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1-Work Files\01-GDE\01-Drilling Department-New\Drilling Engineering\Casing\"/>
    </mc:Choice>
  </mc:AlternateContent>
  <xr:revisionPtr revIDLastSave="0" documentId="13_ncr:1_{D2BE913F-6707-415E-A89A-0D62676427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sg Configuration" sheetId="8" r:id="rId1"/>
    <sheet name="Tech Data sheet" sheetId="7" r:id="rId2"/>
    <sheet name="Casing Tech Brosure" sheetId="22" r:id="rId3"/>
    <sheet name="Run Wellhead-20in" sheetId="18" r:id="rId4"/>
    <sheet name="Run Wellhead-13 Casing" sheetId="21" r:id="rId5"/>
    <sheet name="Liner Adapter" sheetId="13" r:id="rId6"/>
    <sheet name="Wellhead" sheetId="10" r:id="rId7"/>
    <sheet name="MV Orientation" sheetId="15" r:id="rId8"/>
    <sheet name="Csg Schematic" sheetId="20" r:id="rId9"/>
    <sheet name="Fork Well" sheetId="24" r:id="rId10"/>
    <sheet name="Casing Depth" sheetId="25" r:id="rId11"/>
  </sheets>
  <externalReferences>
    <externalReference r:id="rId12"/>
    <externalReference r:id="rId13"/>
    <externalReference r:id="rId14"/>
    <externalReference r:id="rId15"/>
    <externalReference r:id="rId16"/>
  </externalReferences>
  <definedNames>
    <definedName name="_1_0mo" localSheetId="0">[1]Summary2!#REF!</definedName>
    <definedName name="_1_0mo" localSheetId="4">[1]Summary2!#REF!</definedName>
    <definedName name="_1_0mo" localSheetId="3">[1]Summary2!#REF!</definedName>
    <definedName name="_1_0mo">[1]Summary2!#REF!</definedName>
    <definedName name="ACC_TBG_COST" localSheetId="0">'[2]Morning Report'!#REF!</definedName>
    <definedName name="ACC_TBG_COST" localSheetId="4">'[2]Morning Report'!#REF!</definedName>
    <definedName name="ACC_TBG_COST" localSheetId="3">'[2]Morning Report'!#REF!</definedName>
    <definedName name="ACC_TBG_COST">'[2]Morning Report'!#REF!</definedName>
    <definedName name="cons" localSheetId="0">#REF!</definedName>
    <definedName name="cons" localSheetId="4">#REF!</definedName>
    <definedName name="cons" localSheetId="3">#REF!</definedName>
    <definedName name="cons">#REF!</definedName>
    <definedName name="Macro1">[3]!Macro1</definedName>
    <definedName name="month" localSheetId="0">[4]Summary2!#REF!</definedName>
    <definedName name="month" localSheetId="4">[4]Summary2!#REF!</definedName>
    <definedName name="month" localSheetId="3">[4]Summary2!#REF!</definedName>
    <definedName name="month">[4]Summary2!#REF!</definedName>
    <definedName name="_xlnm.Print_Area" localSheetId="0">'Csg Configuration'!$B$1:$AH$41</definedName>
    <definedName name="Prob">'[5]Design Well'!$B$7</definedName>
    <definedName name="TD">'[5]Design Well'!$B$89</definedName>
    <definedName name="TOTADAYS">'[5]Design Well'!$I$83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25" i="7" l="1"/>
  <c r="M24" i="7"/>
  <c r="P6" i="7"/>
  <c r="A9" i="25"/>
  <c r="A24" i="25"/>
  <c r="A20" i="25"/>
  <c r="A21" i="25" s="1"/>
  <c r="A22" i="25" s="1"/>
  <c r="A5" i="25"/>
  <c r="A6" i="25" s="1"/>
  <c r="A7" i="25" s="1"/>
  <c r="AB16" i="13"/>
  <c r="T29" i="13"/>
  <c r="S32" i="13"/>
  <c r="T39" i="13"/>
  <c r="T41" i="13"/>
  <c r="Z20" i="13" l="1"/>
  <c r="C10" i="24" l="1"/>
  <c r="J10" i="18" l="1"/>
  <c r="J10" i="21"/>
  <c r="C7" i="7"/>
  <c r="A10" i="20" l="1"/>
  <c r="BG16" i="10" l="1"/>
  <c r="C28" i="21" l="1"/>
  <c r="J25" i="21" s="1"/>
  <c r="J19" i="21" s="1"/>
  <c r="Q17" i="21" s="1"/>
  <c r="Q24" i="21" s="1"/>
  <c r="Q22" i="21"/>
  <c r="C3" i="7" l="1"/>
  <c r="C4" i="7" s="1"/>
  <c r="AS16" i="10" l="1"/>
  <c r="AG11" i="10" l="1"/>
  <c r="AG23" i="10"/>
  <c r="AG18" i="10"/>
  <c r="AF17" i="10" l="1"/>
  <c r="F4" i="15" l="1"/>
  <c r="H4" i="15" s="1"/>
  <c r="J4" i="15" s="1"/>
  <c r="I20" i="13" l="1"/>
  <c r="K16" i="13" s="1"/>
  <c r="B26" i="13" l="1"/>
  <c r="L3" i="7" l="1"/>
  <c r="M3" i="7" s="1"/>
  <c r="L6" i="7"/>
  <c r="N5" i="7"/>
  <c r="O5" i="7" s="1"/>
  <c r="T18" i="10" l="1"/>
  <c r="T23" i="10"/>
  <c r="F20" i="10"/>
  <c r="S20" i="10" l="1"/>
</calcChain>
</file>

<file path=xl/sharedStrings.xml><?xml version="1.0" encoding="utf-8"?>
<sst xmlns="http://schemas.openxmlformats.org/spreadsheetml/2006/main" count="315" uniqueCount="194">
  <si>
    <t>30" CASING CONDUCTOR</t>
  </si>
  <si>
    <t>5" DP, 4-1/2" IF</t>
  </si>
  <si>
    <t>O</t>
  </si>
  <si>
    <t>5" HWDP, 4-1/2" IF</t>
  </si>
  <si>
    <t>29-1/2" 500 psi R-95 Flange Top X  30" SOW Bottom</t>
  </si>
  <si>
    <t>Cut for Wellhead, 20" SOW x 21-1/4" 2M Flange Top</t>
  </si>
  <si>
    <t>13-5/8" 3K X 13-3/8" SOW Bottom, Pre MU with Casing PJ</t>
  </si>
  <si>
    <t>13-5/8" 3K Bottom X 13-3/8" SOW Top Pre MU with Casing Landing Joint</t>
  </si>
  <si>
    <t>13-3/8" Cut Bevel Casing as Guide Shoe</t>
  </si>
  <si>
    <t>Running Tool for 10-3/4" X 13-3/8" Liner Adapter, 4-1/2" IF Box Up</t>
  </si>
  <si>
    <t>10-3/4" PRODUCTION LINER</t>
  </si>
  <si>
    <t>20" ANCHOR CASING</t>
  </si>
  <si>
    <t>Hole</t>
  </si>
  <si>
    <t>Size</t>
  </si>
  <si>
    <t>Depth</t>
  </si>
  <si>
    <t>ID</t>
  </si>
  <si>
    <t>Specification</t>
  </si>
  <si>
    <t>Burst</t>
  </si>
  <si>
    <t>Collapse</t>
  </si>
  <si>
    <t>Make Up Torque, Ft-Lbs</t>
  </si>
  <si>
    <t>MU Loss</t>
  </si>
  <si>
    <t>In</t>
  </si>
  <si>
    <t>Psi</t>
  </si>
  <si>
    <t>Min</t>
  </si>
  <si>
    <t>Opt</t>
  </si>
  <si>
    <t>Max</t>
  </si>
  <si>
    <t>NA</t>
  </si>
  <si>
    <t>17-1/2</t>
  </si>
  <si>
    <t>13-3/8</t>
  </si>
  <si>
    <t>Tie Back Casing</t>
  </si>
  <si>
    <t>Liner</t>
  </si>
  <si>
    <t>Perforated Liner</t>
  </si>
  <si>
    <t>None</t>
  </si>
  <si>
    <t>10-3/4</t>
  </si>
  <si>
    <t>8-5/8</t>
  </si>
  <si>
    <t>12-1/4</t>
  </si>
  <si>
    <t>9-7/8</t>
  </si>
  <si>
    <t>Contingency</t>
  </si>
  <si>
    <t>m-MD / TVD</t>
  </si>
  <si>
    <t>Rotary Table</t>
  </si>
  <si>
    <t>13-5/8" 3M</t>
  </si>
  <si>
    <t>Wellhead</t>
  </si>
  <si>
    <t>Coupling</t>
  </si>
  <si>
    <t>Support Beam</t>
  </si>
  <si>
    <t>13-3/8" Casing</t>
  </si>
  <si>
    <t>Weld to SOW bottom</t>
  </si>
  <si>
    <t>Up: Weld to SOW</t>
  </si>
  <si>
    <t>Total Length of Landing Joint</t>
  </si>
  <si>
    <t>Landing Plate</t>
  </si>
  <si>
    <t>20" Casing</t>
  </si>
  <si>
    <t>13-3/8" LANDING JOINT</t>
  </si>
  <si>
    <t>RUNNING 13-3/8" TIE BACK</t>
  </si>
  <si>
    <t>30" Casing</t>
  </si>
  <si>
    <t>STANDARD HOLE</t>
  </si>
  <si>
    <t>BIG BORE HOLE</t>
  </si>
  <si>
    <t>- 7" 26# K55 BTC: min 2,730 ft.lbs; opti 3,640 ft.lbs; max 4,550 ft.lbs</t>
  </si>
  <si>
    <t>- 8-5/8" 24# K55 BTC: min 1,970 ft.lbs; opti 2,630 ft.lbs; max 3,290 ft.lbs</t>
  </si>
  <si>
    <t>Running Flange</t>
  </si>
  <si>
    <t>To be adjusted Refer to casing tally</t>
  </si>
  <si>
    <t>4 hole, 1" ID</t>
  </si>
  <si>
    <t>Tappered End &amp; beveled at outside</t>
  </si>
  <si>
    <t>Centralizer</t>
  </si>
  <si>
    <t>13-3/8" Casing R-3</t>
  </si>
  <si>
    <t>13-3/8" Casing Coupling</t>
  </si>
  <si>
    <t>7-7/8</t>
  </si>
  <si>
    <t>8-1/2" and 6-1/4" DC</t>
  </si>
  <si>
    <t>6-1/4" DC</t>
  </si>
  <si>
    <t>Running Tool for 8-5/8" X 10-3/4" Liner Adapter, 4-1/2" IF Box Up</t>
  </si>
  <si>
    <t>8-5/8" PRODUCTION LINER</t>
  </si>
  <si>
    <t>30" Conductor</t>
  </si>
  <si>
    <t>20" Anchor Casing</t>
  </si>
  <si>
    <t>13-3/8" Prodcution Casing</t>
  </si>
  <si>
    <t>Pad = 14.75" OD</t>
  </si>
  <si>
    <t>RUNNING 20" CASING ON PRE-WELD WELLHEAD</t>
  </si>
  <si>
    <t>20" Landing Plate</t>
  </si>
  <si>
    <t>20" Casing Pup</t>
  </si>
  <si>
    <t>20" Casing Coupling</t>
  </si>
  <si>
    <t>mMDRT</t>
  </si>
  <si>
    <t>26" Hole</t>
  </si>
  <si>
    <t>TOL</t>
  </si>
  <si>
    <t>17-1/2" Hole</t>
  </si>
  <si>
    <t>12-1/4" Hole</t>
  </si>
  <si>
    <t>10-3/4" Perf Liner</t>
  </si>
  <si>
    <t>13-3/8" CASING LINER</t>
  </si>
  <si>
    <t>Running Tool for 20" X 13-3/8" Liner Adapter, 4-1/2" IF Box Up</t>
  </si>
  <si>
    <t>20" LANDING JOINT</t>
  </si>
  <si>
    <r>
      <t xml:space="preserve">13-3/8" Tie Back stem inside </t>
    </r>
    <r>
      <rPr>
        <b/>
        <sz val="14"/>
        <color rgb="FFFF0000"/>
        <rFont val="Calibri"/>
        <family val="2"/>
        <scheme val="minor"/>
      </rPr>
      <t>3.5 METERS</t>
    </r>
    <r>
      <rPr>
        <b/>
        <sz val="14"/>
        <color theme="1"/>
        <rFont val="Calibri"/>
        <family val="2"/>
        <scheme val="minor"/>
      </rPr>
      <t xml:space="preserve"> 16" Bore Receptacle</t>
    </r>
  </si>
  <si>
    <r>
      <t xml:space="preserve">13-3/8" Tie Back stem inside </t>
    </r>
    <r>
      <rPr>
        <b/>
        <sz val="14"/>
        <color rgb="FFFF0000"/>
        <rFont val="Calibri"/>
        <family val="2"/>
        <scheme val="minor"/>
      </rPr>
      <t>5.0 METERS</t>
    </r>
    <r>
      <rPr>
        <b/>
        <sz val="14"/>
        <color theme="1"/>
        <rFont val="Calibri"/>
        <family val="2"/>
        <scheme val="minor"/>
      </rPr>
      <t xml:space="preserve"> 16" Bore Receptacle</t>
    </r>
  </si>
  <si>
    <t>8-5/8" Perf Liner</t>
  </si>
  <si>
    <t>7" Perf Liner</t>
  </si>
  <si>
    <t>30” Conductor 156.5 ppf 0.5” WT, API5L, X56M, SAW, R-3, Plain End</t>
  </si>
  <si>
    <t>13-3/8", Landing Joint, 68 ppf, VAM-21</t>
  </si>
  <si>
    <t>13-3/8", L-80, 68ppf, VAM-21</t>
  </si>
  <si>
    <t>13-3/8" L-80 68ppf seamless R3, VAM-21</t>
  </si>
  <si>
    <t>20 inch Blank K-55 133ppf, Seamless, R3, Geoconn Connection</t>
  </si>
  <si>
    <t>Note: Geoconn interchangable with BTC</t>
  </si>
  <si>
    <t>13-3/8" FS, VAM-21 Box Up</t>
  </si>
  <si>
    <t>13-3/8" FC and LC, VAM-21 Pin X Box</t>
  </si>
  <si>
    <t>13-3/8" Stab In FC, VAM-21 Connection</t>
  </si>
  <si>
    <t>7" PRODUCTION LINER</t>
  </si>
  <si>
    <t>Running Tool for 7" X 8-5/8" Liner Adapter, 4-1/2" IF Box Up</t>
  </si>
  <si>
    <t>CASING CONFIGURATION - D2P2 - BIG BORE WELL</t>
  </si>
  <si>
    <t>X56, 156.5 ppf, SAW</t>
  </si>
  <si>
    <t>L80, 68 ppf, VAM-21, R3</t>
  </si>
  <si>
    <t>9-5/8</t>
  </si>
  <si>
    <t>L-80, 47 ppf, DWC/C-IS, R3</t>
  </si>
  <si>
    <r>
      <t xml:space="preserve">10-3/4” Casing, 40.5 ppf, L-80, DWC/C-IS, R-3, </t>
    </r>
    <r>
      <rPr>
        <b/>
        <sz val="11"/>
        <color theme="1"/>
        <rFont val="Calibri"/>
        <family val="2"/>
        <scheme val="minor"/>
      </rPr>
      <t>PERFORATED</t>
    </r>
  </si>
  <si>
    <r>
      <t xml:space="preserve">8-5/8” Casing, 24 ppf, K-55, DWC/C-IS, R-3, </t>
    </r>
    <r>
      <rPr>
        <b/>
        <sz val="11"/>
        <color theme="1"/>
        <rFont val="Calibri"/>
        <family val="2"/>
        <scheme val="minor"/>
      </rPr>
      <t>PERFORATED</t>
    </r>
  </si>
  <si>
    <r>
      <t xml:space="preserve">7” Casing, 23 ppf, K-55, DWC/C-IS, R-3, </t>
    </r>
    <r>
      <rPr>
        <b/>
        <sz val="11"/>
        <color theme="1"/>
        <rFont val="Calibri"/>
        <family val="2"/>
        <scheme val="minor"/>
      </rPr>
      <t>PERFORATED</t>
    </r>
  </si>
  <si>
    <t>Note: DWC/C-IS interchangable with BTC</t>
  </si>
  <si>
    <t>Geoconn Box Up</t>
  </si>
  <si>
    <t>Geoconn Pin Down</t>
  </si>
  <si>
    <t>VAM-21 Pin Down</t>
  </si>
  <si>
    <t>VAM-21 Box Up</t>
  </si>
  <si>
    <t>21-1/4" 2M</t>
  </si>
  <si>
    <t>20" Geoconn Coupling</t>
  </si>
  <si>
    <t>CASE HOLE SIDETRACK</t>
  </si>
  <si>
    <t>OPEN HOLE SIDETRACK</t>
  </si>
  <si>
    <t>Retrievable Whipstock</t>
  </si>
  <si>
    <t>4 joint blank</t>
  </si>
  <si>
    <t>L-80, 40.5 ppf, DWC/C-IS, SCC, R3</t>
  </si>
  <si>
    <t>K55, 24 ppf, DWC/C-IS, SCC, R3</t>
  </si>
  <si>
    <t>K55, 23 ppf, DWC/C-IS, SCC, R3</t>
  </si>
  <si>
    <t>20inch K-55, 133ppf Seamless, R3, GeoconN</t>
  </si>
  <si>
    <t>20" X 13-3/8" Liner Adapter, VAM-21 Pin Down</t>
  </si>
  <si>
    <t>13-3/8" TIE BACK CASING</t>
  </si>
  <si>
    <t>PRE-INSTALLED BY AUGER</t>
  </si>
  <si>
    <t>K55, Seamless, 133 ppf, Geoconn, R3</t>
  </si>
  <si>
    <t>10-3/4" X 13-3/8" Liner Adapter, DWC/C-IS Pin Down</t>
  </si>
  <si>
    <t>10-3/4" Guide Shoe, DWC/C-IS Box Up</t>
  </si>
  <si>
    <t>8-5/8" X 10-3/4" Liner Adapter, DWC/C-IS Pin Down</t>
  </si>
  <si>
    <t>8-5/8" Guide Shoe, DWC/C-IS Box Up</t>
  </si>
  <si>
    <t>7" X 8-5/8" Liner Adapter, DWC/C-IS Pin Down</t>
  </si>
  <si>
    <t>7" Guide Shoe, DWC/C-IS Box Up</t>
  </si>
  <si>
    <t>3 holes, 1" ID</t>
  </si>
  <si>
    <t>20" FS, Geoconn Box Up</t>
  </si>
  <si>
    <t>20"Stab In FC, Geoconn Pin X Box</t>
  </si>
  <si>
    <t>DRILLING MATERIAL FORECAST 2020 - 2021 DRILLING CAMPAIGN - AS PER 7 June 2020</t>
  </si>
  <si>
    <t>PATUHA</t>
  </si>
  <si>
    <t>DIENG</t>
  </si>
  <si>
    <t>No</t>
  </si>
  <si>
    <t>Description</t>
  </si>
  <si>
    <t>PTH-6A</t>
  </si>
  <si>
    <t>PTH-6B</t>
  </si>
  <si>
    <t>PTH-7A</t>
  </si>
  <si>
    <t>PTH-9C</t>
  </si>
  <si>
    <t>SLR-31A</t>
  </si>
  <si>
    <t>SLR-31B</t>
  </si>
  <si>
    <t>SLR-30B</t>
  </si>
  <si>
    <t>SLR-7D</t>
  </si>
  <si>
    <t>SLR-7E</t>
  </si>
  <si>
    <t>SLR-9C</t>
  </si>
  <si>
    <t>SLR-9D</t>
  </si>
  <si>
    <t>SLR-9E</t>
  </si>
  <si>
    <t>SLR-38</t>
  </si>
  <si>
    <t>SLR-38A</t>
  </si>
  <si>
    <t>SLR-38B</t>
  </si>
  <si>
    <t xml:space="preserve">30" Casing </t>
  </si>
  <si>
    <t>m-MD</t>
  </si>
  <si>
    <t xml:space="preserve">20" Casing </t>
  </si>
  <si>
    <t xml:space="preserve">13-3/8" Casing </t>
  </si>
  <si>
    <t xml:space="preserve">10-3/4" Casing Perforated </t>
  </si>
  <si>
    <t>PTH-7D</t>
  </si>
  <si>
    <t>V</t>
  </si>
  <si>
    <t>PTH-4F</t>
  </si>
  <si>
    <t>G</t>
  </si>
  <si>
    <t>PTH-4G</t>
  </si>
  <si>
    <t>PTH-4E</t>
  </si>
  <si>
    <t>PTH-9E</t>
  </si>
  <si>
    <t>BB</t>
  </si>
  <si>
    <t>PTH-9F</t>
  </si>
  <si>
    <t>PTH-9D</t>
  </si>
  <si>
    <t>PTH-6F</t>
  </si>
  <si>
    <t>U</t>
  </si>
  <si>
    <t>PTH-2B</t>
  </si>
  <si>
    <t>H</t>
  </si>
  <si>
    <t>PTH-2C</t>
  </si>
  <si>
    <t>Maximum Inclination</t>
  </si>
  <si>
    <t>Azimuth</t>
  </si>
  <si>
    <t>Deg</t>
  </si>
  <si>
    <t>Well Pad Name</t>
  </si>
  <si>
    <t>Well Pad Elevation</t>
  </si>
  <si>
    <t>MASL</t>
  </si>
  <si>
    <t>Remark</t>
  </si>
  <si>
    <t>C</t>
  </si>
  <si>
    <t>Build-Up Rate</t>
  </si>
  <si>
    <t>Kick Off Point</t>
  </si>
  <si>
    <t>End Of Build</t>
  </si>
  <si>
    <t>˚/30m</t>
  </si>
  <si>
    <t>Unit</t>
  </si>
  <si>
    <t>1 Joint 20" K-55, 133ppf Seamless, R3, GeoconN</t>
  </si>
  <si>
    <r>
      <t xml:space="preserve">3 Joints 10-3/4” Casing, 40.5 ppf, L-80, DWC/C-IS, R-3, </t>
    </r>
    <r>
      <rPr>
        <b/>
        <sz val="11"/>
        <color theme="1"/>
        <rFont val="Calibri"/>
        <family val="2"/>
        <scheme val="minor"/>
      </rPr>
      <t>BLANK</t>
    </r>
  </si>
  <si>
    <t>L80, 72 ppf, VAM-21, R3</t>
  </si>
  <si>
    <t>2 Joints 13-3/8" L-80 68ppf seamless R3, VAM-21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</si>
</sst>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General_)"/>
    <numFmt numFmtId="166" formatCode="0.000"/>
    <numFmt numFmtId="167" formatCode="0.00&quot; m&quot;"/>
    <numFmt numFmtId="168" formatCode="0\ &quot;m&quot;"/>
  </numFmts>
  <fonts count="3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Times New Roman"/>
      <family val="1"/>
    </font>
    <font>
      <sz val="11"/>
      <color indexed="8"/>
      <name val="Calibri"/>
      <family val="2"/>
      <charset val="134"/>
    </font>
    <font>
      <sz val="12"/>
      <name val="Helv"/>
      <charset val="134"/>
    </font>
    <font>
      <sz val="11"/>
      <color indexed="8"/>
      <name val="Calibri"/>
      <family val="2"/>
      <charset val="1"/>
    </font>
    <font>
      <sz val="10"/>
      <color indexed="60"/>
      <name val="Trebuchet MS"/>
      <family val="2"/>
      <charset val="134"/>
    </font>
    <font>
      <sz val="10"/>
      <color indexed="17"/>
      <name val="Trebuchet MS"/>
      <family val="2"/>
      <charset val="134"/>
    </font>
    <font>
      <sz val="10"/>
      <name val="Arial"/>
      <family val="2"/>
      <charset val="134"/>
    </font>
    <font>
      <sz val="10"/>
      <color indexed="8"/>
      <name val="Trebuchet MS"/>
      <family val="2"/>
      <charset val="134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Arial"/>
      <family val="2"/>
    </font>
    <font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1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darkGrid"/>
    </fill>
    <fill>
      <patternFill patternType="solid">
        <fgColor theme="0" tint="-0.499984740745262"/>
        <bgColor indexed="64"/>
      </patternFill>
    </fill>
    <fill>
      <patternFill patternType="solid">
        <fgColor theme="5" tint="-0.24994659260841701"/>
        <bgColor indexed="64"/>
      </patternFill>
    </fill>
    <fill>
      <patternFill patternType="lightGray"/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lightHorizontal">
        <bgColor rgb="FFFFFF99"/>
      </patternFill>
    </fill>
    <fill>
      <patternFill patternType="solid">
        <fgColor theme="9" tint="0.79998168889431442"/>
        <bgColor indexed="64"/>
      </patternFill>
    </fill>
  </fills>
  <borders count="15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Dashed">
        <color auto="1"/>
      </left>
      <right style="mediumDashed">
        <color auto="1"/>
      </right>
      <top/>
      <bottom style="thin">
        <color auto="1"/>
      </bottom>
      <diagonal/>
    </border>
    <border>
      <left style="mediumDashed">
        <color auto="1"/>
      </left>
      <right style="mediumDashed">
        <color auto="1"/>
      </right>
      <top/>
      <bottom/>
      <diagonal/>
    </border>
    <border diagonalUp="1">
      <left style="medium">
        <color auto="1"/>
      </left>
      <right/>
      <top/>
      <bottom/>
      <diagonal style="medium">
        <color auto="1"/>
      </diagonal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medium">
        <color auto="1"/>
      </right>
      <top/>
      <bottom style="dashDotDot">
        <color auto="1"/>
      </bottom>
      <diagonal/>
    </border>
    <border>
      <left/>
      <right/>
      <top/>
      <bottom style="dashDotDot">
        <color auto="1"/>
      </bottom>
      <diagonal/>
    </border>
    <border>
      <left style="medium">
        <color auto="1"/>
      </left>
      <right/>
      <top/>
      <bottom style="dashDotDot">
        <color auto="1"/>
      </bottom>
      <diagonal/>
    </border>
    <border>
      <left/>
      <right/>
      <top/>
      <bottom style="dashDot">
        <color auto="1"/>
      </bottom>
      <diagonal/>
    </border>
    <border>
      <left style="medium">
        <color auto="1"/>
      </left>
      <right/>
      <top/>
      <bottom style="dashDot">
        <color auto="1"/>
      </bottom>
      <diagonal/>
    </border>
    <border>
      <left/>
      <right/>
      <top style="dashDotDot">
        <color auto="1"/>
      </top>
      <bottom/>
      <diagonal/>
    </border>
    <border>
      <left/>
      <right style="thick">
        <color auto="1"/>
      </right>
      <top style="dashDotDot">
        <color auto="1"/>
      </top>
      <bottom style="dashDotDot">
        <color auto="1"/>
      </bottom>
      <diagonal/>
    </border>
    <border>
      <left style="medium">
        <color auto="1"/>
      </left>
      <right/>
      <top style="dashDotDot">
        <color auto="1"/>
      </top>
      <bottom style="dashDotDot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 diagonalUp="1">
      <left/>
      <right/>
      <top style="thin">
        <color auto="1"/>
      </top>
      <bottom/>
      <diagonal style="medium">
        <color auto="1"/>
      </diagonal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 diagonalUp="1">
      <left style="mediumDashed">
        <color auto="1"/>
      </left>
      <right/>
      <top/>
      <bottom/>
      <diagonal style="mediumDashed">
        <color auto="1"/>
      </diagonal>
    </border>
    <border>
      <left style="mediumDashed">
        <color auto="1"/>
      </left>
      <right style="mediumDashed">
        <color auto="1"/>
      </right>
      <top style="medium">
        <color auto="1"/>
      </top>
      <bottom/>
      <diagonal/>
    </border>
    <border>
      <left style="mediumDashed">
        <color auto="1"/>
      </left>
      <right style="mediumDashed">
        <color auto="1"/>
      </right>
      <top style="thin">
        <color indexed="64"/>
      </top>
      <bottom/>
      <diagonal/>
    </border>
    <border>
      <left/>
      <right style="medium">
        <color indexed="64"/>
      </right>
      <top/>
      <bottom style="dashDot">
        <color indexed="64"/>
      </bottom>
      <diagonal/>
    </border>
    <border>
      <left style="medium">
        <color auto="1"/>
      </left>
      <right style="medium">
        <color auto="1"/>
      </right>
      <top/>
      <bottom style="dashDot">
        <color auto="1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dashDot">
        <color indexed="64"/>
      </bottom>
      <diagonal/>
    </border>
    <border>
      <left/>
      <right style="thick">
        <color indexed="64"/>
      </right>
      <top/>
      <bottom style="dashDot">
        <color auto="1"/>
      </bottom>
      <diagonal/>
    </border>
    <border diagonalUp="1">
      <left/>
      <right/>
      <top/>
      <bottom/>
      <diagonal style="thick">
        <color auto="1"/>
      </diagonal>
    </border>
    <border>
      <left style="thick">
        <color auto="1"/>
      </left>
      <right/>
      <top style="medium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/>
      <top style="dashDotDot">
        <color auto="1"/>
      </top>
      <bottom style="dashDotDot">
        <color auto="1"/>
      </bottom>
      <diagonal/>
    </border>
    <border>
      <left style="thick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 diagonalDown="1">
      <left/>
      <right/>
      <top style="thin">
        <color indexed="64"/>
      </top>
      <bottom/>
      <diagonal style="medium">
        <color indexed="64"/>
      </diagonal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 style="dashDot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DashDot">
        <color auto="1"/>
      </top>
      <bottom/>
      <diagonal/>
    </border>
    <border>
      <left/>
      <right/>
      <top/>
      <bottom style="mediumDashDot">
        <color auto="1"/>
      </bottom>
      <diagonal/>
    </border>
    <border>
      <left/>
      <right style="mediumDashed">
        <color auto="1"/>
      </right>
      <top/>
      <bottom/>
      <diagonal/>
    </border>
    <border>
      <left style="thick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/>
      <bottom style="thin">
        <color indexed="64"/>
      </bottom>
      <diagonal/>
    </border>
    <border>
      <left/>
      <right style="mediumDashDot">
        <color auto="1"/>
      </right>
      <top style="mediumDashDot">
        <color auto="1"/>
      </top>
      <bottom/>
      <diagonal/>
    </border>
    <border>
      <left/>
      <right style="mediumDashDot">
        <color auto="1"/>
      </right>
      <top/>
      <bottom/>
      <diagonal/>
    </border>
    <border>
      <left/>
      <right style="mediumDashDot">
        <color auto="1"/>
      </right>
      <top/>
      <bottom style="thick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 style="medium">
        <color indexed="64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DashDot">
        <color auto="1"/>
      </left>
      <right/>
      <top/>
      <bottom style="medium">
        <color auto="1"/>
      </bottom>
      <diagonal/>
    </border>
    <border>
      <left style="mediumDashDot">
        <color auto="1"/>
      </left>
      <right/>
      <top/>
      <bottom/>
      <diagonal/>
    </border>
    <border>
      <left style="thin">
        <color auto="1"/>
      </left>
      <right style="mediumDashed">
        <color auto="1"/>
      </right>
      <top/>
      <bottom/>
      <diagonal/>
    </border>
    <border>
      <left style="mediumDashDot">
        <color auto="1"/>
      </left>
      <right style="thin">
        <color auto="1"/>
      </right>
      <top/>
      <bottom/>
      <diagonal/>
    </border>
    <border>
      <left style="mediumDashDot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DashDot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DashDot">
        <color auto="1"/>
      </top>
      <bottom style="medium">
        <color auto="1"/>
      </bottom>
      <diagonal/>
    </border>
    <border>
      <left style="medium">
        <color auto="1"/>
      </left>
      <right/>
      <top style="mediumDashDot">
        <color auto="1"/>
      </top>
      <bottom style="medium">
        <color auto="1"/>
      </bottom>
      <diagonal/>
    </border>
    <border>
      <left/>
      <right style="medium">
        <color auto="1"/>
      </right>
      <top style="mediumDashDot">
        <color auto="1"/>
      </top>
      <bottom style="medium">
        <color auto="1"/>
      </bottom>
      <diagonal/>
    </border>
    <border>
      <left/>
      <right/>
      <top style="dashDot">
        <color auto="1"/>
      </top>
      <bottom/>
      <diagonal/>
    </border>
    <border>
      <left style="mediumDashed">
        <color auto="1"/>
      </left>
      <right style="thin">
        <color auto="1"/>
      </right>
      <top style="mediumDash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ed">
        <color auto="1"/>
      </top>
      <bottom style="thin">
        <color auto="1"/>
      </bottom>
      <diagonal/>
    </border>
    <border>
      <left style="thin">
        <color auto="1"/>
      </left>
      <right style="mediumDashed">
        <color auto="1"/>
      </right>
      <top style="mediumDashed">
        <color auto="1"/>
      </top>
      <bottom style="thin">
        <color auto="1"/>
      </bottom>
      <diagonal/>
    </border>
    <border>
      <left style="mediumDash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Dashed">
        <color auto="1"/>
      </right>
      <top style="thin">
        <color auto="1"/>
      </top>
      <bottom style="thin">
        <color auto="1"/>
      </bottom>
      <diagonal/>
    </border>
    <border>
      <left style="mediumDashed">
        <color auto="1"/>
      </left>
      <right style="thin">
        <color auto="1"/>
      </right>
      <top style="thin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ed">
        <color auto="1"/>
      </bottom>
      <diagonal/>
    </border>
    <border>
      <left style="thin">
        <color auto="1"/>
      </left>
      <right style="mediumDashed">
        <color auto="1"/>
      </right>
      <top style="thin">
        <color auto="1"/>
      </top>
      <bottom style="mediumDash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27">
    <xf numFmtId="0" fontId="0" fillId="0" borderId="0"/>
    <xf numFmtId="43" fontId="5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65" fontId="7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" fillId="14" borderId="27" applyNumberFormat="0" applyFont="0" applyAlignment="0" applyProtection="0">
      <alignment vertical="center"/>
    </xf>
    <xf numFmtId="0" fontId="13" fillId="14" borderId="27" applyNumberFormat="0" applyFont="0" applyAlignment="0" applyProtection="0">
      <alignment vertical="center"/>
    </xf>
    <xf numFmtId="0" fontId="11" fillId="0" borderId="0" applyBorder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</cellStyleXfs>
  <cellXfs count="417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8" xfId="0" applyBorder="1"/>
    <xf numFmtId="0" fontId="2" fillId="0" borderId="9" xfId="0" applyFont="1" applyBorder="1" applyAlignment="1">
      <alignment horizontal="centerContinuous"/>
    </xf>
    <xf numFmtId="0" fontId="0" fillId="0" borderId="9" xfId="0" applyBorder="1" applyAlignment="1">
      <alignment horizontal="centerContinuous"/>
    </xf>
    <xf numFmtId="0" fontId="0" fillId="0" borderId="10" xfId="0" applyBorder="1"/>
    <xf numFmtId="0" fontId="0" fillId="0" borderId="5" xfId="0" applyBorder="1"/>
    <xf numFmtId="0" fontId="0" fillId="0" borderId="6" xfId="0" applyBorder="1"/>
    <xf numFmtId="0" fontId="3" fillId="0" borderId="5" xfId="0" applyFont="1" applyBorder="1"/>
    <xf numFmtId="0" fontId="3" fillId="0" borderId="0" xfId="0" applyFont="1" applyBorder="1"/>
    <xf numFmtId="0" fontId="4" fillId="0" borderId="0" xfId="0" applyFont="1" applyBorder="1"/>
    <xf numFmtId="0" fontId="3" fillId="0" borderId="6" xfId="0" applyFont="1" applyBorder="1"/>
    <xf numFmtId="0" fontId="3" fillId="0" borderId="0" xfId="0" applyFont="1"/>
    <xf numFmtId="0" fontId="0" fillId="0" borderId="11" xfId="0" applyBorder="1"/>
    <xf numFmtId="0" fontId="0" fillId="0" borderId="2" xfId="0" applyBorder="1"/>
    <xf numFmtId="0" fontId="0" fillId="0" borderId="12" xfId="0" applyBorder="1"/>
    <xf numFmtId="0" fontId="0" fillId="0" borderId="13" xfId="0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0" fillId="0" borderId="3" xfId="0" applyBorder="1"/>
    <xf numFmtId="0" fontId="0" fillId="5" borderId="17" xfId="0" applyFill="1" applyBorder="1"/>
    <xf numFmtId="0" fontId="0" fillId="5" borderId="18" xfId="0" applyFill="1" applyBorder="1"/>
    <xf numFmtId="0" fontId="0" fillId="5" borderId="19" xfId="0" applyFill="1" applyBorder="1"/>
    <xf numFmtId="0" fontId="0" fillId="5" borderId="13" xfId="0" applyFill="1" applyBorder="1"/>
    <xf numFmtId="0" fontId="0" fillId="0" borderId="20" xfId="0" applyBorder="1"/>
    <xf numFmtId="0" fontId="0" fillId="0" borderId="0" xfId="0" applyBorder="1" applyAlignment="1">
      <alignment vertical="center" wrapText="1"/>
    </xf>
    <xf numFmtId="0" fontId="0" fillId="6" borderId="21" xfId="0" applyFill="1" applyBorder="1" applyAlignment="1">
      <alignment horizontal="center"/>
    </xf>
    <xf numFmtId="0" fontId="0" fillId="0" borderId="22" xfId="0" applyBorder="1"/>
    <xf numFmtId="0" fontId="0" fillId="0" borderId="1" xfId="0" applyBorder="1" applyAlignment="1">
      <alignment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24" xfId="0" applyBorder="1"/>
    <xf numFmtId="0" fontId="0" fillId="0" borderId="23" xfId="0" applyBorder="1"/>
    <xf numFmtId="0" fontId="0" fillId="0" borderId="0" xfId="0" applyBorder="1" applyAlignment="1">
      <alignment wrapText="1"/>
    </xf>
    <xf numFmtId="0" fontId="0" fillId="0" borderId="25" xfId="0" applyFill="1" applyBorder="1"/>
    <xf numFmtId="0" fontId="1" fillId="0" borderId="15" xfId="0" applyFont="1" applyBorder="1"/>
    <xf numFmtId="0" fontId="1" fillId="6" borderId="21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12" xfId="0" applyFill="1" applyBorder="1"/>
    <xf numFmtId="0" fontId="0" fillId="2" borderId="17" xfId="0" applyFill="1" applyBorder="1"/>
    <xf numFmtId="0" fontId="0" fillId="2" borderId="26" xfId="0" applyFill="1" applyBorder="1"/>
    <xf numFmtId="0" fontId="0" fillId="2" borderId="19" xfId="0" applyFill="1" applyBorder="1"/>
    <xf numFmtId="0" fontId="0" fillId="3" borderId="20" xfId="0" applyFill="1" applyBorder="1"/>
    <xf numFmtId="0" fontId="0" fillId="3" borderId="17" xfId="0" applyFill="1" applyBorder="1"/>
    <xf numFmtId="0" fontId="0" fillId="3" borderId="26" xfId="0" applyFill="1" applyBorder="1"/>
    <xf numFmtId="0" fontId="0" fillId="3" borderId="19" xfId="0" applyFill="1" applyBorder="1"/>
    <xf numFmtId="0" fontId="0" fillId="2" borderId="11" xfId="0" applyFill="1" applyBorder="1"/>
    <xf numFmtId="0" fontId="0" fillId="2" borderId="20" xfId="0" applyFill="1" applyBorder="1"/>
    <xf numFmtId="0" fontId="16" fillId="0" borderId="48" xfId="0" applyFont="1" applyBorder="1" applyAlignment="1">
      <alignment horizontal="justify" vertical="center" wrapText="1"/>
    </xf>
    <xf numFmtId="0" fontId="16" fillId="0" borderId="49" xfId="0" applyFont="1" applyBorder="1" applyAlignment="1">
      <alignment horizontal="justify" vertical="center" wrapText="1"/>
    </xf>
    <xf numFmtId="0" fontId="16" fillId="0" borderId="50" xfId="0" applyFont="1" applyBorder="1" applyAlignment="1">
      <alignment horizontal="justify" vertical="center" wrapText="1"/>
    </xf>
    <xf numFmtId="0" fontId="16" fillId="0" borderId="51" xfId="0" applyFont="1" applyBorder="1" applyAlignment="1">
      <alignment horizontal="justify" vertical="center" wrapText="1"/>
    </xf>
    <xf numFmtId="0" fontId="16" fillId="0" borderId="52" xfId="0" applyFont="1" applyBorder="1" applyAlignment="1">
      <alignment horizontal="justify" vertical="center" wrapText="1"/>
    </xf>
    <xf numFmtId="0" fontId="16" fillId="0" borderId="53" xfId="0" applyFont="1" applyBorder="1" applyAlignment="1">
      <alignment horizontal="justify" vertical="center" wrapText="1"/>
    </xf>
    <xf numFmtId="0" fontId="0" fillId="15" borderId="55" xfId="0" applyFill="1" applyBorder="1"/>
    <xf numFmtId="0" fontId="0" fillId="15" borderId="56" xfId="0" applyFill="1" applyBorder="1"/>
    <xf numFmtId="0" fontId="0" fillId="15" borderId="57" xfId="0" applyFill="1" applyBorder="1"/>
    <xf numFmtId="0" fontId="0" fillId="17" borderId="0" xfId="0" applyFill="1"/>
    <xf numFmtId="0" fontId="0" fillId="16" borderId="54" xfId="0" applyFill="1" applyBorder="1"/>
    <xf numFmtId="0" fontId="0" fillId="16" borderId="17" xfId="0" applyFill="1" applyBorder="1"/>
    <xf numFmtId="0" fontId="0" fillId="16" borderId="26" xfId="0" applyFill="1" applyBorder="1"/>
    <xf numFmtId="0" fontId="0" fillId="16" borderId="19" xfId="0" applyFill="1" applyBorder="1"/>
    <xf numFmtId="0" fontId="0" fillId="15" borderId="17" xfId="0" applyFill="1" applyBorder="1"/>
    <xf numFmtId="0" fontId="0" fillId="15" borderId="26" xfId="0" applyFill="1" applyBorder="1"/>
    <xf numFmtId="0" fontId="0" fillId="15" borderId="19" xfId="0" applyFill="1" applyBorder="1"/>
    <xf numFmtId="0" fontId="0" fillId="15" borderId="11" xfId="0" applyFill="1" applyBorder="1"/>
    <xf numFmtId="0" fontId="0" fillId="15" borderId="13" xfId="0" applyFill="1" applyBorder="1"/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18" borderId="64" xfId="0" applyFill="1" applyBorder="1"/>
    <xf numFmtId="0" fontId="0" fillId="18" borderId="0" xfId="0" applyFill="1"/>
    <xf numFmtId="0" fontId="18" fillId="18" borderId="63" xfId="0" applyFont="1" applyFill="1" applyBorder="1"/>
    <xf numFmtId="0" fontId="18" fillId="18" borderId="0" xfId="0" applyFont="1" applyFill="1"/>
    <xf numFmtId="0" fontId="0" fillId="0" borderId="66" xfId="0" applyBorder="1"/>
    <xf numFmtId="0" fontId="0" fillId="0" borderId="65" xfId="0" applyBorder="1"/>
    <xf numFmtId="0" fontId="0" fillId="0" borderId="67" xfId="0" applyBorder="1"/>
    <xf numFmtId="0" fontId="0" fillId="0" borderId="68" xfId="0" applyBorder="1"/>
    <xf numFmtId="0" fontId="0" fillId="0" borderId="69" xfId="0" applyBorder="1"/>
    <xf numFmtId="0" fontId="0" fillId="0" borderId="0" xfId="0" applyFill="1" applyBorder="1"/>
    <xf numFmtId="0" fontId="0" fillId="0" borderId="0" xfId="0" applyAlignment="1">
      <alignment horizontal="left"/>
    </xf>
    <xf numFmtId="167" fontId="0" fillId="0" borderId="0" xfId="0" applyNumberFormat="1" applyAlignment="1">
      <alignment horizontal="left"/>
    </xf>
    <xf numFmtId="167" fontId="0" fillId="3" borderId="0" xfId="0" applyNumberFormat="1" applyFill="1" applyAlignment="1">
      <alignment horizontal="left"/>
    </xf>
    <xf numFmtId="0" fontId="0" fillId="0" borderId="0" xfId="0" applyAlignment="1">
      <alignment horizontal="right"/>
    </xf>
    <xf numFmtId="167" fontId="0" fillId="0" borderId="0" xfId="0" applyNumberFormat="1" applyAlignment="1">
      <alignment vertical="center"/>
    </xf>
    <xf numFmtId="0" fontId="0" fillId="0" borderId="0" xfId="0" applyFill="1"/>
    <xf numFmtId="0" fontId="18" fillId="18" borderId="58" xfId="0" applyFont="1" applyFill="1" applyBorder="1"/>
    <xf numFmtId="0" fontId="2" fillId="0" borderId="0" xfId="0" applyFont="1" applyAlignment="1">
      <alignment horizontal="center"/>
    </xf>
    <xf numFmtId="167" fontId="20" fillId="0" borderId="0" xfId="0" applyNumberFormat="1" applyFont="1" applyBorder="1"/>
    <xf numFmtId="167" fontId="0" fillId="0" borderId="66" xfId="0" applyNumberFormat="1" applyBorder="1"/>
    <xf numFmtId="167" fontId="1" fillId="0" borderId="66" xfId="0" applyNumberFormat="1" applyFont="1" applyBorder="1"/>
    <xf numFmtId="167" fontId="20" fillId="0" borderId="66" xfId="0" applyNumberFormat="1" applyFont="1" applyBorder="1"/>
    <xf numFmtId="0" fontId="0" fillId="0" borderId="72" xfId="0" applyFill="1" applyBorder="1"/>
    <xf numFmtId="0" fontId="0" fillId="0" borderId="71" xfId="0" applyBorder="1"/>
    <xf numFmtId="0" fontId="0" fillId="16" borderId="13" xfId="0" applyFill="1" applyBorder="1"/>
    <xf numFmtId="167" fontId="0" fillId="0" borderId="0" xfId="0" applyNumberFormat="1"/>
    <xf numFmtId="0" fontId="21" fillId="0" borderId="0" xfId="0" applyFont="1" applyAlignment="1">
      <alignment horizontal="center"/>
    </xf>
    <xf numFmtId="0" fontId="22" fillId="0" borderId="0" xfId="0" applyFont="1" applyAlignment="1">
      <alignment vertical="center"/>
    </xf>
    <xf numFmtId="0" fontId="16" fillId="0" borderId="52" xfId="0" applyFont="1" applyBorder="1" applyAlignment="1">
      <alignment horizontal="left" vertical="center" wrapText="1"/>
    </xf>
    <xf numFmtId="3" fontId="16" fillId="2" borderId="33" xfId="0" applyNumberFormat="1" applyFont="1" applyFill="1" applyBorder="1" applyAlignment="1">
      <alignment horizontal="center" vertical="center" wrapText="1"/>
    </xf>
    <xf numFmtId="3" fontId="16" fillId="0" borderId="52" xfId="0" applyNumberFormat="1" applyFont="1" applyFill="1" applyBorder="1" applyAlignment="1">
      <alignment horizontal="left" vertical="center" wrapText="1"/>
    </xf>
    <xf numFmtId="0" fontId="16" fillId="2" borderId="33" xfId="0" applyFont="1" applyFill="1" applyBorder="1" applyAlignment="1">
      <alignment vertical="center" wrapText="1"/>
    </xf>
    <xf numFmtId="0" fontId="0" fillId="0" borderId="70" xfId="0" applyBorder="1"/>
    <xf numFmtId="167" fontId="20" fillId="0" borderId="0" xfId="0" applyNumberFormat="1" applyFont="1" applyAlignment="1">
      <alignment vertical="center"/>
    </xf>
    <xf numFmtId="166" fontId="0" fillId="0" borderId="0" xfId="0" applyNumberFormat="1"/>
    <xf numFmtId="0" fontId="0" fillId="0" borderId="9" xfId="0" applyBorder="1"/>
    <xf numFmtId="0" fontId="0" fillId="0" borderId="7" xfId="0" applyBorder="1"/>
    <xf numFmtId="0" fontId="0" fillId="0" borderId="73" xfId="0" applyBorder="1"/>
    <xf numFmtId="0" fontId="0" fillId="0" borderId="76" xfId="0" applyBorder="1"/>
    <xf numFmtId="0" fontId="0" fillId="0" borderId="82" xfId="0" applyBorder="1"/>
    <xf numFmtId="167" fontId="0" fillId="0" borderId="68" xfId="0" applyNumberFormat="1" applyBorder="1"/>
    <xf numFmtId="0" fontId="0" fillId="0" borderId="83" xfId="0" applyBorder="1"/>
    <xf numFmtId="0" fontId="18" fillId="0" borderId="0" xfId="0" applyFont="1" applyBorder="1"/>
    <xf numFmtId="0" fontId="0" fillId="0" borderId="84" xfId="0" applyBorder="1"/>
    <xf numFmtId="0" fontId="0" fillId="0" borderId="85" xfId="0" applyBorder="1"/>
    <xf numFmtId="0" fontId="0" fillId="0" borderId="86" xfId="0" applyBorder="1"/>
    <xf numFmtId="0" fontId="0" fillId="0" borderId="87" xfId="0" applyBorder="1"/>
    <xf numFmtId="0" fontId="0" fillId="0" borderId="88" xfId="0" applyBorder="1"/>
    <xf numFmtId="167" fontId="0" fillId="0" borderId="0" xfId="0" applyNumberFormat="1" applyAlignment="1">
      <alignment horizontal="left" indent="1"/>
    </xf>
    <xf numFmtId="167" fontId="0" fillId="0" borderId="68" xfId="0" applyNumberFormat="1" applyBorder="1" applyAlignment="1">
      <alignment horizontal="left" indent="1"/>
    </xf>
    <xf numFmtId="0" fontId="0" fillId="0" borderId="89" xfId="0" applyBorder="1"/>
    <xf numFmtId="0" fontId="0" fillId="0" borderId="90" xfId="0" applyBorder="1"/>
    <xf numFmtId="0" fontId="0" fillId="0" borderId="91" xfId="0" applyBorder="1"/>
    <xf numFmtId="0" fontId="0" fillId="0" borderId="92" xfId="0" applyBorder="1"/>
    <xf numFmtId="0" fontId="0" fillId="0" borderId="12" xfId="0" applyFill="1" applyBorder="1"/>
    <xf numFmtId="167" fontId="20" fillId="0" borderId="93" xfId="0" applyNumberFormat="1" applyFont="1" applyBorder="1"/>
    <xf numFmtId="0" fontId="0" fillId="0" borderId="93" xfId="0" applyBorder="1"/>
    <xf numFmtId="0" fontId="0" fillId="15" borderId="94" xfId="0" applyFill="1" applyBorder="1"/>
    <xf numFmtId="0" fontId="0" fillId="16" borderId="8" xfId="0" applyFill="1" applyBorder="1"/>
    <xf numFmtId="0" fontId="0" fillId="16" borderId="9" xfId="0" applyFill="1" applyBorder="1"/>
    <xf numFmtId="0" fontId="0" fillId="16" borderId="10" xfId="0" applyFill="1" applyBorder="1"/>
    <xf numFmtId="0" fontId="0" fillId="15" borderId="95" xfId="0" applyFill="1" applyBorder="1"/>
    <xf numFmtId="0" fontId="0" fillId="19" borderId="96" xfId="0" applyFill="1" applyBorder="1"/>
    <xf numFmtId="0" fontId="0" fillId="19" borderId="97" xfId="0" applyFill="1" applyBorder="1"/>
    <xf numFmtId="0" fontId="0" fillId="19" borderId="98" xfId="0" applyFill="1" applyBorder="1"/>
    <xf numFmtId="0" fontId="0" fillId="0" borderId="0" xfId="0" applyAlignment="1">
      <alignment horizontal="left" indent="2"/>
    </xf>
    <xf numFmtId="0" fontId="0" fillId="20" borderId="17" xfId="0" applyFill="1" applyBorder="1"/>
    <xf numFmtId="0" fontId="0" fillId="20" borderId="19" xfId="0" applyFill="1" applyBorder="1"/>
    <xf numFmtId="167" fontId="0" fillId="0" borderId="0" xfId="0" applyNumberFormat="1" applyBorder="1"/>
    <xf numFmtId="0" fontId="0" fillId="0" borderId="99" xfId="0" applyBorder="1"/>
    <xf numFmtId="167" fontId="0" fillId="0" borderId="6" xfId="0" applyNumberFormat="1" applyBorder="1"/>
    <xf numFmtId="0" fontId="0" fillId="21" borderId="100" xfId="0" applyFill="1" applyBorder="1"/>
    <xf numFmtId="0" fontId="2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5" fillId="3" borderId="28" xfId="0" applyFont="1" applyFill="1" applyBorder="1" applyAlignment="1">
      <alignment horizontal="center" vertical="center" wrapText="1"/>
    </xf>
    <xf numFmtId="0" fontId="15" fillId="3" borderId="29" xfId="0" applyFont="1" applyFill="1" applyBorder="1" applyAlignment="1">
      <alignment horizontal="center" vertical="center" wrapText="1"/>
    </xf>
    <xf numFmtId="0" fontId="15" fillId="3" borderId="35" xfId="0" applyFont="1" applyFill="1" applyBorder="1" applyAlignment="1">
      <alignment horizontal="center" vertical="center" wrapText="1"/>
    </xf>
    <xf numFmtId="0" fontId="15" fillId="3" borderId="32" xfId="0" applyFont="1" applyFill="1" applyBorder="1" applyAlignment="1">
      <alignment horizontal="center" vertical="center" wrapText="1"/>
    </xf>
    <xf numFmtId="0" fontId="15" fillId="3" borderId="33" xfId="0" applyFont="1" applyFill="1" applyBorder="1" applyAlignment="1">
      <alignment horizontal="center" vertical="center" wrapText="1"/>
    </xf>
    <xf numFmtId="0" fontId="15" fillId="3" borderId="34" xfId="0" applyFont="1" applyFill="1" applyBorder="1" applyAlignment="1">
      <alignment horizontal="center" vertical="center" wrapText="1"/>
    </xf>
    <xf numFmtId="167" fontId="0" fillId="2" borderId="0" xfId="0" applyNumberFormat="1" applyFill="1"/>
    <xf numFmtId="0" fontId="0" fillId="22" borderId="5" xfId="0" applyFill="1" applyBorder="1"/>
    <xf numFmtId="0" fontId="0" fillId="22" borderId="6" xfId="0" applyFill="1" applyBorder="1"/>
    <xf numFmtId="0" fontId="0" fillId="22" borderId="104" xfId="0" applyFill="1" applyBorder="1"/>
    <xf numFmtId="0" fontId="0" fillId="22" borderId="103" xfId="0" applyFill="1" applyBorder="1"/>
    <xf numFmtId="167" fontId="0" fillId="2" borderId="0" xfId="0" applyNumberFormat="1" applyFill="1" applyBorder="1" applyAlignment="1">
      <alignment vertical="center"/>
    </xf>
    <xf numFmtId="0" fontId="0" fillId="15" borderId="15" xfId="0" applyFill="1" applyBorder="1"/>
    <xf numFmtId="0" fontId="0" fillId="15" borderId="8" xfId="0" applyFill="1" applyBorder="1"/>
    <xf numFmtId="0" fontId="0" fillId="15" borderId="9" xfId="0" applyFill="1" applyBorder="1"/>
    <xf numFmtId="0" fontId="0" fillId="15" borderId="10" xfId="0" applyFill="1" applyBorder="1"/>
    <xf numFmtId="0" fontId="0" fillId="15" borderId="14" xfId="0" applyFill="1" applyBorder="1"/>
    <xf numFmtId="0" fontId="0" fillId="15" borderId="16" xfId="0" applyFill="1" applyBorder="1"/>
    <xf numFmtId="167" fontId="0" fillId="0" borderId="66" xfId="0" applyNumberFormat="1" applyFill="1" applyBorder="1" applyAlignment="1">
      <alignment vertical="center"/>
    </xf>
    <xf numFmtId="0" fontId="1" fillId="18" borderId="0" xfId="0" applyFont="1" applyFill="1"/>
    <xf numFmtId="167" fontId="0" fillId="2" borderId="58" xfId="0" applyNumberFormat="1" applyFill="1" applyBorder="1" applyAlignment="1">
      <alignment vertical="center"/>
    </xf>
    <xf numFmtId="0" fontId="1" fillId="0" borderId="12" xfId="0" applyFont="1" applyBorder="1"/>
    <xf numFmtId="0" fontId="1" fillId="22" borderId="6" xfId="0" applyFont="1" applyFill="1" applyBorder="1"/>
    <xf numFmtId="0" fontId="1" fillId="22" borderId="104" xfId="0" applyFont="1" applyFill="1" applyBorder="1"/>
    <xf numFmtId="0" fontId="1" fillId="0" borderId="0" xfId="0" applyFont="1"/>
    <xf numFmtId="0" fontId="1" fillId="0" borderId="0" xfId="0" applyFont="1" applyFill="1" applyBorder="1"/>
    <xf numFmtId="0" fontId="2" fillId="0" borderId="0" xfId="0" applyFont="1" applyAlignment="1">
      <alignment horizontal="center"/>
    </xf>
    <xf numFmtId="167" fontId="0" fillId="2" borderId="93" xfId="0" applyNumberFormat="1" applyFill="1" applyBorder="1" applyAlignment="1">
      <alignment vertical="center"/>
    </xf>
    <xf numFmtId="167" fontId="20" fillId="0" borderId="70" xfId="0" applyNumberFormat="1" applyFont="1" applyBorder="1"/>
    <xf numFmtId="0" fontId="18" fillId="18" borderId="0" xfId="0" applyFont="1" applyFill="1" applyBorder="1"/>
    <xf numFmtId="0" fontId="0" fillId="0" borderId="105" xfId="0" applyBorder="1"/>
    <xf numFmtId="0" fontId="17" fillId="0" borderId="0" xfId="0" applyFont="1"/>
    <xf numFmtId="0" fontId="0" fillId="22" borderId="8" xfId="0" applyFill="1" applyBorder="1"/>
    <xf numFmtId="0" fontId="0" fillId="22" borderId="10" xfId="0" applyFill="1" applyBorder="1"/>
    <xf numFmtId="0" fontId="24" fillId="0" borderId="0" xfId="0" applyFont="1" applyAlignment="1">
      <alignment horizontal="right"/>
    </xf>
    <xf numFmtId="0" fontId="25" fillId="0" borderId="107" xfId="0" applyFont="1" applyBorder="1" applyAlignment="1">
      <alignment vertical="center" wrapText="1"/>
    </xf>
    <xf numFmtId="0" fontId="25" fillId="0" borderId="0" xfId="0" applyFont="1" applyBorder="1" applyAlignment="1">
      <alignment vertical="center"/>
    </xf>
    <xf numFmtId="0" fontId="24" fillId="0" borderId="0" xfId="0" applyFont="1" applyAlignment="1">
      <alignment horizontal="center"/>
    </xf>
    <xf numFmtId="168" fontId="24" fillId="0" borderId="68" xfId="0" applyNumberFormat="1" applyFont="1" applyBorder="1"/>
    <xf numFmtId="0" fontId="0" fillId="22" borderId="16" xfId="0" applyFill="1" applyBorder="1"/>
    <xf numFmtId="0" fontId="25" fillId="0" borderId="0" xfId="0" applyFont="1" applyFill="1"/>
    <xf numFmtId="0" fontId="25" fillId="0" borderId="0" xfId="0" applyFont="1" applyFill="1" applyBorder="1"/>
    <xf numFmtId="0" fontId="24" fillId="0" borderId="0" xfId="0" applyFont="1" applyBorder="1" applyAlignment="1">
      <alignment horizontal="center"/>
    </xf>
    <xf numFmtId="168" fontId="25" fillId="0" borderId="0" xfId="0" applyNumberFormat="1" applyFont="1" applyFill="1" applyBorder="1"/>
    <xf numFmtId="0" fontId="24" fillId="0" borderId="0" xfId="0" applyFont="1" applyFill="1" applyBorder="1" applyAlignment="1">
      <alignment horizontal="right"/>
    </xf>
    <xf numFmtId="168" fontId="24" fillId="0" borderId="0" xfId="0" applyNumberFormat="1" applyFont="1" applyFill="1" applyBorder="1"/>
    <xf numFmtId="0" fontId="0" fillId="23" borderId="54" xfId="0" applyFill="1" applyBorder="1"/>
    <xf numFmtId="0" fontId="25" fillId="0" borderId="0" xfId="0" applyFont="1" applyFill="1" applyBorder="1" applyAlignment="1">
      <alignment horizontal="left"/>
    </xf>
    <xf numFmtId="0" fontId="24" fillId="0" borderId="0" xfId="0" applyFont="1" applyFill="1" applyBorder="1" applyAlignment="1">
      <alignment horizontal="center"/>
    </xf>
    <xf numFmtId="0" fontId="0" fillId="22" borderId="11" xfId="0" applyFill="1" applyBorder="1"/>
    <xf numFmtId="0" fontId="25" fillId="0" borderId="107" xfId="0" applyFont="1" applyFill="1" applyBorder="1"/>
    <xf numFmtId="0" fontId="0" fillId="0" borderId="107" xfId="0" applyFill="1" applyBorder="1"/>
    <xf numFmtId="0" fontId="25" fillId="0" borderId="0" xfId="0" applyFont="1" applyBorder="1" applyAlignment="1">
      <alignment vertical="center" wrapText="1"/>
    </xf>
    <xf numFmtId="0" fontId="0" fillId="0" borderId="108" xfId="0" applyBorder="1"/>
    <xf numFmtId="0" fontId="25" fillId="0" borderId="0" xfId="0" applyFont="1" applyFill="1" applyBorder="1" applyAlignment="1">
      <alignment horizontal="center"/>
    </xf>
    <xf numFmtId="0" fontId="0" fillId="0" borderId="109" xfId="0" applyBorder="1"/>
    <xf numFmtId="0" fontId="24" fillId="0" borderId="0" xfId="0" applyFont="1" applyFill="1" applyBorder="1" applyAlignment="1">
      <alignment horizontal="left"/>
    </xf>
    <xf numFmtId="0" fontId="0" fillId="0" borderId="107" xfId="0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24" borderId="8" xfId="0" applyFill="1" applyBorder="1"/>
    <xf numFmtId="0" fontId="0" fillId="24" borderId="9" xfId="0" applyFill="1" applyBorder="1"/>
    <xf numFmtId="0" fontId="0" fillId="24" borderId="80" xfId="0" applyFill="1" applyBorder="1"/>
    <xf numFmtId="0" fontId="0" fillId="24" borderId="10" xfId="0" applyFill="1" applyBorder="1"/>
    <xf numFmtId="0" fontId="0" fillId="24" borderId="5" xfId="0" applyFill="1" applyBorder="1"/>
    <xf numFmtId="0" fontId="0" fillId="24" borderId="0" xfId="0" applyFill="1" applyBorder="1"/>
    <xf numFmtId="0" fontId="0" fillId="24" borderId="24" xfId="0" applyFill="1" applyBorder="1"/>
    <xf numFmtId="0" fontId="0" fillId="24" borderId="6" xfId="0" applyFill="1" applyBorder="1"/>
    <xf numFmtId="0" fontId="0" fillId="24" borderId="7" xfId="0" applyFill="1" applyBorder="1"/>
    <xf numFmtId="0" fontId="0" fillId="24" borderId="3" xfId="0" applyFill="1" applyBorder="1"/>
    <xf numFmtId="0" fontId="0" fillId="24" borderId="23" xfId="0" applyFill="1" applyBorder="1"/>
    <xf numFmtId="0" fontId="0" fillId="24" borderId="73" xfId="0" applyFill="1" applyBorder="1"/>
    <xf numFmtId="0" fontId="0" fillId="24" borderId="74" xfId="0" applyFill="1" applyBorder="1"/>
    <xf numFmtId="0" fontId="0" fillId="24" borderId="81" xfId="0" applyFill="1" applyBorder="1"/>
    <xf numFmtId="0" fontId="0" fillId="24" borderId="75" xfId="0" applyFill="1" applyBorder="1"/>
    <xf numFmtId="0" fontId="0" fillId="24" borderId="79" xfId="0" applyFill="1" applyBorder="1"/>
    <xf numFmtId="0" fontId="0" fillId="24" borderId="77" xfId="0" applyFill="1" applyBorder="1"/>
    <xf numFmtId="0" fontId="0" fillId="24" borderId="78" xfId="0" applyFill="1" applyBorder="1"/>
    <xf numFmtId="0" fontId="0" fillId="24" borderId="12" xfId="0" applyFill="1" applyBorder="1"/>
    <xf numFmtId="0" fontId="0" fillId="25" borderId="12" xfId="0" applyFill="1" applyBorder="1"/>
    <xf numFmtId="0" fontId="0" fillId="25" borderId="13" xfId="0" applyFill="1" applyBorder="1"/>
    <xf numFmtId="167" fontId="1" fillId="16" borderId="0" xfId="0" applyNumberFormat="1" applyFont="1" applyFill="1"/>
    <xf numFmtId="0" fontId="2" fillId="0" borderId="0" xfId="0" applyFont="1" applyAlignment="1"/>
    <xf numFmtId="0" fontId="0" fillId="24" borderId="110" xfId="0" applyFill="1" applyBorder="1"/>
    <xf numFmtId="0" fontId="0" fillId="24" borderId="95" xfId="0" applyFill="1" applyBorder="1"/>
    <xf numFmtId="0" fontId="0" fillId="24" borderId="111" xfId="0" applyFill="1" applyBorder="1"/>
    <xf numFmtId="0" fontId="25" fillId="0" borderId="112" xfId="0" applyFont="1" applyBorder="1" applyAlignment="1">
      <alignment vertical="center" wrapText="1"/>
    </xf>
    <xf numFmtId="0" fontId="0" fillId="0" borderId="113" xfId="0" applyBorder="1"/>
    <xf numFmtId="0" fontId="0" fillId="0" borderId="114" xfId="0" applyBorder="1"/>
    <xf numFmtId="0" fontId="0" fillId="0" borderId="112" xfId="0" applyBorder="1"/>
    <xf numFmtId="0" fontId="0" fillId="0" borderId="8" xfId="0" applyBorder="1" applyAlignment="1">
      <alignment horizontal="centerContinuous"/>
    </xf>
    <xf numFmtId="0" fontId="0" fillId="0" borderId="10" xfId="0" applyBorder="1" applyAlignment="1">
      <alignment horizontal="centerContinuous"/>
    </xf>
    <xf numFmtId="0" fontId="0" fillId="0" borderId="115" xfId="0" applyBorder="1"/>
    <xf numFmtId="0" fontId="0" fillId="0" borderId="6" xfId="0" applyBorder="1" applyAlignment="1">
      <alignment vertical="center" wrapText="1"/>
    </xf>
    <xf numFmtId="0" fontId="0" fillId="6" borderId="117" xfId="0" applyFill="1" applyBorder="1" applyAlignment="1">
      <alignment horizontal="center"/>
    </xf>
    <xf numFmtId="0" fontId="0" fillId="0" borderId="120" xfId="0" applyBorder="1"/>
    <xf numFmtId="0" fontId="0" fillId="0" borderId="119" xfId="0" applyBorder="1"/>
    <xf numFmtId="0" fontId="0" fillId="23" borderId="17" xfId="0" applyFill="1" applyBorder="1"/>
    <xf numFmtId="0" fontId="0" fillId="22" borderId="14" xfId="0" applyFill="1" applyBorder="1"/>
    <xf numFmtId="0" fontId="0" fillId="0" borderId="15" xfId="0" applyFill="1" applyBorder="1"/>
    <xf numFmtId="0" fontId="0" fillId="0" borderId="121" xfId="0" applyBorder="1"/>
    <xf numFmtId="0" fontId="0" fillId="0" borderId="122" xfId="0" applyBorder="1"/>
    <xf numFmtId="0" fontId="0" fillId="0" borderId="34" xfId="0" applyBorder="1"/>
    <xf numFmtId="0" fontId="0" fillId="0" borderId="123" xfId="0" applyBorder="1"/>
    <xf numFmtId="0" fontId="0" fillId="0" borderId="124" xfId="0" applyBorder="1"/>
    <xf numFmtId="0" fontId="0" fillId="0" borderId="31" xfId="0" applyBorder="1"/>
    <xf numFmtId="0" fontId="0" fillId="0" borderId="28" xfId="0" applyBorder="1"/>
    <xf numFmtId="0" fontId="25" fillId="0" borderId="126" xfId="0" applyFont="1" applyBorder="1" applyAlignment="1">
      <alignment vertical="center" wrapText="1"/>
    </xf>
    <xf numFmtId="0" fontId="0" fillId="0" borderId="125" xfId="0" applyFill="1" applyBorder="1"/>
    <xf numFmtId="0" fontId="27" fillId="0" borderId="0" xfId="0" applyFont="1" applyFill="1" applyBorder="1" applyAlignment="1">
      <alignment horizontal="right"/>
    </xf>
    <xf numFmtId="0" fontId="0" fillId="0" borderId="128" xfId="0" applyBorder="1" applyAlignment="1">
      <alignment horizontal="left" vertical="center" wrapText="1"/>
    </xf>
    <xf numFmtId="0" fontId="1" fillId="0" borderId="15" xfId="0" applyFont="1" applyBorder="1" applyAlignment="1">
      <alignment horizontal="left" indent="8"/>
    </xf>
    <xf numFmtId="0" fontId="0" fillId="0" borderId="127" xfId="0" applyBorder="1" applyAlignment="1">
      <alignment horizontal="left" vertical="center" wrapText="1"/>
    </xf>
    <xf numFmtId="0" fontId="0" fillId="0" borderId="118" xfId="0" applyBorder="1" applyAlignment="1"/>
    <xf numFmtId="0" fontId="1" fillId="0" borderId="0" xfId="0" applyFont="1" applyBorder="1"/>
    <xf numFmtId="0" fontId="0" fillId="0" borderId="130" xfId="0" applyBorder="1"/>
    <xf numFmtId="0" fontId="0" fillId="0" borderId="131" xfId="0" applyBorder="1"/>
    <xf numFmtId="0" fontId="0" fillId="0" borderId="129" xfId="0" applyBorder="1"/>
    <xf numFmtId="0" fontId="2" fillId="0" borderId="0" xfId="0" applyFont="1"/>
    <xf numFmtId="0" fontId="0" fillId="0" borderId="141" xfId="0" applyBorder="1"/>
    <xf numFmtId="0" fontId="0" fillId="0" borderId="142" xfId="0" applyBorder="1"/>
    <xf numFmtId="0" fontId="0" fillId="2" borderId="33" xfId="0" applyFill="1" applyBorder="1" applyAlignment="1">
      <alignment textRotation="90"/>
    </xf>
    <xf numFmtId="0" fontId="0" fillId="0" borderId="33" xfId="0" applyBorder="1" applyAlignment="1">
      <alignment textRotation="90"/>
    </xf>
    <xf numFmtId="0" fontId="0" fillId="0" borderId="34" xfId="0" applyBorder="1" applyAlignment="1">
      <alignment wrapText="1"/>
    </xf>
    <xf numFmtId="0" fontId="0" fillId="0" borderId="143" xfId="0" applyBorder="1"/>
    <xf numFmtId="0" fontId="0" fillId="0" borderId="144" xfId="0" applyBorder="1" applyAlignment="1">
      <alignment wrapText="1"/>
    </xf>
    <xf numFmtId="0" fontId="0" fillId="0" borderId="144" xfId="0" applyBorder="1"/>
    <xf numFmtId="0" fontId="0" fillId="0" borderId="145" xfId="0" applyBorder="1"/>
    <xf numFmtId="0" fontId="0" fillId="0" borderId="146" xfId="0" applyBorder="1"/>
    <xf numFmtId="0" fontId="0" fillId="0" borderId="147" xfId="0" applyBorder="1" applyAlignment="1">
      <alignment vertical="top" wrapText="1"/>
    </xf>
    <xf numFmtId="0" fontId="0" fillId="0" borderId="147" xfId="0" applyBorder="1"/>
    <xf numFmtId="0" fontId="0" fillId="0" borderId="148" xfId="0" applyBorder="1"/>
    <xf numFmtId="0" fontId="0" fillId="0" borderId="147" xfId="0" applyBorder="1" applyAlignment="1">
      <alignment wrapText="1"/>
    </xf>
    <xf numFmtId="0" fontId="0" fillId="16" borderId="147" xfId="0" applyFill="1" applyBorder="1"/>
    <xf numFmtId="0" fontId="0" fillId="2" borderId="147" xfId="0" applyFill="1" applyBorder="1"/>
    <xf numFmtId="0" fontId="0" fillId="0" borderId="150" xfId="0" applyBorder="1" applyAlignment="1">
      <alignment wrapText="1"/>
    </xf>
    <xf numFmtId="0" fontId="0" fillId="0" borderId="150" xfId="0" applyBorder="1"/>
    <xf numFmtId="0" fontId="0" fillId="0" borderId="151" xfId="0" applyBorder="1"/>
    <xf numFmtId="0" fontId="0" fillId="0" borderId="152" xfId="0" applyBorder="1"/>
    <xf numFmtId="0" fontId="0" fillId="0" borderId="153" xfId="0" applyBorder="1" applyAlignment="1">
      <alignment wrapText="1"/>
    </xf>
    <xf numFmtId="0" fontId="0" fillId="0" borderId="153" xfId="0" applyBorder="1"/>
    <xf numFmtId="0" fontId="0" fillId="0" borderId="154" xfId="0" applyBorder="1"/>
    <xf numFmtId="0" fontId="29" fillId="0" borderId="153" xfId="0" applyFont="1" applyBorder="1" applyAlignment="1">
      <alignment horizontal="center"/>
    </xf>
    <xf numFmtId="0" fontId="0" fillId="0" borderId="150" xfId="0" applyBorder="1" applyAlignment="1">
      <alignment horizontal="center"/>
    </xf>
    <xf numFmtId="0" fontId="0" fillId="0" borderId="143" xfId="0" applyBorder="1" applyAlignment="1">
      <alignment horizontal="center"/>
    </xf>
    <xf numFmtId="0" fontId="0" fillId="0" borderId="146" xfId="0" applyBorder="1" applyAlignment="1">
      <alignment horizontal="center"/>
    </xf>
    <xf numFmtId="0" fontId="0" fillId="0" borderId="152" xfId="0" applyBorder="1" applyAlignment="1">
      <alignment horizontal="center"/>
    </xf>
    <xf numFmtId="0" fontId="0" fillId="0" borderId="149" xfId="0" applyBorder="1" applyAlignment="1">
      <alignment horizontal="center"/>
    </xf>
    <xf numFmtId="0" fontId="0" fillId="0" borderId="153" xfId="0" applyBorder="1" applyAlignment="1">
      <alignment horizontal="center"/>
    </xf>
    <xf numFmtId="0" fontId="0" fillId="0" borderId="147" xfId="0" applyBorder="1" applyAlignment="1">
      <alignment horizontal="center"/>
    </xf>
    <xf numFmtId="0" fontId="0" fillId="26" borderId="33" xfId="0" applyFill="1" applyBorder="1" applyAlignment="1">
      <alignment textRotation="90"/>
    </xf>
    <xf numFmtId="0" fontId="29" fillId="0" borderId="147" xfId="0" applyFont="1" applyBorder="1" applyAlignment="1">
      <alignment horizontal="center"/>
    </xf>
    <xf numFmtId="0" fontId="0" fillId="0" borderId="32" xfId="0" applyBorder="1"/>
    <xf numFmtId="0" fontId="0" fillId="0" borderId="33" xfId="0" applyBorder="1"/>
    <xf numFmtId="0" fontId="0" fillId="0" borderId="36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4" xfId="0" applyFill="1" applyBorder="1" applyAlignment="1"/>
    <xf numFmtId="0" fontId="0" fillId="0" borderId="36" xfId="0" applyFill="1" applyBorder="1" applyAlignment="1">
      <alignment horizontal="center"/>
    </xf>
    <xf numFmtId="0" fontId="0" fillId="0" borderId="33" xfId="0" applyFill="1" applyBorder="1" applyAlignment="1">
      <alignment textRotation="90"/>
    </xf>
    <xf numFmtId="0" fontId="0" fillId="0" borderId="144" xfId="0" applyFill="1" applyBorder="1"/>
    <xf numFmtId="0" fontId="0" fillId="0" borderId="147" xfId="0" applyFill="1" applyBorder="1"/>
    <xf numFmtId="0" fontId="0" fillId="0" borderId="153" xfId="0" applyFill="1" applyBorder="1"/>
    <xf numFmtId="0" fontId="0" fillId="0" borderId="150" xfId="0" applyFill="1" applyBorder="1"/>
    <xf numFmtId="0" fontId="0" fillId="0" borderId="116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15" xfId="0" applyBorder="1" applyAlignment="1">
      <alignment horizontal="left" wrapText="1"/>
    </xf>
    <xf numFmtId="0" fontId="0" fillId="0" borderId="73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0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7" fillId="0" borderId="101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left" vertical="center" wrapText="1"/>
    </xf>
    <xf numFmtId="0" fontId="14" fillId="3" borderId="2" xfId="0" applyFont="1" applyFill="1" applyBorder="1" applyAlignment="1">
      <alignment horizontal="left" wrapText="1"/>
    </xf>
    <xf numFmtId="0" fontId="14" fillId="3" borderId="3" xfId="0" applyFont="1" applyFill="1" applyBorder="1" applyAlignment="1">
      <alignment horizontal="left" wrapText="1"/>
    </xf>
    <xf numFmtId="0" fontId="0" fillId="2" borderId="0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3" borderId="2" xfId="0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0" fillId="3" borderId="0" xfId="0" applyFill="1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3" xfId="0" applyBorder="1" applyAlignment="1">
      <alignment horizontal="left" vertical="center" wrapText="1"/>
    </xf>
    <xf numFmtId="0" fontId="0" fillId="0" borderId="128" xfId="0" applyBorder="1" applyAlignment="1">
      <alignment horizontal="left" vertical="center" wrapText="1"/>
    </xf>
    <xf numFmtId="0" fontId="0" fillId="0" borderId="101" xfId="0" applyBorder="1" applyAlignment="1">
      <alignment horizontal="left" wrapText="1"/>
    </xf>
    <xf numFmtId="3" fontId="28" fillId="26" borderId="136" xfId="0" applyNumberFormat="1" applyFont="1" applyFill="1" applyBorder="1" applyAlignment="1">
      <alignment horizontal="justify" vertical="center" wrapText="1"/>
    </xf>
    <xf numFmtId="3" fontId="28" fillId="26" borderId="38" xfId="0" applyNumberFormat="1" applyFont="1" applyFill="1" applyBorder="1" applyAlignment="1">
      <alignment horizontal="justify" vertical="center" wrapText="1"/>
    </xf>
    <xf numFmtId="3" fontId="28" fillId="26" borderId="137" xfId="0" applyNumberFormat="1" applyFont="1" applyFill="1" applyBorder="1" applyAlignment="1">
      <alignment horizontal="justify" vertical="center" wrapText="1"/>
    </xf>
    <xf numFmtId="0" fontId="16" fillId="0" borderId="118" xfId="0" applyFont="1" applyFill="1" applyBorder="1" applyAlignment="1">
      <alignment horizontal="justify" vertical="center" wrapText="1"/>
    </xf>
    <xf numFmtId="0" fontId="16" fillId="0" borderId="46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38" xfId="0" applyFont="1" applyBorder="1" applyAlignment="1">
      <alignment horizontal="justify" vertical="center" wrapText="1"/>
    </xf>
    <xf numFmtId="166" fontId="16" fillId="0" borderId="38" xfId="0" applyNumberFormat="1" applyFont="1" applyBorder="1" applyAlignment="1">
      <alignment horizontal="justify" vertical="center" wrapText="1"/>
    </xf>
    <xf numFmtId="0" fontId="16" fillId="0" borderId="55" xfId="0" applyFont="1" applyBorder="1" applyAlignment="1">
      <alignment horizontal="justify" vertical="center" wrapText="1"/>
    </xf>
    <xf numFmtId="3" fontId="28" fillId="26" borderId="134" xfId="0" applyNumberFormat="1" applyFont="1" applyFill="1" applyBorder="1" applyAlignment="1">
      <alignment horizontal="justify" vertical="center" wrapText="1"/>
    </xf>
    <xf numFmtId="3" fontId="28" fillId="26" borderId="135" xfId="0" applyNumberFormat="1" applyFont="1" applyFill="1" applyBorder="1" applyAlignment="1">
      <alignment horizontal="justify" vertical="center" wrapText="1"/>
    </xf>
    <xf numFmtId="0" fontId="16" fillId="0" borderId="39" xfId="0" applyFont="1" applyBorder="1" applyAlignment="1">
      <alignment horizontal="justify" vertical="center" wrapText="1"/>
    </xf>
    <xf numFmtId="14" fontId="16" fillId="0" borderId="37" xfId="0" quotePrefix="1" applyNumberFormat="1" applyFont="1" applyBorder="1" applyAlignment="1">
      <alignment horizontal="center" vertical="center" wrapText="1"/>
    </xf>
    <xf numFmtId="14" fontId="16" fillId="0" borderId="37" xfId="0" applyNumberFormat="1" applyFont="1" applyBorder="1" applyAlignment="1">
      <alignment horizontal="center" vertical="center" wrapText="1"/>
    </xf>
    <xf numFmtId="14" fontId="16" fillId="0" borderId="38" xfId="0" quotePrefix="1" applyNumberFormat="1" applyFont="1" applyBorder="1" applyAlignment="1">
      <alignment horizontal="justify" vertical="center" wrapText="1"/>
    </xf>
    <xf numFmtId="3" fontId="16" fillId="0" borderId="44" xfId="0" applyNumberFormat="1" applyFont="1" applyFill="1" applyBorder="1" applyAlignment="1">
      <alignment horizontal="justify" vertical="center" wrapText="1"/>
    </xf>
    <xf numFmtId="3" fontId="16" fillId="0" borderId="38" xfId="0" applyNumberFormat="1" applyFont="1" applyFill="1" applyBorder="1" applyAlignment="1">
      <alignment horizontal="justify" vertical="center" wrapText="1"/>
    </xf>
    <xf numFmtId="3" fontId="28" fillId="26" borderId="133" xfId="0" applyNumberFormat="1" applyFont="1" applyFill="1" applyBorder="1" applyAlignment="1">
      <alignment horizontal="justify" vertical="center" wrapText="1"/>
    </xf>
    <xf numFmtId="0" fontId="16" fillId="0" borderId="31" xfId="0" applyFont="1" applyBorder="1" applyAlignment="1">
      <alignment horizontal="justify" vertical="center" wrapText="1"/>
    </xf>
    <xf numFmtId="0" fontId="16" fillId="0" borderId="45" xfId="0" applyFont="1" applyBorder="1" applyAlignment="1">
      <alignment horizontal="justify" vertical="center" wrapText="1"/>
    </xf>
    <xf numFmtId="0" fontId="16" fillId="0" borderId="47" xfId="0" applyFont="1" applyBorder="1" applyAlignment="1">
      <alignment horizontal="justify" vertical="center" wrapText="1"/>
    </xf>
    <xf numFmtId="0" fontId="16" fillId="0" borderId="44" xfId="0" applyFont="1" applyBorder="1" applyAlignment="1">
      <alignment horizontal="justify" vertical="center" wrapText="1"/>
    </xf>
    <xf numFmtId="3" fontId="16" fillId="0" borderId="102" xfId="0" applyNumberFormat="1" applyFont="1" applyFill="1" applyBorder="1" applyAlignment="1">
      <alignment horizontal="justify" vertical="center" wrapText="1"/>
    </xf>
    <xf numFmtId="166" fontId="16" fillId="0" borderId="47" xfId="0" applyNumberFormat="1" applyFont="1" applyBorder="1" applyAlignment="1">
      <alignment horizontal="justify" vertical="center" wrapText="1"/>
    </xf>
    <xf numFmtId="166" fontId="16" fillId="0" borderId="44" xfId="0" applyNumberFormat="1" applyFont="1" applyBorder="1" applyAlignment="1">
      <alignment horizontal="justify" vertical="center" wrapText="1"/>
    </xf>
    <xf numFmtId="0" fontId="15" fillId="3" borderId="36" xfId="0" applyFont="1" applyFill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justify" vertical="center" wrapText="1"/>
    </xf>
    <xf numFmtId="166" fontId="16" fillId="0" borderId="29" xfId="0" applyNumberFormat="1" applyFont="1" applyBorder="1" applyAlignment="1">
      <alignment horizontal="justify" vertical="center" wrapText="1"/>
    </xf>
    <xf numFmtId="0" fontId="16" fillId="2" borderId="29" xfId="0" applyFont="1" applyFill="1" applyBorder="1" applyAlignment="1">
      <alignment horizontal="justify" vertical="center" wrapText="1"/>
    </xf>
    <xf numFmtId="0" fontId="16" fillId="2" borderId="44" xfId="0" applyFont="1" applyFill="1" applyBorder="1" applyAlignment="1">
      <alignment horizontal="justify" vertical="center" wrapText="1"/>
    </xf>
    <xf numFmtId="0" fontId="16" fillId="0" borderId="29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justify" vertical="center" wrapText="1"/>
    </xf>
    <xf numFmtId="0" fontId="16" fillId="0" borderId="38" xfId="0" quotePrefix="1" applyFont="1" applyBorder="1" applyAlignment="1">
      <alignment horizontal="justify" vertical="center" wrapText="1"/>
    </xf>
    <xf numFmtId="0" fontId="16" fillId="0" borderId="106" xfId="0" applyFont="1" applyBorder="1" applyAlignment="1">
      <alignment horizontal="left" vertical="center" wrapText="1"/>
    </xf>
    <xf numFmtId="0" fontId="16" fillId="0" borderId="33" xfId="0" applyFont="1" applyBorder="1" applyAlignment="1">
      <alignment horizontal="left" vertical="center" wrapText="1"/>
    </xf>
    <xf numFmtId="14" fontId="16" fillId="0" borderId="40" xfId="0" applyNumberFormat="1" applyFont="1" applyBorder="1" applyAlignment="1">
      <alignment horizontal="center" vertical="center" wrapText="1"/>
    </xf>
    <xf numFmtId="0" fontId="16" fillId="0" borderId="41" xfId="0" applyFont="1" applyBorder="1" applyAlignment="1">
      <alignment horizontal="justify" vertical="center" wrapText="1"/>
    </xf>
    <xf numFmtId="166" fontId="16" fillId="0" borderId="41" xfId="0" applyNumberFormat="1" applyFont="1" applyBorder="1" applyAlignment="1">
      <alignment horizontal="justify" vertical="center" wrapText="1"/>
    </xf>
    <xf numFmtId="0" fontId="16" fillId="0" borderId="102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3" fontId="28" fillId="26" borderId="138" xfId="0" applyNumberFormat="1" applyFont="1" applyFill="1" applyBorder="1" applyAlignment="1">
      <alignment horizontal="justify" vertical="center" wrapText="1"/>
    </xf>
    <xf numFmtId="3" fontId="28" fillId="26" borderId="139" xfId="0" applyNumberFormat="1" applyFont="1" applyFill="1" applyBorder="1" applyAlignment="1">
      <alignment horizontal="justify" vertical="center" wrapText="1"/>
    </xf>
    <xf numFmtId="3" fontId="28" fillId="26" borderId="140" xfId="0" applyNumberFormat="1" applyFont="1" applyFill="1" applyBorder="1" applyAlignment="1">
      <alignment horizontal="justify" vertical="center" wrapText="1"/>
    </xf>
    <xf numFmtId="0" fontId="16" fillId="0" borderId="118" xfId="0" applyFont="1" applyBorder="1" applyAlignment="1">
      <alignment horizontal="justify" vertical="center" wrapText="1"/>
    </xf>
    <xf numFmtId="167" fontId="0" fillId="0" borderId="0" xfId="0" applyNumberFormat="1" applyAlignment="1">
      <alignment horizontal="left" vertical="center"/>
    </xf>
    <xf numFmtId="167" fontId="20" fillId="0" borderId="0" xfId="0" applyNumberFormat="1" applyFont="1" applyAlignment="1">
      <alignment horizontal="left" vertical="center"/>
    </xf>
    <xf numFmtId="167" fontId="20" fillId="0" borderId="0" xfId="0" applyNumberFormat="1" applyFont="1" applyBorder="1" applyAlignment="1">
      <alignment horizontal="center" vertical="center"/>
    </xf>
    <xf numFmtId="167" fontId="20" fillId="0" borderId="61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59" xfId="0" applyBorder="1" applyAlignment="1">
      <alignment horizontal="left" vertical="center"/>
    </xf>
    <xf numFmtId="0" fontId="0" fillId="0" borderId="61" xfId="0" applyBorder="1" applyAlignment="1">
      <alignment horizontal="left" vertical="center"/>
    </xf>
    <xf numFmtId="0" fontId="0" fillId="0" borderId="62" xfId="0" applyBorder="1" applyAlignment="1">
      <alignment horizontal="left" vertical="center"/>
    </xf>
    <xf numFmtId="0" fontId="2" fillId="0" borderId="0" xfId="0" applyFont="1" applyAlignment="1">
      <alignment horizontal="center"/>
    </xf>
    <xf numFmtId="167" fontId="17" fillId="0" borderId="0" xfId="0" applyNumberFormat="1" applyFont="1" applyAlignment="1">
      <alignment horizontal="left" vertical="center"/>
    </xf>
    <xf numFmtId="167" fontId="19" fillId="0" borderId="0" xfId="0" applyNumberFormat="1" applyFont="1" applyAlignment="1">
      <alignment horizontal="left" vertical="center"/>
    </xf>
    <xf numFmtId="0" fontId="0" fillId="0" borderId="70" xfId="0" applyBorder="1" applyAlignment="1">
      <alignment horizontal="left" vertical="center"/>
    </xf>
    <xf numFmtId="0" fontId="0" fillId="0" borderId="66" xfId="0" applyBorder="1" applyAlignment="1">
      <alignment horizontal="left" vertical="center"/>
    </xf>
    <xf numFmtId="167" fontId="20" fillId="0" borderId="0" xfId="0" applyNumberFormat="1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 indent="1"/>
    </xf>
    <xf numFmtId="0" fontId="0" fillId="0" borderId="59" xfId="0" applyBorder="1" applyAlignment="1">
      <alignment horizontal="left" vertical="center" indent="1"/>
    </xf>
    <xf numFmtId="0" fontId="0" fillId="0" borderId="61" xfId="0" applyBorder="1" applyAlignment="1">
      <alignment horizontal="left" vertical="center" indent="1"/>
    </xf>
    <xf numFmtId="0" fontId="0" fillId="0" borderId="62" xfId="0" applyBorder="1" applyAlignment="1">
      <alignment horizontal="left" vertical="center" indent="1"/>
    </xf>
    <xf numFmtId="0" fontId="0" fillId="0" borderId="70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70" xfId="0" applyBorder="1" applyAlignment="1">
      <alignment horizontal="left" wrapText="1"/>
    </xf>
    <xf numFmtId="167" fontId="0" fillId="0" borderId="132" xfId="0" applyNumberFormat="1" applyBorder="1" applyAlignment="1">
      <alignment horizontal="left" vertical="center" indent="1"/>
    </xf>
    <xf numFmtId="167" fontId="0" fillId="0" borderId="68" xfId="0" applyNumberFormat="1" applyBorder="1" applyAlignment="1">
      <alignment horizontal="left" vertical="center" indent="1"/>
    </xf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0" xfId="0" applyAlignment="1">
      <alignment horizontal="left" wrapText="1" indent="1"/>
    </xf>
    <xf numFmtId="0" fontId="2" fillId="0" borderId="155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56" xfId="0" applyFont="1" applyBorder="1" applyAlignment="1">
      <alignment horizontal="center"/>
    </xf>
  </cellXfs>
  <cellStyles count="127">
    <cellStyle name="20% - Accent1 2" xfId="5" xr:uid="{00000000-0005-0000-0000-000000000000}"/>
    <cellStyle name="20% - Accent1 3" xfId="6" xr:uid="{00000000-0005-0000-0000-000001000000}"/>
    <cellStyle name="20% - Accent2 2" xfId="7" xr:uid="{00000000-0005-0000-0000-000002000000}"/>
    <cellStyle name="20% - Accent3 2" xfId="8" xr:uid="{00000000-0005-0000-0000-000003000000}"/>
    <cellStyle name="20% - Accent4 2" xfId="9" xr:uid="{00000000-0005-0000-0000-000004000000}"/>
    <cellStyle name="20% - Accent5 2" xfId="10" xr:uid="{00000000-0005-0000-0000-000005000000}"/>
    <cellStyle name="20% - Accent5 3" xfId="11" xr:uid="{00000000-0005-0000-0000-000006000000}"/>
    <cellStyle name="20% - Accent6 2" xfId="12" xr:uid="{00000000-0005-0000-0000-000007000000}"/>
    <cellStyle name="20% - Accent6 3" xfId="13" xr:uid="{00000000-0005-0000-0000-000008000000}"/>
    <cellStyle name="40% - Accent1 2" xfId="14" xr:uid="{00000000-0005-0000-0000-000009000000}"/>
    <cellStyle name="40% - Accent2 2" xfId="15" xr:uid="{00000000-0005-0000-0000-00000A000000}"/>
    <cellStyle name="40% - Accent3 2" xfId="16" xr:uid="{00000000-0005-0000-0000-00000B000000}"/>
    <cellStyle name="40% - Accent4 2" xfId="17" xr:uid="{00000000-0005-0000-0000-00000C000000}"/>
    <cellStyle name="40% - Accent5 2" xfId="18" xr:uid="{00000000-0005-0000-0000-00000D000000}"/>
    <cellStyle name="40% - Accent6 2" xfId="19" xr:uid="{00000000-0005-0000-0000-00000E000000}"/>
    <cellStyle name="Bad 2" xfId="20" xr:uid="{00000000-0005-0000-0000-00000F000000}"/>
    <cellStyle name="Comma [0] 2" xfId="21" xr:uid="{00000000-0005-0000-0000-000010000000}"/>
    <cellStyle name="Comma [0] 2 2" xfId="22" xr:uid="{00000000-0005-0000-0000-000011000000}"/>
    <cellStyle name="Comma 2" xfId="23" xr:uid="{00000000-0005-0000-0000-000012000000}"/>
    <cellStyle name="Comma 2 2" xfId="24" xr:uid="{00000000-0005-0000-0000-000013000000}"/>
    <cellStyle name="Comma 2 2 2" xfId="1" xr:uid="{00000000-0005-0000-0000-000014000000}"/>
    <cellStyle name="Comma 2 3" xfId="25" xr:uid="{00000000-0005-0000-0000-000015000000}"/>
    <cellStyle name="Comma 2 3 2" xfId="26" xr:uid="{00000000-0005-0000-0000-000016000000}"/>
    <cellStyle name="Comma 2 4" xfId="27" xr:uid="{00000000-0005-0000-0000-000017000000}"/>
    <cellStyle name="Comma 3" xfId="28" xr:uid="{00000000-0005-0000-0000-000018000000}"/>
    <cellStyle name="Comma 3 2" xfId="29" xr:uid="{00000000-0005-0000-0000-000019000000}"/>
    <cellStyle name="Comma 3 3" xfId="30" xr:uid="{00000000-0005-0000-0000-00001A000000}"/>
    <cellStyle name="Comma 4" xfId="31" xr:uid="{00000000-0005-0000-0000-00001B000000}"/>
    <cellStyle name="Comma 4 2" xfId="32" xr:uid="{00000000-0005-0000-0000-00001C000000}"/>
    <cellStyle name="Comma 5" xfId="4" xr:uid="{00000000-0005-0000-0000-00001D000000}"/>
    <cellStyle name="Comma 6" xfId="33" xr:uid="{00000000-0005-0000-0000-00001E000000}"/>
    <cellStyle name="Comma 7" xfId="34" xr:uid="{00000000-0005-0000-0000-00001F000000}"/>
    <cellStyle name="Currency 2" xfId="35" xr:uid="{00000000-0005-0000-0000-000020000000}"/>
    <cellStyle name="Currency 2 2" xfId="36" xr:uid="{00000000-0005-0000-0000-000021000000}"/>
    <cellStyle name="Currency 2 2 2" xfId="37" xr:uid="{00000000-0005-0000-0000-000022000000}"/>
    <cellStyle name="Currency 2 2 3" xfId="38" xr:uid="{00000000-0005-0000-0000-000023000000}"/>
    <cellStyle name="Currency 2 3" xfId="39" xr:uid="{00000000-0005-0000-0000-000024000000}"/>
    <cellStyle name="Currency 2 3 2" xfId="40" xr:uid="{00000000-0005-0000-0000-000025000000}"/>
    <cellStyle name="Currency 2 4" xfId="41" xr:uid="{00000000-0005-0000-0000-000026000000}"/>
    <cellStyle name="Currency 3" xfId="42" xr:uid="{00000000-0005-0000-0000-000027000000}"/>
    <cellStyle name="Currency 4" xfId="43" xr:uid="{00000000-0005-0000-0000-000028000000}"/>
    <cellStyle name="Currency 4 2" xfId="44" xr:uid="{00000000-0005-0000-0000-000029000000}"/>
    <cellStyle name="Good 2" xfId="45" xr:uid="{00000000-0005-0000-0000-00002A000000}"/>
    <cellStyle name="Normal" xfId="0" builtinId="0"/>
    <cellStyle name="Normal 10" xfId="46" xr:uid="{00000000-0005-0000-0000-00002C000000}"/>
    <cellStyle name="Normal 11" xfId="47" xr:uid="{00000000-0005-0000-0000-00002D000000}"/>
    <cellStyle name="Normal 12" xfId="48" xr:uid="{00000000-0005-0000-0000-00002E000000}"/>
    <cellStyle name="Normal 15" xfId="49" xr:uid="{00000000-0005-0000-0000-00002F000000}"/>
    <cellStyle name="Normal 15 2" xfId="50" xr:uid="{00000000-0005-0000-0000-000030000000}"/>
    <cellStyle name="Normal 16" xfId="51" xr:uid="{00000000-0005-0000-0000-000031000000}"/>
    <cellStyle name="Normal 16 2" xfId="52" xr:uid="{00000000-0005-0000-0000-000032000000}"/>
    <cellStyle name="Normal 17" xfId="53" xr:uid="{00000000-0005-0000-0000-000033000000}"/>
    <cellStyle name="Normal 17 2" xfId="54" xr:uid="{00000000-0005-0000-0000-000034000000}"/>
    <cellStyle name="Normal 18" xfId="55" xr:uid="{00000000-0005-0000-0000-000035000000}"/>
    <cellStyle name="Normal 18 2" xfId="56" xr:uid="{00000000-0005-0000-0000-000036000000}"/>
    <cellStyle name="Normal 19" xfId="57" xr:uid="{00000000-0005-0000-0000-000037000000}"/>
    <cellStyle name="Normal 19 2" xfId="58" xr:uid="{00000000-0005-0000-0000-000038000000}"/>
    <cellStyle name="Normal 2" xfId="59" xr:uid="{00000000-0005-0000-0000-000039000000}"/>
    <cellStyle name="Normal 2 2" xfId="60" xr:uid="{00000000-0005-0000-0000-00003A000000}"/>
    <cellStyle name="Normal 2 2 2" xfId="61" xr:uid="{00000000-0005-0000-0000-00003B000000}"/>
    <cellStyle name="Normal 2 3" xfId="3" xr:uid="{00000000-0005-0000-0000-00003C000000}"/>
    <cellStyle name="Normal 2 3 2" xfId="62" xr:uid="{00000000-0005-0000-0000-00003D000000}"/>
    <cellStyle name="Normal 2 4" xfId="63" xr:uid="{00000000-0005-0000-0000-00003E000000}"/>
    <cellStyle name="Normal 24" xfId="64" xr:uid="{00000000-0005-0000-0000-00003F000000}"/>
    <cellStyle name="Normal 24 2" xfId="65" xr:uid="{00000000-0005-0000-0000-000040000000}"/>
    <cellStyle name="Normal 26" xfId="66" xr:uid="{00000000-0005-0000-0000-000041000000}"/>
    <cellStyle name="Normal 26 2" xfId="67" xr:uid="{00000000-0005-0000-0000-000042000000}"/>
    <cellStyle name="Normal 27" xfId="68" xr:uid="{00000000-0005-0000-0000-000043000000}"/>
    <cellStyle name="Normal 27 2" xfId="69" xr:uid="{00000000-0005-0000-0000-000044000000}"/>
    <cellStyle name="Normal 28" xfId="70" xr:uid="{00000000-0005-0000-0000-000045000000}"/>
    <cellStyle name="Normal 28 2" xfId="71" xr:uid="{00000000-0005-0000-0000-000046000000}"/>
    <cellStyle name="Normal 29" xfId="72" xr:uid="{00000000-0005-0000-0000-000047000000}"/>
    <cellStyle name="Normal 29 2" xfId="73" xr:uid="{00000000-0005-0000-0000-000048000000}"/>
    <cellStyle name="Normal 3" xfId="74" xr:uid="{00000000-0005-0000-0000-000049000000}"/>
    <cellStyle name="Normal 3 2" xfId="75" xr:uid="{00000000-0005-0000-0000-00004A000000}"/>
    <cellStyle name="Normal 3 3" xfId="76" xr:uid="{00000000-0005-0000-0000-00004B000000}"/>
    <cellStyle name="Normal 3 4" xfId="77" xr:uid="{00000000-0005-0000-0000-00004C000000}"/>
    <cellStyle name="Normal 30" xfId="78" xr:uid="{00000000-0005-0000-0000-00004D000000}"/>
    <cellStyle name="Normal 30 2" xfId="79" xr:uid="{00000000-0005-0000-0000-00004E000000}"/>
    <cellStyle name="Normal 31" xfId="80" xr:uid="{00000000-0005-0000-0000-00004F000000}"/>
    <cellStyle name="Normal 31 2" xfId="81" xr:uid="{00000000-0005-0000-0000-000050000000}"/>
    <cellStyle name="Normal 32" xfId="82" xr:uid="{00000000-0005-0000-0000-000051000000}"/>
    <cellStyle name="Normal 32 2" xfId="83" xr:uid="{00000000-0005-0000-0000-000052000000}"/>
    <cellStyle name="Normal 33" xfId="84" xr:uid="{00000000-0005-0000-0000-000053000000}"/>
    <cellStyle name="Normal 33 2" xfId="85" xr:uid="{00000000-0005-0000-0000-000054000000}"/>
    <cellStyle name="Normal 34" xfId="86" xr:uid="{00000000-0005-0000-0000-000055000000}"/>
    <cellStyle name="Normal 34 2" xfId="87" xr:uid="{00000000-0005-0000-0000-000056000000}"/>
    <cellStyle name="Normal 35" xfId="88" xr:uid="{00000000-0005-0000-0000-000057000000}"/>
    <cellStyle name="Normal 35 2" xfId="89" xr:uid="{00000000-0005-0000-0000-000058000000}"/>
    <cellStyle name="Normal 36" xfId="90" xr:uid="{00000000-0005-0000-0000-000059000000}"/>
    <cellStyle name="Normal 36 2" xfId="91" xr:uid="{00000000-0005-0000-0000-00005A000000}"/>
    <cellStyle name="Normal 37" xfId="92" xr:uid="{00000000-0005-0000-0000-00005B000000}"/>
    <cellStyle name="Normal 37 2" xfId="93" xr:uid="{00000000-0005-0000-0000-00005C000000}"/>
    <cellStyle name="Normal 38" xfId="94" xr:uid="{00000000-0005-0000-0000-00005D000000}"/>
    <cellStyle name="Normal 38 2" xfId="95" xr:uid="{00000000-0005-0000-0000-00005E000000}"/>
    <cellStyle name="Normal 39" xfId="96" xr:uid="{00000000-0005-0000-0000-00005F000000}"/>
    <cellStyle name="Normal 39 2" xfId="97" xr:uid="{00000000-0005-0000-0000-000060000000}"/>
    <cellStyle name="Normal 4" xfId="98" xr:uid="{00000000-0005-0000-0000-000061000000}"/>
    <cellStyle name="Normal 4 2" xfId="99" xr:uid="{00000000-0005-0000-0000-000062000000}"/>
    <cellStyle name="Normal 40" xfId="100" xr:uid="{00000000-0005-0000-0000-000063000000}"/>
    <cellStyle name="Normal 40 2" xfId="101" xr:uid="{00000000-0005-0000-0000-000064000000}"/>
    <cellStyle name="Normal 41" xfId="102" xr:uid="{00000000-0005-0000-0000-000065000000}"/>
    <cellStyle name="Normal 41 2" xfId="103" xr:uid="{00000000-0005-0000-0000-000066000000}"/>
    <cellStyle name="Normal 42" xfId="104" xr:uid="{00000000-0005-0000-0000-000067000000}"/>
    <cellStyle name="Normal 42 2" xfId="105" xr:uid="{00000000-0005-0000-0000-000068000000}"/>
    <cellStyle name="Normal 43" xfId="106" xr:uid="{00000000-0005-0000-0000-000069000000}"/>
    <cellStyle name="Normal 43 2" xfId="107" xr:uid="{00000000-0005-0000-0000-00006A000000}"/>
    <cellStyle name="Normal 44" xfId="108" xr:uid="{00000000-0005-0000-0000-00006B000000}"/>
    <cellStyle name="Normal 44 2" xfId="109" xr:uid="{00000000-0005-0000-0000-00006C000000}"/>
    <cellStyle name="Normal 5" xfId="110" xr:uid="{00000000-0005-0000-0000-00006D000000}"/>
    <cellStyle name="Normal 5 2" xfId="111" xr:uid="{00000000-0005-0000-0000-00006E000000}"/>
    <cellStyle name="Normal 6" xfId="112" xr:uid="{00000000-0005-0000-0000-00006F000000}"/>
    <cellStyle name="Normal 6 2" xfId="113" xr:uid="{00000000-0005-0000-0000-000070000000}"/>
    <cellStyle name="Normal 7" xfId="114" xr:uid="{00000000-0005-0000-0000-000071000000}"/>
    <cellStyle name="Normal 8" xfId="2" xr:uid="{00000000-0005-0000-0000-000072000000}"/>
    <cellStyle name="Normal 9" xfId="115" xr:uid="{00000000-0005-0000-0000-000073000000}"/>
    <cellStyle name="Normal 9 2" xfId="116" xr:uid="{00000000-0005-0000-0000-000074000000}"/>
    <cellStyle name="Note 2" xfId="117" xr:uid="{00000000-0005-0000-0000-000075000000}"/>
    <cellStyle name="Note 2 2" xfId="118" xr:uid="{00000000-0005-0000-0000-000076000000}"/>
    <cellStyle name="Nᇯrmal_96ዃRA PDP2" xfId="119" xr:uid="{00000000-0005-0000-0000-000077000000}"/>
    <cellStyle name="Percent 2" xfId="120" xr:uid="{00000000-0005-0000-0000-000078000000}"/>
    <cellStyle name="Percent 2 2" xfId="121" xr:uid="{00000000-0005-0000-0000-000079000000}"/>
    <cellStyle name="Percent 2 3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3 3" xfId="125" xr:uid="{00000000-0005-0000-0000-00007D000000}"/>
    <cellStyle name="Percent 4" xfId="126" xr:uid="{00000000-0005-0000-0000-00007E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123826</xdr:colOff>
      <xdr:row>18</xdr:row>
      <xdr:rowOff>1</xdr:rowOff>
    </xdr:from>
    <xdr:to>
      <xdr:col>25</xdr:col>
      <xdr:colOff>476250</xdr:colOff>
      <xdr:row>18</xdr:row>
      <xdr:rowOff>190501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0353676" y="3695701"/>
          <a:ext cx="352424" cy="190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123824</xdr:colOff>
      <xdr:row>14</xdr:row>
      <xdr:rowOff>85724</xdr:rowOff>
    </xdr:from>
    <xdr:to>
      <xdr:col>25</xdr:col>
      <xdr:colOff>474133</xdr:colOff>
      <xdr:row>17</xdr:row>
      <xdr:rowOff>171449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1456457" y="3176057"/>
          <a:ext cx="350309" cy="6572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171450</xdr:colOff>
      <xdr:row>4</xdr:row>
      <xdr:rowOff>15873</xdr:rowOff>
    </xdr:from>
    <xdr:to>
      <xdr:col>25</xdr:col>
      <xdr:colOff>428626</xdr:colOff>
      <xdr:row>11</xdr:row>
      <xdr:rowOff>63498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1504083" y="828673"/>
          <a:ext cx="257176" cy="174519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171450</xdr:colOff>
      <xdr:row>11</xdr:row>
      <xdr:rowOff>68789</xdr:rowOff>
    </xdr:from>
    <xdr:to>
      <xdr:col>25</xdr:col>
      <xdr:colOff>428625</xdr:colOff>
      <xdr:row>14</xdr:row>
      <xdr:rowOff>78314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1504083" y="2579156"/>
          <a:ext cx="257175" cy="58949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123826</xdr:colOff>
      <xdr:row>18</xdr:row>
      <xdr:rowOff>1</xdr:rowOff>
    </xdr:from>
    <xdr:to>
      <xdr:col>30</xdr:col>
      <xdr:colOff>476250</xdr:colOff>
      <xdr:row>18</xdr:row>
      <xdr:rowOff>190501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8267701" y="3924301"/>
          <a:ext cx="352424" cy="190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123825</xdr:colOff>
      <xdr:row>14</xdr:row>
      <xdr:rowOff>85724</xdr:rowOff>
    </xdr:from>
    <xdr:to>
      <xdr:col>30</xdr:col>
      <xdr:colOff>461434</xdr:colOff>
      <xdr:row>17</xdr:row>
      <xdr:rowOff>171449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4288558" y="3176057"/>
          <a:ext cx="337609" cy="6572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162984</xdr:colOff>
      <xdr:row>4</xdr:row>
      <xdr:rowOff>7407</xdr:rowOff>
    </xdr:from>
    <xdr:to>
      <xdr:col>30</xdr:col>
      <xdr:colOff>420160</xdr:colOff>
      <xdr:row>11</xdr:row>
      <xdr:rowOff>50798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4327717" y="820207"/>
          <a:ext cx="257176" cy="17409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162984</xdr:colOff>
      <xdr:row>11</xdr:row>
      <xdr:rowOff>68789</xdr:rowOff>
    </xdr:from>
    <xdr:to>
      <xdr:col>30</xdr:col>
      <xdr:colOff>420159</xdr:colOff>
      <xdr:row>14</xdr:row>
      <xdr:rowOff>78314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4327717" y="2579156"/>
          <a:ext cx="257175" cy="58949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123826</xdr:colOff>
      <xdr:row>18</xdr:row>
      <xdr:rowOff>1</xdr:rowOff>
    </xdr:from>
    <xdr:to>
      <xdr:col>35</xdr:col>
      <xdr:colOff>476250</xdr:colOff>
      <xdr:row>18</xdr:row>
      <xdr:rowOff>190501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6C97B81-198C-4580-832C-05A856F717CE}"/>
            </a:ext>
          </a:extLst>
        </xdr:cNvPr>
        <xdr:cNvSpPr/>
      </xdr:nvSpPr>
      <xdr:spPr>
        <a:xfrm>
          <a:off x="11515726" y="3886201"/>
          <a:ext cx="352424" cy="190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123824</xdr:colOff>
      <xdr:row>14</xdr:row>
      <xdr:rowOff>85724</xdr:rowOff>
    </xdr:from>
    <xdr:to>
      <xdr:col>35</xdr:col>
      <xdr:colOff>478365</xdr:colOff>
      <xdr:row>17</xdr:row>
      <xdr:rowOff>171449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DA18DC0A-2F74-4A6E-BA33-8DC7E5C9B023}"/>
            </a:ext>
          </a:extLst>
        </xdr:cNvPr>
        <xdr:cNvSpPr/>
      </xdr:nvSpPr>
      <xdr:spPr>
        <a:xfrm>
          <a:off x="17099491" y="3176057"/>
          <a:ext cx="354541" cy="6572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171450</xdr:colOff>
      <xdr:row>4</xdr:row>
      <xdr:rowOff>32805</xdr:rowOff>
    </xdr:from>
    <xdr:to>
      <xdr:col>35</xdr:col>
      <xdr:colOff>428626</xdr:colOff>
      <xdr:row>11</xdr:row>
      <xdr:rowOff>80430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0AE9C72-273C-4EC0-8618-1615B256DEC2}"/>
            </a:ext>
          </a:extLst>
        </xdr:cNvPr>
        <xdr:cNvSpPr/>
      </xdr:nvSpPr>
      <xdr:spPr>
        <a:xfrm>
          <a:off x="17147117" y="845605"/>
          <a:ext cx="257176" cy="174519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171450</xdr:colOff>
      <xdr:row>11</xdr:row>
      <xdr:rowOff>77255</xdr:rowOff>
    </xdr:from>
    <xdr:to>
      <xdr:col>35</xdr:col>
      <xdr:colOff>428625</xdr:colOff>
      <xdr:row>14</xdr:row>
      <xdr:rowOff>86780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4C418D46-3B74-478B-9C2D-8A41BDA87762}"/>
            </a:ext>
          </a:extLst>
        </xdr:cNvPr>
        <xdr:cNvSpPr/>
      </xdr:nvSpPr>
      <xdr:spPr>
        <a:xfrm>
          <a:off x="17147117" y="2587622"/>
          <a:ext cx="257175" cy="58949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136526</xdr:colOff>
      <xdr:row>21</xdr:row>
      <xdr:rowOff>279401</xdr:rowOff>
    </xdr:from>
    <xdr:to>
      <xdr:col>13</xdr:col>
      <xdr:colOff>488950</xdr:colOff>
      <xdr:row>22</xdr:row>
      <xdr:rowOff>88901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CF35801-2064-442B-8EC7-4897F00DFD99}"/>
            </a:ext>
          </a:extLst>
        </xdr:cNvPr>
        <xdr:cNvSpPr/>
      </xdr:nvSpPr>
      <xdr:spPr>
        <a:xfrm>
          <a:off x="5686426" y="4927601"/>
          <a:ext cx="352424" cy="190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192615</xdr:colOff>
      <xdr:row>4</xdr:row>
      <xdr:rowOff>38100</xdr:rowOff>
    </xdr:from>
    <xdr:to>
      <xdr:col>13</xdr:col>
      <xdr:colOff>436033</xdr:colOff>
      <xdr:row>17</xdr:row>
      <xdr:rowOff>28575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206F8678-1214-4AB4-9B83-682BDEF3F37D}"/>
            </a:ext>
          </a:extLst>
        </xdr:cNvPr>
        <xdr:cNvSpPr/>
      </xdr:nvSpPr>
      <xdr:spPr>
        <a:xfrm>
          <a:off x="5717115" y="850900"/>
          <a:ext cx="243418" cy="283950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192616</xdr:colOff>
      <xdr:row>17</xdr:row>
      <xdr:rowOff>34925</xdr:rowOff>
    </xdr:from>
    <xdr:to>
      <xdr:col>13</xdr:col>
      <xdr:colOff>440266</xdr:colOff>
      <xdr:row>21</xdr:row>
      <xdr:rowOff>279400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2040A36F-9AE0-443E-9B0F-566F3739BA76}"/>
            </a:ext>
          </a:extLst>
        </xdr:cNvPr>
        <xdr:cNvSpPr/>
      </xdr:nvSpPr>
      <xdr:spPr>
        <a:xfrm>
          <a:off x="5717116" y="3696758"/>
          <a:ext cx="247650" cy="118850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220132</xdr:colOff>
      <xdr:row>3</xdr:row>
      <xdr:rowOff>59265</xdr:rowOff>
    </xdr:from>
    <xdr:to>
      <xdr:col>8</xdr:col>
      <xdr:colOff>397933</xdr:colOff>
      <xdr:row>35</xdr:row>
      <xdr:rowOff>177800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C9A4F34-23F3-466C-B4F0-8E3C8B5CA314}"/>
            </a:ext>
          </a:extLst>
        </xdr:cNvPr>
        <xdr:cNvSpPr/>
      </xdr:nvSpPr>
      <xdr:spPr>
        <a:xfrm>
          <a:off x="3293532" y="677332"/>
          <a:ext cx="177801" cy="695960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599314</xdr:colOff>
      <xdr:row>48</xdr:row>
      <xdr:rowOff>160800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78F2EF-C24A-47C6-9665-30B054AE9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85714" cy="900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23</xdr:col>
      <xdr:colOff>160990</xdr:colOff>
      <xdr:row>49</xdr:row>
      <xdr:rowOff>81412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4EDEFB-06A9-48AB-8EE7-F04BC3693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0"/>
          <a:ext cx="7476190" cy="910476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30</xdr:col>
      <xdr:colOff>491490</xdr:colOff>
      <xdr:row>27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C793D0-DB6C-450E-8CF7-2E451C845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630400" y="0"/>
          <a:ext cx="4149090" cy="514350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0</xdr:row>
      <xdr:rowOff>0</xdr:rowOff>
    </xdr:from>
    <xdr:to>
      <xdr:col>37</xdr:col>
      <xdr:colOff>40613</xdr:colOff>
      <xdr:row>27</xdr:row>
      <xdr:rowOff>127000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9AE4071-8F23-4B86-9E54-B85F3F175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0"/>
          <a:ext cx="3698213" cy="509905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0</xdr:row>
      <xdr:rowOff>0</xdr:rowOff>
    </xdr:from>
    <xdr:to>
      <xdr:col>44</xdr:col>
      <xdr:colOff>467672</xdr:colOff>
      <xdr:row>27</xdr:row>
      <xdr:rowOff>177800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73F4DE0-B2C4-4BF7-BEEA-F5DE2239C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164800" y="0"/>
          <a:ext cx="4125272" cy="5149850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0</xdr:row>
      <xdr:rowOff>0</xdr:rowOff>
    </xdr:from>
    <xdr:to>
      <xdr:col>51</xdr:col>
      <xdr:colOff>558800</xdr:colOff>
      <xdr:row>28</xdr:row>
      <xdr:rowOff>28720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A6E3DCA-8C2B-4FF5-B139-4E17F4F04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432000" y="0"/>
          <a:ext cx="4216400" cy="518492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50</xdr:row>
      <xdr:rowOff>0</xdr:rowOff>
    </xdr:from>
    <xdr:to>
      <xdr:col>21</xdr:col>
      <xdr:colOff>355600</xdr:colOff>
      <xdr:row>91</xdr:row>
      <xdr:rowOff>134845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C66FD8C-E243-4766-8388-C9E3988EE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05600" y="9207500"/>
          <a:ext cx="6451600" cy="76849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28</xdr:row>
      <xdr:rowOff>0</xdr:rowOff>
    </xdr:from>
    <xdr:to>
      <xdr:col>5</xdr:col>
      <xdr:colOff>38100</xdr:colOff>
      <xdr:row>29</xdr:row>
      <xdr:rowOff>191863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943100" y="4676775"/>
          <a:ext cx="695325" cy="391888"/>
        </a:xfrm>
        <a:prstGeom prst="rect">
          <a:avLst/>
        </a:prstGeom>
        <a:solidFill>
          <a:schemeClr val="bg1">
            <a:lumMod val="5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114300</xdr:colOff>
      <xdr:row>9</xdr:row>
      <xdr:rowOff>19050</xdr:rowOff>
    </xdr:from>
    <xdr:to>
      <xdr:col>5</xdr:col>
      <xdr:colOff>38100</xdr:colOff>
      <xdr:row>10</xdr:row>
      <xdr:rowOff>180976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943100" y="1781175"/>
          <a:ext cx="695325" cy="35242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114300</xdr:colOff>
      <xdr:row>38</xdr:row>
      <xdr:rowOff>125187</xdr:rowOff>
    </xdr:from>
    <xdr:to>
      <xdr:col>5</xdr:col>
      <xdr:colOff>38100</xdr:colOff>
      <xdr:row>40</xdr:row>
      <xdr:rowOff>103416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943100" y="7535637"/>
          <a:ext cx="695325" cy="3592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514350</xdr:colOff>
      <xdr:row>13</xdr:row>
      <xdr:rowOff>0</xdr:rowOff>
    </xdr:from>
    <xdr:to>
      <xdr:col>8</xdr:col>
      <xdr:colOff>514350</xdr:colOff>
      <xdr:row>26</xdr:row>
      <xdr:rowOff>190500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4514850" y="2540000"/>
          <a:ext cx="0" cy="271991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514350</xdr:colOff>
      <xdr:row>11</xdr:row>
      <xdr:rowOff>0</xdr:rowOff>
    </xdr:from>
    <xdr:to>
      <xdr:col>8</xdr:col>
      <xdr:colOff>514350</xdr:colOff>
      <xdr:row>13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4495800" y="2152650"/>
          <a:ext cx="0" cy="38100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514350</xdr:colOff>
      <xdr:row>9</xdr:row>
      <xdr:rowOff>0</xdr:rowOff>
    </xdr:from>
    <xdr:to>
      <xdr:col>8</xdr:col>
      <xdr:colOff>514350</xdr:colOff>
      <xdr:row>11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4495800" y="1762125"/>
          <a:ext cx="0" cy="40005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123825</xdr:colOff>
      <xdr:row>30</xdr:row>
      <xdr:rowOff>9525</xdr:rowOff>
    </xdr:from>
    <xdr:to>
      <xdr:col>2</xdr:col>
      <xdr:colOff>123825</xdr:colOff>
      <xdr:row>31</xdr:row>
      <xdr:rowOff>13607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1343025" y="5086350"/>
          <a:ext cx="0" cy="20410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581025</xdr:colOff>
      <xdr:row>13</xdr:row>
      <xdr:rowOff>0</xdr:rowOff>
    </xdr:from>
    <xdr:to>
      <xdr:col>0</xdr:col>
      <xdr:colOff>581025</xdr:colOff>
      <xdr:row>28</xdr:row>
      <xdr:rowOff>9525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581025" y="2533650"/>
          <a:ext cx="0" cy="295275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114300</xdr:colOff>
      <xdr:row>9</xdr:row>
      <xdr:rowOff>19050</xdr:rowOff>
    </xdr:from>
    <xdr:to>
      <xdr:col>14</xdr:col>
      <xdr:colOff>38100</xdr:colOff>
      <xdr:row>10</xdr:row>
      <xdr:rowOff>180976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6153150" y="1781175"/>
          <a:ext cx="695325" cy="35242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514350</xdr:colOff>
      <xdr:row>9</xdr:row>
      <xdr:rowOff>9525</xdr:rowOff>
    </xdr:from>
    <xdr:to>
      <xdr:col>15</xdr:col>
      <xdr:colOff>514350</xdr:colOff>
      <xdr:row>21</xdr:row>
      <xdr:rowOff>19050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486650" y="1771650"/>
          <a:ext cx="0" cy="231457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514350</xdr:colOff>
      <xdr:row>20</xdr:row>
      <xdr:rowOff>190500</xdr:rowOff>
    </xdr:from>
    <xdr:to>
      <xdr:col>15</xdr:col>
      <xdr:colOff>514350</xdr:colOff>
      <xdr:row>22</xdr:row>
      <xdr:rowOff>190500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7486650" y="4057650"/>
          <a:ext cx="0" cy="40005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</xdr:colOff>
      <xdr:row>31</xdr:row>
      <xdr:rowOff>21166</xdr:rowOff>
    </xdr:from>
    <xdr:to>
      <xdr:col>5</xdr:col>
      <xdr:colOff>133350</xdr:colOff>
      <xdr:row>40</xdr:row>
      <xdr:rowOff>81642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pSpPr/>
      </xdr:nvGrpSpPr>
      <xdr:grpSpPr>
        <a:xfrm>
          <a:off x="1893711" y="5849055"/>
          <a:ext cx="871361" cy="1725587"/>
          <a:chOff x="1875064" y="6785882"/>
          <a:chExt cx="870857" cy="727982"/>
        </a:xfrm>
      </xdr:grpSpPr>
      <xdr:cxnSp macro="">
        <xdr:nvCxnSpPr>
          <xdr:cNvPr id="14" name="Straight Connector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CxnSpPr/>
        </xdr:nvCxnSpPr>
        <xdr:spPr>
          <a:xfrm>
            <a:off x="1875064" y="6785882"/>
            <a:ext cx="0" cy="727982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CxnSpPr/>
        </xdr:nvCxnSpPr>
        <xdr:spPr>
          <a:xfrm>
            <a:off x="2745921" y="6785882"/>
            <a:ext cx="0" cy="727982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114300</xdr:colOff>
      <xdr:row>27</xdr:row>
      <xdr:rowOff>9525</xdr:rowOff>
    </xdr:from>
    <xdr:to>
      <xdr:col>2</xdr:col>
      <xdr:colOff>114300</xdr:colOff>
      <xdr:row>30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1333500" y="4476750"/>
          <a:ext cx="0" cy="60007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517071</xdr:colOff>
      <xdr:row>26</xdr:row>
      <xdr:rowOff>190500</xdr:rowOff>
    </xdr:from>
    <xdr:to>
      <xdr:col>8</xdr:col>
      <xdr:colOff>517071</xdr:colOff>
      <xdr:row>28</xdr:row>
      <xdr:rowOff>6804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/>
      </xdr:nvCxnSpPr>
      <xdr:spPr>
        <a:xfrm>
          <a:off x="4517571" y="5259917"/>
          <a:ext cx="0" cy="229054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112929</xdr:colOff>
      <xdr:row>30</xdr:row>
      <xdr:rowOff>195945</xdr:rowOff>
    </xdr:from>
    <xdr:to>
      <xdr:col>2</xdr:col>
      <xdr:colOff>112929</xdr:colOff>
      <xdr:row>36</xdr:row>
      <xdr:rowOff>190500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>
          <a:off x="1340596" y="6080278"/>
          <a:ext cx="0" cy="1148139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612321</xdr:colOff>
      <xdr:row>33</xdr:row>
      <xdr:rowOff>14365</xdr:rowOff>
    </xdr:from>
    <xdr:to>
      <xdr:col>6</xdr:col>
      <xdr:colOff>95250</xdr:colOff>
      <xdr:row>33</xdr:row>
      <xdr:rowOff>14365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>
          <a:off x="2612571" y="5708198"/>
          <a:ext cx="255512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299357</xdr:colOff>
      <xdr:row>8</xdr:row>
      <xdr:rowOff>102054</xdr:rowOff>
    </xdr:from>
    <xdr:to>
      <xdr:col>4</xdr:col>
      <xdr:colOff>299357</xdr:colOff>
      <xdr:row>41</xdr:row>
      <xdr:rowOff>81643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CxnSpPr/>
      </xdr:nvCxnSpPr>
      <xdr:spPr>
        <a:xfrm>
          <a:off x="2290082" y="1673679"/>
          <a:ext cx="0" cy="6389914"/>
        </a:xfrm>
        <a:prstGeom prst="line">
          <a:avLst/>
        </a:prstGeom>
        <a:ln w="19050">
          <a:solidFill>
            <a:srgbClr val="FF000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302079</xdr:colOff>
      <xdr:row>8</xdr:row>
      <xdr:rowOff>125186</xdr:rowOff>
    </xdr:from>
    <xdr:to>
      <xdr:col>13</xdr:col>
      <xdr:colOff>302079</xdr:colOff>
      <xdr:row>23</xdr:row>
      <xdr:rowOff>40822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CxnSpPr/>
      </xdr:nvCxnSpPr>
      <xdr:spPr>
        <a:xfrm>
          <a:off x="6502854" y="1696811"/>
          <a:ext cx="0" cy="2811236"/>
        </a:xfrm>
        <a:prstGeom prst="line">
          <a:avLst/>
        </a:prstGeom>
        <a:ln w="19050">
          <a:solidFill>
            <a:srgbClr val="FF000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39</xdr:row>
      <xdr:rowOff>114302</xdr:rowOff>
    </xdr:from>
    <xdr:to>
      <xdr:col>6</xdr:col>
      <xdr:colOff>183697</xdr:colOff>
      <xdr:row>39</xdr:row>
      <xdr:rowOff>115661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CxnSpPr>
          <a:stCxn id="4" idx="3"/>
        </xdr:cNvCxnSpPr>
      </xdr:nvCxnSpPr>
      <xdr:spPr>
        <a:xfrm>
          <a:off x="2638425" y="7715252"/>
          <a:ext cx="307522" cy="13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24</xdr:row>
      <xdr:rowOff>0</xdr:rowOff>
    </xdr:from>
    <xdr:to>
      <xdr:col>5</xdr:col>
      <xdr:colOff>38100</xdr:colOff>
      <xdr:row>25</xdr:row>
      <xdr:rowOff>191863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943100" y="4676775"/>
          <a:ext cx="695325" cy="391888"/>
        </a:xfrm>
        <a:prstGeom prst="rect">
          <a:avLst/>
        </a:prstGeom>
        <a:solidFill>
          <a:schemeClr val="bg1">
            <a:lumMod val="5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114300</xdr:colOff>
      <xdr:row>9</xdr:row>
      <xdr:rowOff>19050</xdr:rowOff>
    </xdr:from>
    <xdr:to>
      <xdr:col>5</xdr:col>
      <xdr:colOff>38100</xdr:colOff>
      <xdr:row>10</xdr:row>
      <xdr:rowOff>180976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43100" y="1781175"/>
          <a:ext cx="695325" cy="35242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114300</xdr:colOff>
      <xdr:row>38</xdr:row>
      <xdr:rowOff>125187</xdr:rowOff>
    </xdr:from>
    <xdr:to>
      <xdr:col>5</xdr:col>
      <xdr:colOff>38100</xdr:colOff>
      <xdr:row>40</xdr:row>
      <xdr:rowOff>103416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943100" y="7535637"/>
          <a:ext cx="695325" cy="3592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514350</xdr:colOff>
      <xdr:row>13</xdr:row>
      <xdr:rowOff>0</xdr:rowOff>
    </xdr:from>
    <xdr:to>
      <xdr:col>8</xdr:col>
      <xdr:colOff>514350</xdr:colOff>
      <xdr:row>23</xdr:row>
      <xdr:rowOff>9525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4495800" y="2533650"/>
          <a:ext cx="0" cy="194310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514350</xdr:colOff>
      <xdr:row>11</xdr:row>
      <xdr:rowOff>0</xdr:rowOff>
    </xdr:from>
    <xdr:to>
      <xdr:col>8</xdr:col>
      <xdr:colOff>514350</xdr:colOff>
      <xdr:row>13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4495800" y="2152650"/>
          <a:ext cx="0" cy="38100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514350</xdr:colOff>
      <xdr:row>9</xdr:row>
      <xdr:rowOff>0</xdr:rowOff>
    </xdr:from>
    <xdr:to>
      <xdr:col>8</xdr:col>
      <xdr:colOff>514350</xdr:colOff>
      <xdr:row>11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4495800" y="1762125"/>
          <a:ext cx="0" cy="40005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123825</xdr:colOff>
      <xdr:row>26</xdr:row>
      <xdr:rowOff>9525</xdr:rowOff>
    </xdr:from>
    <xdr:to>
      <xdr:col>2</xdr:col>
      <xdr:colOff>123825</xdr:colOff>
      <xdr:row>27</xdr:row>
      <xdr:rowOff>13607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1343025" y="5086350"/>
          <a:ext cx="0" cy="20410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581025</xdr:colOff>
      <xdr:row>13</xdr:row>
      <xdr:rowOff>0</xdr:rowOff>
    </xdr:from>
    <xdr:to>
      <xdr:col>0</xdr:col>
      <xdr:colOff>581025</xdr:colOff>
      <xdr:row>28</xdr:row>
      <xdr:rowOff>9525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581025" y="2533650"/>
          <a:ext cx="0" cy="295275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114300</xdr:colOff>
      <xdr:row>9</xdr:row>
      <xdr:rowOff>19050</xdr:rowOff>
    </xdr:from>
    <xdr:to>
      <xdr:col>14</xdr:col>
      <xdr:colOff>38100</xdr:colOff>
      <xdr:row>10</xdr:row>
      <xdr:rowOff>180976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153150" y="1781175"/>
          <a:ext cx="695325" cy="35242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514350</xdr:colOff>
      <xdr:row>9</xdr:row>
      <xdr:rowOff>9525</xdr:rowOff>
    </xdr:from>
    <xdr:to>
      <xdr:col>15</xdr:col>
      <xdr:colOff>514350</xdr:colOff>
      <xdr:row>21</xdr:row>
      <xdr:rowOff>19050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7486650" y="1771650"/>
          <a:ext cx="0" cy="231457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514350</xdr:colOff>
      <xdr:row>20</xdr:row>
      <xdr:rowOff>190500</xdr:rowOff>
    </xdr:from>
    <xdr:to>
      <xdr:col>15</xdr:col>
      <xdr:colOff>514350</xdr:colOff>
      <xdr:row>22</xdr:row>
      <xdr:rowOff>190500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7486650" y="4057650"/>
          <a:ext cx="0" cy="40005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</xdr:colOff>
      <xdr:row>27</xdr:row>
      <xdr:rowOff>6803</xdr:rowOff>
    </xdr:from>
    <xdr:to>
      <xdr:col>5</xdr:col>
      <xdr:colOff>133350</xdr:colOff>
      <xdr:row>40</xdr:row>
      <xdr:rowOff>81642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1893711" y="5072692"/>
          <a:ext cx="906639" cy="2487839"/>
          <a:chOff x="1875064" y="6785882"/>
          <a:chExt cx="870857" cy="727982"/>
        </a:xfrm>
      </xdr:grpSpPr>
      <xdr:cxnSp macro="">
        <xdr:nvCxnSpPr>
          <xdr:cNvPr id="14" name="Straight Connector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CxnSpPr/>
        </xdr:nvCxnSpPr>
        <xdr:spPr>
          <a:xfrm>
            <a:off x="1875064" y="6785882"/>
            <a:ext cx="0" cy="727982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CxnSpPr/>
        </xdr:nvCxnSpPr>
        <xdr:spPr>
          <a:xfrm>
            <a:off x="2745921" y="6785882"/>
            <a:ext cx="0" cy="727982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114300</xdr:colOff>
      <xdr:row>23</xdr:row>
      <xdr:rowOff>9525</xdr:rowOff>
    </xdr:from>
    <xdr:to>
      <xdr:col>2</xdr:col>
      <xdr:colOff>114300</xdr:colOff>
      <xdr:row>26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>
          <a:off x="1333500" y="4476750"/>
          <a:ext cx="0" cy="60007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114300</xdr:colOff>
      <xdr:row>28</xdr:row>
      <xdr:rowOff>9525</xdr:rowOff>
    </xdr:from>
    <xdr:to>
      <xdr:col>2</xdr:col>
      <xdr:colOff>114300</xdr:colOff>
      <xdr:row>37</xdr:row>
      <xdr:rowOff>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1333500" y="5486400"/>
          <a:ext cx="0" cy="17240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517071</xdr:colOff>
      <xdr:row>23</xdr:row>
      <xdr:rowOff>0</xdr:rowOff>
    </xdr:from>
    <xdr:to>
      <xdr:col>8</xdr:col>
      <xdr:colOff>517071</xdr:colOff>
      <xdr:row>28</xdr:row>
      <xdr:rowOff>6804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4498521" y="4467225"/>
          <a:ext cx="0" cy="1016454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112929</xdr:colOff>
      <xdr:row>26</xdr:row>
      <xdr:rowOff>195945</xdr:rowOff>
    </xdr:from>
    <xdr:to>
      <xdr:col>2</xdr:col>
      <xdr:colOff>112929</xdr:colOff>
      <xdr:row>28</xdr:row>
      <xdr:rowOff>2723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1332129" y="5272770"/>
          <a:ext cx="0" cy="20682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612321</xdr:colOff>
      <xdr:row>30</xdr:row>
      <xdr:rowOff>183699</xdr:rowOff>
    </xdr:from>
    <xdr:to>
      <xdr:col>6</xdr:col>
      <xdr:colOff>95250</xdr:colOff>
      <xdr:row>30</xdr:row>
      <xdr:rowOff>183699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2603046" y="6051099"/>
          <a:ext cx="254454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299357</xdr:colOff>
      <xdr:row>8</xdr:row>
      <xdr:rowOff>102054</xdr:rowOff>
    </xdr:from>
    <xdr:to>
      <xdr:col>4</xdr:col>
      <xdr:colOff>299357</xdr:colOff>
      <xdr:row>41</xdr:row>
      <xdr:rowOff>81643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>
          <a:off x="2290082" y="1673679"/>
          <a:ext cx="0" cy="6389914"/>
        </a:xfrm>
        <a:prstGeom prst="line">
          <a:avLst/>
        </a:prstGeom>
        <a:ln w="19050">
          <a:solidFill>
            <a:srgbClr val="FF000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302079</xdr:colOff>
      <xdr:row>8</xdr:row>
      <xdr:rowOff>125186</xdr:rowOff>
    </xdr:from>
    <xdr:to>
      <xdr:col>13</xdr:col>
      <xdr:colOff>302079</xdr:colOff>
      <xdr:row>23</xdr:row>
      <xdr:rowOff>40822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>
          <a:off x="6502854" y="1696811"/>
          <a:ext cx="0" cy="2811236"/>
        </a:xfrm>
        <a:prstGeom prst="line">
          <a:avLst/>
        </a:prstGeom>
        <a:ln w="19050">
          <a:solidFill>
            <a:srgbClr val="FF000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517072</xdr:colOff>
      <xdr:row>33</xdr:row>
      <xdr:rowOff>97972</xdr:rowOff>
    </xdr:from>
    <xdr:to>
      <xdr:col>2</xdr:col>
      <xdr:colOff>517072</xdr:colOff>
      <xdr:row>41</xdr:row>
      <xdr:rowOff>61232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>
          <a:off x="1736272" y="6536872"/>
          <a:ext cx="0" cy="1506310"/>
        </a:xfrm>
        <a:prstGeom prst="line">
          <a:avLst/>
        </a:prstGeom>
        <a:ln w="3810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95267</xdr:colOff>
      <xdr:row>33</xdr:row>
      <xdr:rowOff>97972</xdr:rowOff>
    </xdr:from>
    <xdr:to>
      <xdr:col>6</xdr:col>
      <xdr:colOff>95267</xdr:colOff>
      <xdr:row>41</xdr:row>
      <xdr:rowOff>61232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>
          <a:off x="2857517" y="6536872"/>
          <a:ext cx="0" cy="1506310"/>
        </a:xfrm>
        <a:prstGeom prst="line">
          <a:avLst/>
        </a:prstGeom>
        <a:ln w="3810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39</xdr:row>
      <xdr:rowOff>114302</xdr:rowOff>
    </xdr:from>
    <xdr:to>
      <xdr:col>6</xdr:col>
      <xdr:colOff>183697</xdr:colOff>
      <xdr:row>39</xdr:row>
      <xdr:rowOff>115661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>
          <a:stCxn id="4" idx="3"/>
        </xdr:cNvCxnSpPr>
      </xdr:nvCxnSpPr>
      <xdr:spPr>
        <a:xfrm>
          <a:off x="2638425" y="7715252"/>
          <a:ext cx="307522" cy="13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11</xdr:row>
      <xdr:rowOff>114300</xdr:rowOff>
    </xdr:from>
    <xdr:to>
      <xdr:col>6</xdr:col>
      <xdr:colOff>7619</xdr:colOff>
      <xdr:row>12</xdr:row>
      <xdr:rowOff>95250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GrpSpPr/>
      </xdr:nvGrpSpPr>
      <xdr:grpSpPr>
        <a:xfrm>
          <a:off x="1958975" y="2209800"/>
          <a:ext cx="929957" cy="171450"/>
          <a:chOff x="1143000" y="2400300"/>
          <a:chExt cx="883919" cy="171450"/>
        </a:xfrm>
      </xdr:grpSpPr>
      <xdr:sp macro="" textlink="">
        <xdr:nvSpPr>
          <xdr:cNvPr id="2" name="Oval 1">
            <a:extLst>
              <a:ext uri="{FF2B5EF4-FFF2-40B4-BE49-F238E27FC236}">
                <a16:creationId xmlns:a16="http://schemas.microsoft.com/office/drawing/2014/main" id="{00000000-0008-0000-0A00-000002000000}"/>
              </a:ext>
            </a:extLst>
          </xdr:cNvPr>
          <xdr:cNvSpPr/>
        </xdr:nvSpPr>
        <xdr:spPr>
          <a:xfrm>
            <a:off x="1524000" y="2428875"/>
            <a:ext cx="104775" cy="123825"/>
          </a:xfrm>
          <a:prstGeom prst="ellipse">
            <a:avLst/>
          </a:prstGeom>
          <a:noFill/>
          <a:ln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/>
        </xdr:nvSpPr>
        <xdr:spPr>
          <a:xfrm>
            <a:off x="1143000" y="2409825"/>
            <a:ext cx="45719" cy="161925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SpPr/>
        </xdr:nvSpPr>
        <xdr:spPr>
          <a:xfrm>
            <a:off x="1981200" y="2400300"/>
            <a:ext cx="45719" cy="161925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57150</xdr:colOff>
      <xdr:row>15</xdr:row>
      <xdr:rowOff>19050</xdr:rowOff>
    </xdr:from>
    <xdr:to>
      <xdr:col>1</xdr:col>
      <xdr:colOff>57150</xdr:colOff>
      <xdr:row>34</xdr:row>
      <xdr:rowOff>7327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CxnSpPr/>
      </xdr:nvCxnSpPr>
      <xdr:spPr>
        <a:xfrm>
          <a:off x="665285" y="2942492"/>
          <a:ext cx="0" cy="362975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76200</xdr:colOff>
      <xdr:row>29</xdr:row>
      <xdr:rowOff>9525</xdr:rowOff>
    </xdr:from>
    <xdr:to>
      <xdr:col>8</xdr:col>
      <xdr:colOff>76200</xdr:colOff>
      <xdr:row>30</xdr:row>
      <xdr:rowOff>19050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CxnSpPr/>
      </xdr:nvCxnSpPr>
      <xdr:spPr>
        <a:xfrm>
          <a:off x="2286000" y="5362575"/>
          <a:ext cx="0" cy="2000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66675</xdr:colOff>
      <xdr:row>4</xdr:row>
      <xdr:rowOff>9525</xdr:rowOff>
    </xdr:from>
    <xdr:to>
      <xdr:col>9</xdr:col>
      <xdr:colOff>66675</xdr:colOff>
      <xdr:row>29</xdr:row>
      <xdr:rowOff>19050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CxnSpPr/>
      </xdr:nvCxnSpPr>
      <xdr:spPr>
        <a:xfrm>
          <a:off x="3171825" y="781050"/>
          <a:ext cx="0" cy="459105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</xdr:colOff>
      <xdr:row>4</xdr:row>
      <xdr:rowOff>9525</xdr:rowOff>
    </xdr:from>
    <xdr:to>
      <xdr:col>8</xdr:col>
      <xdr:colOff>57150</xdr:colOff>
      <xdr:row>12</xdr:row>
      <xdr:rowOff>19050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CxnSpPr/>
      </xdr:nvCxnSpPr>
      <xdr:spPr>
        <a:xfrm>
          <a:off x="2266950" y="781050"/>
          <a:ext cx="0" cy="1533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12</xdr:row>
      <xdr:rowOff>0</xdr:rowOff>
    </xdr:from>
    <xdr:to>
      <xdr:col>8</xdr:col>
      <xdr:colOff>66675</xdr:colOff>
      <xdr:row>29</xdr:row>
      <xdr:rowOff>7327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CxnSpPr/>
      </xdr:nvCxnSpPr>
      <xdr:spPr>
        <a:xfrm>
          <a:off x="3056060" y="2344615"/>
          <a:ext cx="0" cy="326780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14</xdr:row>
      <xdr:rowOff>190500</xdr:rowOff>
    </xdr:from>
    <xdr:to>
      <xdr:col>2</xdr:col>
      <xdr:colOff>38100</xdr:colOff>
      <xdr:row>30</xdr:row>
      <xdr:rowOff>587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CxnSpPr/>
      </xdr:nvCxnSpPr>
      <xdr:spPr>
        <a:xfrm>
          <a:off x="1254369" y="2916115"/>
          <a:ext cx="0" cy="288739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29</xdr:row>
      <xdr:rowOff>189419</xdr:rowOff>
    </xdr:from>
    <xdr:to>
      <xdr:col>2</xdr:col>
      <xdr:colOff>38100</xdr:colOff>
      <xdr:row>34</xdr:row>
      <xdr:rowOff>14654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CxnSpPr/>
      </xdr:nvCxnSpPr>
      <xdr:spPr>
        <a:xfrm>
          <a:off x="1254369" y="5794515"/>
          <a:ext cx="0" cy="785062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12</xdr:row>
      <xdr:rowOff>0</xdr:rowOff>
    </xdr:from>
    <xdr:to>
      <xdr:col>2</xdr:col>
      <xdr:colOff>38100</xdr:colOff>
      <xdr:row>15</xdr:row>
      <xdr:rowOff>1704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CxnSpPr/>
      </xdr:nvCxnSpPr>
      <xdr:spPr>
        <a:xfrm>
          <a:off x="1257300" y="2343150"/>
          <a:ext cx="0" cy="582729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</xdr:colOff>
      <xdr:row>23</xdr:row>
      <xdr:rowOff>114301</xdr:rowOff>
    </xdr:from>
    <xdr:to>
      <xdr:col>4</xdr:col>
      <xdr:colOff>85725</xdr:colOff>
      <xdr:row>25</xdr:row>
      <xdr:rowOff>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SpPr/>
      </xdr:nvSpPr>
      <xdr:spPr>
        <a:xfrm>
          <a:off x="1866900" y="4514851"/>
          <a:ext cx="57150" cy="2667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400050</xdr:colOff>
      <xdr:row>23</xdr:row>
      <xdr:rowOff>114301</xdr:rowOff>
    </xdr:from>
    <xdr:to>
      <xdr:col>5</xdr:col>
      <xdr:colOff>457200</xdr:colOff>
      <xdr:row>25</xdr:row>
      <xdr:rowOff>1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/>
      </xdr:nvSpPr>
      <xdr:spPr>
        <a:xfrm>
          <a:off x="2333625" y="4514851"/>
          <a:ext cx="57150" cy="2667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23</xdr:row>
      <xdr:rowOff>114301</xdr:rowOff>
    </xdr:from>
    <xdr:to>
      <xdr:col>6</xdr:col>
      <xdr:colOff>57150</xdr:colOff>
      <xdr:row>25</xdr:row>
      <xdr:rowOff>1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/>
      </xdr:nvSpPr>
      <xdr:spPr>
        <a:xfrm>
          <a:off x="2800350" y="4514851"/>
          <a:ext cx="57150" cy="2667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28575</xdr:colOff>
      <xdr:row>18</xdr:row>
      <xdr:rowOff>76201</xdr:rowOff>
    </xdr:from>
    <xdr:to>
      <xdr:col>4</xdr:col>
      <xdr:colOff>85725</xdr:colOff>
      <xdr:row>19</xdr:row>
      <xdr:rowOff>152401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/>
      </xdr:nvSpPr>
      <xdr:spPr>
        <a:xfrm>
          <a:off x="1866900" y="3524251"/>
          <a:ext cx="57150" cy="2667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400050</xdr:colOff>
      <xdr:row>18</xdr:row>
      <xdr:rowOff>76201</xdr:rowOff>
    </xdr:from>
    <xdr:to>
      <xdr:col>5</xdr:col>
      <xdr:colOff>457200</xdr:colOff>
      <xdr:row>19</xdr:row>
      <xdr:rowOff>152401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/>
      </xdr:nvSpPr>
      <xdr:spPr>
        <a:xfrm>
          <a:off x="2333625" y="3524251"/>
          <a:ext cx="57150" cy="2667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18</xdr:row>
      <xdr:rowOff>76201</xdr:rowOff>
    </xdr:from>
    <xdr:to>
      <xdr:col>6</xdr:col>
      <xdr:colOff>57150</xdr:colOff>
      <xdr:row>19</xdr:row>
      <xdr:rowOff>152401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SpPr/>
      </xdr:nvSpPr>
      <xdr:spPr>
        <a:xfrm>
          <a:off x="2800350" y="3524251"/>
          <a:ext cx="57150" cy="2667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438150</xdr:colOff>
      <xdr:row>2</xdr:row>
      <xdr:rowOff>104775</xdr:rowOff>
    </xdr:from>
    <xdr:to>
      <xdr:col>5</xdr:col>
      <xdr:colOff>438150</xdr:colOff>
      <xdr:row>37</xdr:row>
      <xdr:rowOff>9525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CxnSpPr/>
      </xdr:nvCxnSpPr>
      <xdr:spPr>
        <a:xfrm>
          <a:off x="2371725" y="485775"/>
          <a:ext cx="0" cy="8505825"/>
        </a:xfrm>
        <a:prstGeom prst="line">
          <a:avLst/>
        </a:prstGeom>
        <a:ln w="19050">
          <a:solidFill>
            <a:srgbClr val="FF000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85725</xdr:colOff>
      <xdr:row>11</xdr:row>
      <xdr:rowOff>114300</xdr:rowOff>
    </xdr:from>
    <xdr:to>
      <xdr:col>14</xdr:col>
      <xdr:colOff>7619</xdr:colOff>
      <xdr:row>12</xdr:row>
      <xdr:rowOff>95250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GrpSpPr/>
      </xdr:nvGrpSpPr>
      <xdr:grpSpPr>
        <a:xfrm>
          <a:off x="5713413" y="2209800"/>
          <a:ext cx="961706" cy="171450"/>
          <a:chOff x="1143000" y="2400300"/>
          <a:chExt cx="883919" cy="171450"/>
        </a:xfrm>
      </xdr:grpSpPr>
      <xdr:sp macro="" textlink="">
        <xdr:nvSpPr>
          <xdr:cNvPr id="46" name="Oval 45">
            <a:extLst>
              <a:ext uri="{FF2B5EF4-FFF2-40B4-BE49-F238E27FC236}">
                <a16:creationId xmlns:a16="http://schemas.microsoft.com/office/drawing/2014/main" id="{00000000-0008-0000-0A00-00002E000000}"/>
              </a:ext>
            </a:extLst>
          </xdr:cNvPr>
          <xdr:cNvSpPr/>
        </xdr:nvSpPr>
        <xdr:spPr>
          <a:xfrm>
            <a:off x="1524000" y="2428875"/>
            <a:ext cx="104775" cy="123825"/>
          </a:xfrm>
          <a:prstGeom prst="ellipse">
            <a:avLst/>
          </a:prstGeom>
          <a:noFill/>
          <a:ln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7" name="Rectangle 46">
            <a:extLst>
              <a:ext uri="{FF2B5EF4-FFF2-40B4-BE49-F238E27FC236}">
                <a16:creationId xmlns:a16="http://schemas.microsoft.com/office/drawing/2014/main" id="{00000000-0008-0000-0A00-00002F000000}"/>
              </a:ext>
            </a:extLst>
          </xdr:cNvPr>
          <xdr:cNvSpPr/>
        </xdr:nvSpPr>
        <xdr:spPr>
          <a:xfrm>
            <a:off x="1143000" y="2409825"/>
            <a:ext cx="45719" cy="161925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8" name="Rectangle 47">
            <a:extLst>
              <a:ext uri="{FF2B5EF4-FFF2-40B4-BE49-F238E27FC236}">
                <a16:creationId xmlns:a16="http://schemas.microsoft.com/office/drawing/2014/main" id="{00000000-0008-0000-0A00-000030000000}"/>
              </a:ext>
            </a:extLst>
          </xdr:cNvPr>
          <xdr:cNvSpPr/>
        </xdr:nvSpPr>
        <xdr:spPr>
          <a:xfrm>
            <a:off x="1981200" y="2400300"/>
            <a:ext cx="45719" cy="161925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11</xdr:col>
      <xdr:colOff>28575</xdr:colOff>
      <xdr:row>23</xdr:row>
      <xdr:rowOff>114301</xdr:rowOff>
    </xdr:from>
    <xdr:to>
      <xdr:col>11</xdr:col>
      <xdr:colOff>85725</xdr:colOff>
      <xdr:row>25</xdr:row>
      <xdr:rowOff>1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0000000-0008-0000-0A00-000033000000}"/>
            </a:ext>
          </a:extLst>
        </xdr:cNvPr>
        <xdr:cNvSpPr/>
      </xdr:nvSpPr>
      <xdr:spPr>
        <a:xfrm>
          <a:off x="1866900" y="4562476"/>
          <a:ext cx="57150" cy="2667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209550</xdr:colOff>
      <xdr:row>23</xdr:row>
      <xdr:rowOff>114301</xdr:rowOff>
    </xdr:from>
    <xdr:to>
      <xdr:col>13</xdr:col>
      <xdr:colOff>266700</xdr:colOff>
      <xdr:row>25</xdr:row>
      <xdr:rowOff>1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SpPr/>
      </xdr:nvSpPr>
      <xdr:spPr>
        <a:xfrm>
          <a:off x="5953125" y="4562476"/>
          <a:ext cx="57150" cy="2667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0</xdr:colOff>
      <xdr:row>23</xdr:row>
      <xdr:rowOff>114301</xdr:rowOff>
    </xdr:from>
    <xdr:to>
      <xdr:col>14</xdr:col>
      <xdr:colOff>57150</xdr:colOff>
      <xdr:row>25</xdr:row>
      <xdr:rowOff>1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SpPr/>
      </xdr:nvSpPr>
      <xdr:spPr>
        <a:xfrm>
          <a:off x="2800350" y="4562476"/>
          <a:ext cx="57150" cy="2667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28575</xdr:colOff>
      <xdr:row>18</xdr:row>
      <xdr:rowOff>76201</xdr:rowOff>
    </xdr:from>
    <xdr:to>
      <xdr:col>11</xdr:col>
      <xdr:colOff>85725</xdr:colOff>
      <xdr:row>19</xdr:row>
      <xdr:rowOff>152401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SpPr/>
      </xdr:nvSpPr>
      <xdr:spPr>
        <a:xfrm>
          <a:off x="1866900" y="3571876"/>
          <a:ext cx="57150" cy="2667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209550</xdr:colOff>
      <xdr:row>18</xdr:row>
      <xdr:rowOff>76201</xdr:rowOff>
    </xdr:from>
    <xdr:to>
      <xdr:col>13</xdr:col>
      <xdr:colOff>266700</xdr:colOff>
      <xdr:row>19</xdr:row>
      <xdr:rowOff>152401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SpPr/>
      </xdr:nvSpPr>
      <xdr:spPr>
        <a:xfrm>
          <a:off x="5953125" y="3571876"/>
          <a:ext cx="57150" cy="2667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0</xdr:colOff>
      <xdr:row>18</xdr:row>
      <xdr:rowOff>76201</xdr:rowOff>
    </xdr:from>
    <xdr:to>
      <xdr:col>14</xdr:col>
      <xdr:colOff>57150</xdr:colOff>
      <xdr:row>19</xdr:row>
      <xdr:rowOff>152401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00000000-0008-0000-0A00-000038000000}"/>
            </a:ext>
          </a:extLst>
        </xdr:cNvPr>
        <xdr:cNvSpPr/>
      </xdr:nvSpPr>
      <xdr:spPr>
        <a:xfrm>
          <a:off x="2800350" y="3571876"/>
          <a:ext cx="57150" cy="2667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238125</xdr:colOff>
      <xdr:row>2</xdr:row>
      <xdr:rowOff>104775</xdr:rowOff>
    </xdr:from>
    <xdr:to>
      <xdr:col>13</xdr:col>
      <xdr:colOff>238125</xdr:colOff>
      <xdr:row>30</xdr:row>
      <xdr:rowOff>47625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0000000-0008-0000-0A00-000039000000}"/>
            </a:ext>
          </a:extLst>
        </xdr:cNvPr>
        <xdr:cNvCxnSpPr/>
      </xdr:nvCxnSpPr>
      <xdr:spPr>
        <a:xfrm>
          <a:off x="5981700" y="533400"/>
          <a:ext cx="0" cy="5314950"/>
        </a:xfrm>
        <a:prstGeom prst="line">
          <a:avLst/>
        </a:prstGeom>
        <a:ln w="19050">
          <a:solidFill>
            <a:srgbClr val="FF000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66675</xdr:colOff>
      <xdr:row>19</xdr:row>
      <xdr:rowOff>9525</xdr:rowOff>
    </xdr:from>
    <xdr:to>
      <xdr:col>10</xdr:col>
      <xdr:colOff>66675</xdr:colOff>
      <xdr:row>24</xdr:row>
      <xdr:rowOff>9525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00000000-0008-0000-0A00-00003F000000}"/>
            </a:ext>
          </a:extLst>
        </xdr:cNvPr>
        <xdr:cNvCxnSpPr/>
      </xdr:nvCxnSpPr>
      <xdr:spPr>
        <a:xfrm>
          <a:off x="4895850" y="3695700"/>
          <a:ext cx="0" cy="95250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66675</xdr:colOff>
      <xdr:row>23</xdr:row>
      <xdr:rowOff>180975</xdr:rowOff>
    </xdr:from>
    <xdr:to>
      <xdr:col>10</xdr:col>
      <xdr:colOff>66675</xdr:colOff>
      <xdr:row>28</xdr:row>
      <xdr:rowOff>180975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00000000-0008-0000-0A00-000041000000}"/>
            </a:ext>
          </a:extLst>
        </xdr:cNvPr>
        <xdr:cNvCxnSpPr/>
      </xdr:nvCxnSpPr>
      <xdr:spPr>
        <a:xfrm>
          <a:off x="4895850" y="4629150"/>
          <a:ext cx="0" cy="95250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66675</xdr:colOff>
      <xdr:row>12</xdr:row>
      <xdr:rowOff>9525</xdr:rowOff>
    </xdr:from>
    <xdr:to>
      <xdr:col>10</xdr:col>
      <xdr:colOff>66675</xdr:colOff>
      <xdr:row>19</xdr:row>
      <xdr:rowOff>0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00000000-0008-0000-0A00-000044000000}"/>
            </a:ext>
          </a:extLst>
        </xdr:cNvPr>
        <xdr:cNvCxnSpPr/>
      </xdr:nvCxnSpPr>
      <xdr:spPr>
        <a:xfrm>
          <a:off x="4895850" y="2352675"/>
          <a:ext cx="0" cy="133350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85725</xdr:colOff>
      <xdr:row>11</xdr:row>
      <xdr:rowOff>114300</xdr:rowOff>
    </xdr:from>
    <xdr:to>
      <xdr:col>23</xdr:col>
      <xdr:colOff>7619</xdr:colOff>
      <xdr:row>12</xdr:row>
      <xdr:rowOff>95250</xdr:rowOff>
    </xdr:to>
    <xdr:grpSp>
      <xdr:nvGrpSpPr>
        <xdr:cNvPr id="94" name="Group 93">
          <a:extLst>
            <a:ext uri="{FF2B5EF4-FFF2-40B4-BE49-F238E27FC236}">
              <a16:creationId xmlns:a16="http://schemas.microsoft.com/office/drawing/2014/main" id="{00000000-0008-0000-0A00-00005E000000}"/>
            </a:ext>
          </a:extLst>
        </xdr:cNvPr>
        <xdr:cNvGrpSpPr/>
      </xdr:nvGrpSpPr>
      <xdr:grpSpPr>
        <a:xfrm>
          <a:off x="9952038" y="2209800"/>
          <a:ext cx="929956" cy="171450"/>
          <a:chOff x="1143000" y="2400300"/>
          <a:chExt cx="883919" cy="171450"/>
        </a:xfrm>
      </xdr:grpSpPr>
      <xdr:sp macro="" textlink="">
        <xdr:nvSpPr>
          <xdr:cNvPr id="95" name="Oval 94">
            <a:extLst>
              <a:ext uri="{FF2B5EF4-FFF2-40B4-BE49-F238E27FC236}">
                <a16:creationId xmlns:a16="http://schemas.microsoft.com/office/drawing/2014/main" id="{00000000-0008-0000-0A00-00005F000000}"/>
              </a:ext>
            </a:extLst>
          </xdr:cNvPr>
          <xdr:cNvSpPr/>
        </xdr:nvSpPr>
        <xdr:spPr>
          <a:xfrm>
            <a:off x="1524000" y="2428875"/>
            <a:ext cx="104775" cy="123825"/>
          </a:xfrm>
          <a:prstGeom prst="ellipse">
            <a:avLst/>
          </a:prstGeom>
          <a:noFill/>
          <a:ln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6" name="Rectangle 95">
            <a:extLst>
              <a:ext uri="{FF2B5EF4-FFF2-40B4-BE49-F238E27FC236}">
                <a16:creationId xmlns:a16="http://schemas.microsoft.com/office/drawing/2014/main" id="{00000000-0008-0000-0A00-000060000000}"/>
              </a:ext>
            </a:extLst>
          </xdr:cNvPr>
          <xdr:cNvSpPr/>
        </xdr:nvSpPr>
        <xdr:spPr>
          <a:xfrm>
            <a:off x="1143000" y="2409825"/>
            <a:ext cx="45719" cy="161925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7" name="Rectangle 96">
            <a:extLst>
              <a:ext uri="{FF2B5EF4-FFF2-40B4-BE49-F238E27FC236}">
                <a16:creationId xmlns:a16="http://schemas.microsoft.com/office/drawing/2014/main" id="{00000000-0008-0000-0A00-000061000000}"/>
              </a:ext>
            </a:extLst>
          </xdr:cNvPr>
          <xdr:cNvSpPr/>
        </xdr:nvSpPr>
        <xdr:spPr>
          <a:xfrm>
            <a:off x="1981200" y="2400300"/>
            <a:ext cx="45719" cy="161925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18</xdr:col>
      <xdr:colOff>57150</xdr:colOff>
      <xdr:row>15</xdr:row>
      <xdr:rowOff>19050</xdr:rowOff>
    </xdr:from>
    <xdr:to>
      <xdr:col>18</xdr:col>
      <xdr:colOff>57150</xdr:colOff>
      <xdr:row>42</xdr:row>
      <xdr:rowOff>23812</xdr:rowOff>
    </xdr:to>
    <xdr:cxnSp macro="">
      <xdr:nvCxnSpPr>
        <xdr:cNvPr id="98" name="Straight Arrow Connector 97">
          <a:extLst>
            <a:ext uri="{FF2B5EF4-FFF2-40B4-BE49-F238E27FC236}">
              <a16:creationId xmlns:a16="http://schemas.microsoft.com/office/drawing/2014/main" id="{00000000-0008-0000-0A00-000062000000}"/>
            </a:ext>
          </a:extLst>
        </xdr:cNvPr>
        <xdr:cNvCxnSpPr/>
      </xdr:nvCxnSpPr>
      <xdr:spPr>
        <a:xfrm>
          <a:off x="8661400" y="2868613"/>
          <a:ext cx="0" cy="5021262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76200</xdr:colOff>
      <xdr:row>35</xdr:row>
      <xdr:rowOff>9525</xdr:rowOff>
    </xdr:from>
    <xdr:to>
      <xdr:col>25</xdr:col>
      <xdr:colOff>76200</xdr:colOff>
      <xdr:row>36</xdr:row>
      <xdr:rowOff>19050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00000000-0008-0000-0A00-000063000000}"/>
            </a:ext>
          </a:extLst>
        </xdr:cNvPr>
        <xdr:cNvCxnSpPr/>
      </xdr:nvCxnSpPr>
      <xdr:spPr>
        <a:xfrm>
          <a:off x="3065585" y="5614621"/>
          <a:ext cx="0" cy="207352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66675</xdr:colOff>
      <xdr:row>4</xdr:row>
      <xdr:rowOff>9525</xdr:rowOff>
    </xdr:from>
    <xdr:to>
      <xdr:col>26</xdr:col>
      <xdr:colOff>66675</xdr:colOff>
      <xdr:row>35</xdr:row>
      <xdr:rowOff>19050</xdr:rowOff>
    </xdr:to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00000000-0008-0000-0A00-000064000000}"/>
            </a:ext>
          </a:extLst>
        </xdr:cNvPr>
        <xdr:cNvCxnSpPr/>
      </xdr:nvCxnSpPr>
      <xdr:spPr>
        <a:xfrm>
          <a:off x="3949944" y="830140"/>
          <a:ext cx="0" cy="4794006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4</xdr:row>
      <xdr:rowOff>9525</xdr:rowOff>
    </xdr:from>
    <xdr:to>
      <xdr:col>25</xdr:col>
      <xdr:colOff>57150</xdr:colOff>
      <xdr:row>12</xdr:row>
      <xdr:rowOff>19050</xdr:rowOff>
    </xdr:to>
    <xdr:cxnSp macro="">
      <xdr:nvCxnSpPr>
        <xdr:cNvPr id="101" name="Straight Arrow Connector 100">
          <a:extLst>
            <a:ext uri="{FF2B5EF4-FFF2-40B4-BE49-F238E27FC236}">
              <a16:creationId xmlns:a16="http://schemas.microsoft.com/office/drawing/2014/main" id="{00000000-0008-0000-0A00-000065000000}"/>
            </a:ext>
          </a:extLst>
        </xdr:cNvPr>
        <xdr:cNvCxnSpPr/>
      </xdr:nvCxnSpPr>
      <xdr:spPr>
        <a:xfrm>
          <a:off x="3046535" y="830140"/>
          <a:ext cx="0" cy="1533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66675</xdr:colOff>
      <xdr:row>12</xdr:row>
      <xdr:rowOff>0</xdr:rowOff>
    </xdr:from>
    <xdr:to>
      <xdr:col>25</xdr:col>
      <xdr:colOff>66675</xdr:colOff>
      <xdr:row>35</xdr:row>
      <xdr:rowOff>7327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00000000-0008-0000-0A00-000066000000}"/>
            </a:ext>
          </a:extLst>
        </xdr:cNvPr>
        <xdr:cNvCxnSpPr/>
      </xdr:nvCxnSpPr>
      <xdr:spPr>
        <a:xfrm>
          <a:off x="3056060" y="2344615"/>
          <a:ext cx="0" cy="326780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38100</xdr:colOff>
      <xdr:row>14</xdr:row>
      <xdr:rowOff>190500</xdr:rowOff>
    </xdr:from>
    <xdr:to>
      <xdr:col>19</xdr:col>
      <xdr:colOff>38100</xdr:colOff>
      <xdr:row>36</xdr:row>
      <xdr:rowOff>587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00000000-0008-0000-0A00-000067000000}"/>
            </a:ext>
          </a:extLst>
        </xdr:cNvPr>
        <xdr:cNvCxnSpPr/>
      </xdr:nvCxnSpPr>
      <xdr:spPr>
        <a:xfrm>
          <a:off x="1254369" y="2916115"/>
          <a:ext cx="0" cy="288739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38100</xdr:colOff>
      <xdr:row>35</xdr:row>
      <xdr:rowOff>189419</xdr:rowOff>
    </xdr:from>
    <xdr:to>
      <xdr:col>19</xdr:col>
      <xdr:colOff>38100</xdr:colOff>
      <xdr:row>40</xdr:row>
      <xdr:rowOff>14654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0A00-000068000000}"/>
            </a:ext>
          </a:extLst>
        </xdr:cNvPr>
        <xdr:cNvCxnSpPr/>
      </xdr:nvCxnSpPr>
      <xdr:spPr>
        <a:xfrm>
          <a:off x="9253538" y="6753732"/>
          <a:ext cx="0" cy="753922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38100</xdr:colOff>
      <xdr:row>12</xdr:row>
      <xdr:rowOff>0</xdr:rowOff>
    </xdr:from>
    <xdr:to>
      <xdr:col>19</xdr:col>
      <xdr:colOff>38100</xdr:colOff>
      <xdr:row>15</xdr:row>
      <xdr:rowOff>1704</xdr:rowOff>
    </xdr:to>
    <xdr:cxnSp macro="">
      <xdr:nvCxnSpPr>
        <xdr:cNvPr id="105" name="Straight Arrow Connector 104">
          <a:extLst>
            <a:ext uri="{FF2B5EF4-FFF2-40B4-BE49-F238E27FC236}">
              <a16:creationId xmlns:a16="http://schemas.microsoft.com/office/drawing/2014/main" id="{00000000-0008-0000-0A00-000069000000}"/>
            </a:ext>
          </a:extLst>
        </xdr:cNvPr>
        <xdr:cNvCxnSpPr/>
      </xdr:nvCxnSpPr>
      <xdr:spPr>
        <a:xfrm>
          <a:off x="1254369" y="2344615"/>
          <a:ext cx="0" cy="58053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28575</xdr:colOff>
      <xdr:row>29</xdr:row>
      <xdr:rowOff>114301</xdr:rowOff>
    </xdr:from>
    <xdr:to>
      <xdr:col>21</xdr:col>
      <xdr:colOff>85725</xdr:colOff>
      <xdr:row>31</xdr:row>
      <xdr:rowOff>1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00000000-0008-0000-0A00-00006A000000}"/>
            </a:ext>
          </a:extLst>
        </xdr:cNvPr>
        <xdr:cNvSpPr/>
      </xdr:nvSpPr>
      <xdr:spPr>
        <a:xfrm>
          <a:off x="1867633" y="4561743"/>
          <a:ext cx="57150" cy="274027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400050</xdr:colOff>
      <xdr:row>29</xdr:row>
      <xdr:rowOff>114301</xdr:rowOff>
    </xdr:from>
    <xdr:to>
      <xdr:col>22</xdr:col>
      <xdr:colOff>457200</xdr:colOff>
      <xdr:row>31</xdr:row>
      <xdr:rowOff>1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00000000-0008-0000-0A00-00006B000000}"/>
            </a:ext>
          </a:extLst>
        </xdr:cNvPr>
        <xdr:cNvSpPr/>
      </xdr:nvSpPr>
      <xdr:spPr>
        <a:xfrm>
          <a:off x="2334358" y="4561743"/>
          <a:ext cx="57150" cy="274027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29</xdr:row>
      <xdr:rowOff>114301</xdr:rowOff>
    </xdr:from>
    <xdr:to>
      <xdr:col>23</xdr:col>
      <xdr:colOff>57150</xdr:colOff>
      <xdr:row>31</xdr:row>
      <xdr:rowOff>1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00000000-0008-0000-0A00-00006C000000}"/>
            </a:ext>
          </a:extLst>
        </xdr:cNvPr>
        <xdr:cNvSpPr/>
      </xdr:nvSpPr>
      <xdr:spPr>
        <a:xfrm>
          <a:off x="2798885" y="4561743"/>
          <a:ext cx="57150" cy="274027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28575</xdr:colOff>
      <xdr:row>18</xdr:row>
      <xdr:rowOff>76201</xdr:rowOff>
    </xdr:from>
    <xdr:to>
      <xdr:col>21</xdr:col>
      <xdr:colOff>85725</xdr:colOff>
      <xdr:row>19</xdr:row>
      <xdr:rowOff>152401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00000000-0008-0000-0A00-00006D000000}"/>
            </a:ext>
          </a:extLst>
        </xdr:cNvPr>
        <xdr:cNvSpPr/>
      </xdr:nvSpPr>
      <xdr:spPr>
        <a:xfrm>
          <a:off x="1867633" y="3571143"/>
          <a:ext cx="57150" cy="2667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400050</xdr:colOff>
      <xdr:row>18</xdr:row>
      <xdr:rowOff>76201</xdr:rowOff>
    </xdr:from>
    <xdr:to>
      <xdr:col>22</xdr:col>
      <xdr:colOff>457200</xdr:colOff>
      <xdr:row>19</xdr:row>
      <xdr:rowOff>152401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00000000-0008-0000-0A00-00006E000000}"/>
            </a:ext>
          </a:extLst>
        </xdr:cNvPr>
        <xdr:cNvSpPr/>
      </xdr:nvSpPr>
      <xdr:spPr>
        <a:xfrm>
          <a:off x="2334358" y="3571143"/>
          <a:ext cx="57150" cy="2667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18</xdr:row>
      <xdr:rowOff>76201</xdr:rowOff>
    </xdr:from>
    <xdr:to>
      <xdr:col>23</xdr:col>
      <xdr:colOff>57150</xdr:colOff>
      <xdr:row>19</xdr:row>
      <xdr:rowOff>152401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00000000-0008-0000-0A00-00006F000000}"/>
            </a:ext>
          </a:extLst>
        </xdr:cNvPr>
        <xdr:cNvSpPr/>
      </xdr:nvSpPr>
      <xdr:spPr>
        <a:xfrm>
          <a:off x="2798885" y="3571143"/>
          <a:ext cx="57150" cy="2667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438150</xdr:colOff>
      <xdr:row>2</xdr:row>
      <xdr:rowOff>104775</xdr:rowOff>
    </xdr:from>
    <xdr:to>
      <xdr:col>22</xdr:col>
      <xdr:colOff>438150</xdr:colOff>
      <xdr:row>43</xdr:row>
      <xdr:rowOff>9525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00000000-0008-0000-0A00-000070000000}"/>
            </a:ext>
          </a:extLst>
        </xdr:cNvPr>
        <xdr:cNvCxnSpPr/>
      </xdr:nvCxnSpPr>
      <xdr:spPr>
        <a:xfrm>
          <a:off x="2372458" y="537063"/>
          <a:ext cx="0" cy="6616212"/>
        </a:xfrm>
        <a:prstGeom prst="line">
          <a:avLst/>
        </a:prstGeom>
        <a:ln w="19050">
          <a:solidFill>
            <a:srgbClr val="FF000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85725</xdr:colOff>
      <xdr:row>11</xdr:row>
      <xdr:rowOff>114300</xdr:rowOff>
    </xdr:from>
    <xdr:to>
      <xdr:col>31</xdr:col>
      <xdr:colOff>7619</xdr:colOff>
      <xdr:row>12</xdr:row>
      <xdr:rowOff>95250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500A6837-97D6-4501-8B89-AD0FF0C8A6F7}"/>
            </a:ext>
          </a:extLst>
        </xdr:cNvPr>
        <xdr:cNvGrpSpPr/>
      </xdr:nvGrpSpPr>
      <xdr:grpSpPr>
        <a:xfrm>
          <a:off x="13706475" y="2209800"/>
          <a:ext cx="961707" cy="171450"/>
          <a:chOff x="1143000" y="2400300"/>
          <a:chExt cx="883919" cy="171450"/>
        </a:xfrm>
      </xdr:grpSpPr>
      <xdr:sp macro="" textlink="">
        <xdr:nvSpPr>
          <xdr:cNvPr id="76" name="Oval 75">
            <a:extLst>
              <a:ext uri="{FF2B5EF4-FFF2-40B4-BE49-F238E27FC236}">
                <a16:creationId xmlns:a16="http://schemas.microsoft.com/office/drawing/2014/main" id="{6FD1B65E-5CCC-44A4-83B1-02F83C8D2DA4}"/>
              </a:ext>
            </a:extLst>
          </xdr:cNvPr>
          <xdr:cNvSpPr/>
        </xdr:nvSpPr>
        <xdr:spPr>
          <a:xfrm>
            <a:off x="1524000" y="2428875"/>
            <a:ext cx="104775" cy="123825"/>
          </a:xfrm>
          <a:prstGeom prst="ellipse">
            <a:avLst/>
          </a:prstGeom>
          <a:noFill/>
          <a:ln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7" name="Rectangle 76">
            <a:extLst>
              <a:ext uri="{FF2B5EF4-FFF2-40B4-BE49-F238E27FC236}">
                <a16:creationId xmlns:a16="http://schemas.microsoft.com/office/drawing/2014/main" id="{C8EDC70E-E8E4-48F0-8ABB-47D16518A133}"/>
              </a:ext>
            </a:extLst>
          </xdr:cNvPr>
          <xdr:cNvSpPr/>
        </xdr:nvSpPr>
        <xdr:spPr>
          <a:xfrm>
            <a:off x="1143000" y="2409825"/>
            <a:ext cx="45719" cy="161925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8" name="Rectangle 77">
            <a:extLst>
              <a:ext uri="{FF2B5EF4-FFF2-40B4-BE49-F238E27FC236}">
                <a16:creationId xmlns:a16="http://schemas.microsoft.com/office/drawing/2014/main" id="{239861F0-3B72-41E0-A6C7-96E1184317F3}"/>
              </a:ext>
            </a:extLst>
          </xdr:cNvPr>
          <xdr:cNvSpPr/>
        </xdr:nvSpPr>
        <xdr:spPr>
          <a:xfrm>
            <a:off x="1981200" y="2400300"/>
            <a:ext cx="45719" cy="161925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28</xdr:col>
      <xdr:colOff>28575</xdr:colOff>
      <xdr:row>29</xdr:row>
      <xdr:rowOff>114301</xdr:rowOff>
    </xdr:from>
    <xdr:to>
      <xdr:col>28</xdr:col>
      <xdr:colOff>85725</xdr:colOff>
      <xdr:row>31</xdr:row>
      <xdr:rowOff>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DDEBE9CE-2DC6-4E6E-A977-D28EC531CF8A}"/>
            </a:ext>
          </a:extLst>
        </xdr:cNvPr>
        <xdr:cNvSpPr/>
      </xdr:nvSpPr>
      <xdr:spPr>
        <a:xfrm>
          <a:off x="5656263" y="4432301"/>
          <a:ext cx="57150" cy="2667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209550</xdr:colOff>
      <xdr:row>29</xdr:row>
      <xdr:rowOff>114301</xdr:rowOff>
    </xdr:from>
    <xdr:to>
      <xdr:col>30</xdr:col>
      <xdr:colOff>266700</xdr:colOff>
      <xdr:row>31</xdr:row>
      <xdr:rowOff>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63008812-473D-43DF-B8B8-5F0E913B9359}"/>
            </a:ext>
          </a:extLst>
        </xdr:cNvPr>
        <xdr:cNvSpPr/>
      </xdr:nvSpPr>
      <xdr:spPr>
        <a:xfrm>
          <a:off x="6162675" y="4432301"/>
          <a:ext cx="57150" cy="2667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0</xdr:colOff>
      <xdr:row>29</xdr:row>
      <xdr:rowOff>114301</xdr:rowOff>
    </xdr:from>
    <xdr:to>
      <xdr:col>31</xdr:col>
      <xdr:colOff>57150</xdr:colOff>
      <xdr:row>31</xdr:row>
      <xdr:rowOff>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151B4421-128A-4745-9DC6-9C009E4A2C92}"/>
            </a:ext>
          </a:extLst>
        </xdr:cNvPr>
        <xdr:cNvSpPr/>
      </xdr:nvSpPr>
      <xdr:spPr>
        <a:xfrm>
          <a:off x="6667500" y="4432301"/>
          <a:ext cx="57150" cy="2667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28575</xdr:colOff>
      <xdr:row>18</xdr:row>
      <xdr:rowOff>76201</xdr:rowOff>
    </xdr:from>
    <xdr:to>
      <xdr:col>28</xdr:col>
      <xdr:colOff>85725</xdr:colOff>
      <xdr:row>19</xdr:row>
      <xdr:rowOff>152401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1556AA8-3B3C-4077-98D2-E02859411704}"/>
            </a:ext>
          </a:extLst>
        </xdr:cNvPr>
        <xdr:cNvSpPr/>
      </xdr:nvSpPr>
      <xdr:spPr>
        <a:xfrm>
          <a:off x="5656263" y="3473451"/>
          <a:ext cx="57150" cy="258763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209550</xdr:colOff>
      <xdr:row>18</xdr:row>
      <xdr:rowOff>76201</xdr:rowOff>
    </xdr:from>
    <xdr:to>
      <xdr:col>30</xdr:col>
      <xdr:colOff>266700</xdr:colOff>
      <xdr:row>19</xdr:row>
      <xdr:rowOff>152401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C15A5F20-C67C-4D45-8AE8-22561E00AE6B}"/>
            </a:ext>
          </a:extLst>
        </xdr:cNvPr>
        <xdr:cNvSpPr/>
      </xdr:nvSpPr>
      <xdr:spPr>
        <a:xfrm>
          <a:off x="6162675" y="3473451"/>
          <a:ext cx="57150" cy="258763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0</xdr:colOff>
      <xdr:row>18</xdr:row>
      <xdr:rowOff>76201</xdr:rowOff>
    </xdr:from>
    <xdr:to>
      <xdr:col>31</xdr:col>
      <xdr:colOff>57150</xdr:colOff>
      <xdr:row>19</xdr:row>
      <xdr:rowOff>152401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A7E03C1D-B975-4B98-976A-F22BC303EE38}"/>
            </a:ext>
          </a:extLst>
        </xdr:cNvPr>
        <xdr:cNvSpPr/>
      </xdr:nvSpPr>
      <xdr:spPr>
        <a:xfrm>
          <a:off x="6667500" y="3473451"/>
          <a:ext cx="57150" cy="258763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238125</xdr:colOff>
      <xdr:row>2</xdr:row>
      <xdr:rowOff>104775</xdr:rowOff>
    </xdr:from>
    <xdr:to>
      <xdr:col>30</xdr:col>
      <xdr:colOff>238125</xdr:colOff>
      <xdr:row>36</xdr:row>
      <xdr:rowOff>47625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46C4A5BA-1408-43F5-B72B-8A7B7B688771}"/>
            </a:ext>
          </a:extLst>
        </xdr:cNvPr>
        <xdr:cNvCxnSpPr/>
      </xdr:nvCxnSpPr>
      <xdr:spPr>
        <a:xfrm>
          <a:off x="6191250" y="525463"/>
          <a:ext cx="0" cy="5149850"/>
        </a:xfrm>
        <a:prstGeom prst="line">
          <a:avLst/>
        </a:prstGeom>
        <a:ln w="19050">
          <a:solidFill>
            <a:srgbClr val="FF000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66675</xdr:colOff>
      <xdr:row>19</xdr:row>
      <xdr:rowOff>9525</xdr:rowOff>
    </xdr:from>
    <xdr:to>
      <xdr:col>27</xdr:col>
      <xdr:colOff>66675</xdr:colOff>
      <xdr:row>30</xdr:row>
      <xdr:rowOff>9525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71252274-C2D5-41A0-9BC8-92525C29D3E8}"/>
            </a:ext>
          </a:extLst>
        </xdr:cNvPr>
        <xdr:cNvCxnSpPr/>
      </xdr:nvCxnSpPr>
      <xdr:spPr>
        <a:xfrm>
          <a:off x="5083175" y="3589338"/>
          <a:ext cx="0" cy="92075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66675</xdr:colOff>
      <xdr:row>29</xdr:row>
      <xdr:rowOff>180975</xdr:rowOff>
    </xdr:from>
    <xdr:to>
      <xdr:col>27</xdr:col>
      <xdr:colOff>66675</xdr:colOff>
      <xdr:row>34</xdr:row>
      <xdr:rowOff>180975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07EF6463-88F5-4888-98C8-A9F9F275F0D1}"/>
            </a:ext>
          </a:extLst>
        </xdr:cNvPr>
        <xdr:cNvCxnSpPr/>
      </xdr:nvCxnSpPr>
      <xdr:spPr>
        <a:xfrm>
          <a:off x="5083175" y="4498975"/>
          <a:ext cx="0" cy="92868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66675</xdr:colOff>
      <xdr:row>12</xdr:row>
      <xdr:rowOff>9525</xdr:rowOff>
    </xdr:from>
    <xdr:to>
      <xdr:col>27</xdr:col>
      <xdr:colOff>66675</xdr:colOff>
      <xdr:row>19</xdr:row>
      <xdr:rowOff>0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F334A614-EAE2-410A-8044-7A2A9318CB84}"/>
            </a:ext>
          </a:extLst>
        </xdr:cNvPr>
        <xdr:cNvCxnSpPr/>
      </xdr:nvCxnSpPr>
      <xdr:spPr>
        <a:xfrm>
          <a:off x="5083175" y="2287588"/>
          <a:ext cx="0" cy="12922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34</xdr:col>
      <xdr:colOff>194175</xdr:colOff>
      <xdr:row>14</xdr:row>
      <xdr:rowOff>103189</xdr:rowOff>
    </xdr:from>
    <xdr:to>
      <xdr:col>39</xdr:col>
      <xdr:colOff>278756</xdr:colOff>
      <xdr:row>42</xdr:row>
      <xdr:rowOff>141799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F27996C-2726-4978-85CD-F90CEB2C1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80300" y="2754314"/>
          <a:ext cx="3140519" cy="5253548"/>
        </a:xfrm>
        <a:prstGeom prst="rect">
          <a:avLst/>
        </a:prstGeom>
      </xdr:spPr>
    </xdr:pic>
    <xdr:clientData/>
  </xdr:twoCellAnchor>
  <xdr:twoCellAnchor>
    <xdr:from>
      <xdr:col>2</xdr:col>
      <xdr:colOff>31994</xdr:colOff>
      <xdr:row>30</xdr:row>
      <xdr:rowOff>158890</xdr:rowOff>
    </xdr:from>
    <xdr:to>
      <xdr:col>2</xdr:col>
      <xdr:colOff>31994</xdr:colOff>
      <xdr:row>34</xdr:row>
      <xdr:rowOff>174624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64CB579B-D6D2-4460-9E57-033B4022DD29}"/>
            </a:ext>
          </a:extLst>
        </xdr:cNvPr>
        <xdr:cNvCxnSpPr/>
      </xdr:nvCxnSpPr>
      <xdr:spPr>
        <a:xfrm>
          <a:off x="1254369" y="5794515"/>
          <a:ext cx="0" cy="753922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47625</xdr:colOff>
      <xdr:row>39</xdr:row>
      <xdr:rowOff>158750</xdr:rowOff>
    </xdr:from>
    <xdr:to>
      <xdr:col>19</xdr:col>
      <xdr:colOff>47625</xdr:colOff>
      <xdr:row>42</xdr:row>
      <xdr:rowOff>7937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331072E1-9356-4938-9A22-5A98E156FEA1}"/>
            </a:ext>
          </a:extLst>
        </xdr:cNvPr>
        <xdr:cNvCxnSpPr/>
      </xdr:nvCxnSpPr>
      <xdr:spPr>
        <a:xfrm>
          <a:off x="9263063" y="7469188"/>
          <a:ext cx="0" cy="404812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428625</xdr:colOff>
      <xdr:row>12</xdr:row>
      <xdr:rowOff>171450</xdr:rowOff>
    </xdr:from>
    <xdr:to>
      <xdr:col>15</xdr:col>
      <xdr:colOff>238125</xdr:colOff>
      <xdr:row>20</xdr:row>
      <xdr:rowOff>176335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2505075"/>
          <a:ext cx="3790950" cy="15288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95250</xdr:colOff>
      <xdr:row>23</xdr:row>
      <xdr:rowOff>104775</xdr:rowOff>
    </xdr:from>
    <xdr:to>
      <xdr:col>10</xdr:col>
      <xdr:colOff>523875</xdr:colOff>
      <xdr:row>37</xdr:row>
      <xdr:rowOff>161925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/>
      </xdr:nvSpPr>
      <xdr:spPr>
        <a:xfrm>
          <a:off x="5743575" y="4800600"/>
          <a:ext cx="428625" cy="2781300"/>
        </a:xfrm>
        <a:prstGeom prst="rect">
          <a:avLst/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76200</xdr:colOff>
      <xdr:row>13</xdr:row>
      <xdr:rowOff>9525</xdr:rowOff>
    </xdr:from>
    <xdr:to>
      <xdr:col>5</xdr:col>
      <xdr:colOff>76200</xdr:colOff>
      <xdr:row>24</xdr:row>
      <xdr:rowOff>9525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CxnSpPr/>
      </xdr:nvCxnSpPr>
      <xdr:spPr>
        <a:xfrm>
          <a:off x="3124200" y="2533650"/>
          <a:ext cx="0" cy="23717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428625</xdr:colOff>
      <xdr:row>12</xdr:row>
      <xdr:rowOff>171450</xdr:rowOff>
    </xdr:from>
    <xdr:ext cx="3790950" cy="1528885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2505075"/>
          <a:ext cx="3790950" cy="15288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76200</xdr:colOff>
      <xdr:row>13</xdr:row>
      <xdr:rowOff>9525</xdr:rowOff>
    </xdr:from>
    <xdr:to>
      <xdr:col>18</xdr:col>
      <xdr:colOff>76200</xdr:colOff>
      <xdr:row>24</xdr:row>
      <xdr:rowOff>9525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CxnSpPr/>
      </xdr:nvCxnSpPr>
      <xdr:spPr>
        <a:xfrm>
          <a:off x="3124200" y="2533650"/>
          <a:ext cx="0" cy="23717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38100</xdr:colOff>
      <xdr:row>21</xdr:row>
      <xdr:rowOff>9525</xdr:rowOff>
    </xdr:from>
    <xdr:to>
      <xdr:col>19</xdr:col>
      <xdr:colOff>38100</xdr:colOff>
      <xdr:row>23</xdr:row>
      <xdr:rowOff>9525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CxnSpPr/>
      </xdr:nvCxnSpPr>
      <xdr:spPr>
        <a:xfrm>
          <a:off x="10725150" y="4067175"/>
          <a:ext cx="0" cy="53340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38100</xdr:colOff>
      <xdr:row>22</xdr:row>
      <xdr:rowOff>323850</xdr:rowOff>
    </xdr:from>
    <xdr:to>
      <xdr:col>19</xdr:col>
      <xdr:colOff>38100</xdr:colOff>
      <xdr:row>24</xdr:row>
      <xdr:rowOff>28575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CxnSpPr/>
      </xdr:nvCxnSpPr>
      <xdr:spPr>
        <a:xfrm>
          <a:off x="10725150" y="4581525"/>
          <a:ext cx="0" cy="2381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28575</xdr:colOff>
      <xdr:row>12</xdr:row>
      <xdr:rowOff>180975</xdr:rowOff>
    </xdr:from>
    <xdr:to>
      <xdr:col>19</xdr:col>
      <xdr:colOff>28575</xdr:colOff>
      <xdr:row>20</xdr:row>
      <xdr:rowOff>190500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CxnSpPr/>
      </xdr:nvCxnSpPr>
      <xdr:spPr>
        <a:xfrm>
          <a:off x="10715625" y="2514600"/>
          <a:ext cx="0" cy="1533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317500</xdr:colOff>
      <xdr:row>17</xdr:row>
      <xdr:rowOff>0</xdr:rowOff>
    </xdr:from>
    <xdr:to>
      <xdr:col>17</xdr:col>
      <xdr:colOff>381000</xdr:colOff>
      <xdr:row>22</xdr:row>
      <xdr:rowOff>127000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9080500" y="3397250"/>
          <a:ext cx="666750" cy="11112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34</xdr:col>
      <xdr:colOff>539750</xdr:colOff>
      <xdr:row>9</xdr:row>
      <xdr:rowOff>17318</xdr:rowOff>
    </xdr:from>
    <xdr:to>
      <xdr:col>38</xdr:col>
      <xdr:colOff>42333</xdr:colOff>
      <xdr:row>12</xdr:row>
      <xdr:rowOff>74084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6063" t="2430" r="56242" b="80459"/>
        <a:stretch/>
      </xdr:blipFill>
      <xdr:spPr>
        <a:xfrm>
          <a:off x="19381932" y="1783773"/>
          <a:ext cx="1043901" cy="816842"/>
        </a:xfrm>
        <a:prstGeom prst="rect">
          <a:avLst/>
        </a:prstGeom>
      </xdr:spPr>
    </xdr:pic>
    <xdr:clientData/>
  </xdr:twoCellAnchor>
  <xdr:oneCellAnchor>
    <xdr:from>
      <xdr:col>33</xdr:col>
      <xdr:colOff>428625</xdr:colOff>
      <xdr:row>12</xdr:row>
      <xdr:rowOff>171450</xdr:rowOff>
    </xdr:from>
    <xdr:ext cx="3790950" cy="1528885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4625" y="2616200"/>
          <a:ext cx="3790950" cy="15288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31</xdr:col>
      <xdr:colOff>76200</xdr:colOff>
      <xdr:row>9</xdr:row>
      <xdr:rowOff>0</xdr:rowOff>
    </xdr:from>
    <xdr:to>
      <xdr:col>31</xdr:col>
      <xdr:colOff>76200</xdr:colOff>
      <xdr:row>24</xdr:row>
      <xdr:rowOff>9525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CxnSpPr/>
      </xdr:nvCxnSpPr>
      <xdr:spPr>
        <a:xfrm>
          <a:off x="17099973" y="1766455"/>
          <a:ext cx="0" cy="314411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38100</xdr:colOff>
      <xdr:row>21</xdr:row>
      <xdr:rowOff>9525</xdr:rowOff>
    </xdr:from>
    <xdr:to>
      <xdr:col>32</xdr:col>
      <xdr:colOff>38100</xdr:colOff>
      <xdr:row>23</xdr:row>
      <xdr:rowOff>9525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CxnSpPr/>
      </xdr:nvCxnSpPr>
      <xdr:spPr>
        <a:xfrm>
          <a:off x="10610850" y="4184650"/>
          <a:ext cx="0" cy="53975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38100</xdr:colOff>
      <xdr:row>22</xdr:row>
      <xdr:rowOff>323850</xdr:rowOff>
    </xdr:from>
    <xdr:to>
      <xdr:col>32</xdr:col>
      <xdr:colOff>38100</xdr:colOff>
      <xdr:row>24</xdr:row>
      <xdr:rowOff>28575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CxnSpPr/>
      </xdr:nvCxnSpPr>
      <xdr:spPr>
        <a:xfrm>
          <a:off x="10610850" y="4705350"/>
          <a:ext cx="0" cy="24447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28575</xdr:colOff>
      <xdr:row>12</xdr:row>
      <xdr:rowOff>180975</xdr:rowOff>
    </xdr:from>
    <xdr:to>
      <xdr:col>32</xdr:col>
      <xdr:colOff>28575</xdr:colOff>
      <xdr:row>20</xdr:row>
      <xdr:rowOff>190500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CxnSpPr/>
      </xdr:nvCxnSpPr>
      <xdr:spPr>
        <a:xfrm>
          <a:off x="17658484" y="2622839"/>
          <a:ext cx="0" cy="1533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317500</xdr:colOff>
      <xdr:row>17</xdr:row>
      <xdr:rowOff>0</xdr:rowOff>
    </xdr:from>
    <xdr:to>
      <xdr:col>30</xdr:col>
      <xdr:colOff>381000</xdr:colOff>
      <xdr:row>22</xdr:row>
      <xdr:rowOff>127000</xdr:rowOff>
    </xdr:to>
    <xdr:sp macro="" textlink="">
      <xdr:nvSpPr>
        <xdr:cNvPr id="21" name="Right Arrow 20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SpPr/>
      </xdr:nvSpPr>
      <xdr:spPr>
        <a:xfrm>
          <a:off x="9080500" y="3397250"/>
          <a:ext cx="666750" cy="11112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25111</xdr:colOff>
      <xdr:row>8</xdr:row>
      <xdr:rowOff>181840</xdr:rowOff>
    </xdr:from>
    <xdr:to>
      <xdr:col>32</xdr:col>
      <xdr:colOff>25111</xdr:colOff>
      <xdr:row>13</xdr:row>
      <xdr:rowOff>5196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CxnSpPr/>
      </xdr:nvCxnSpPr>
      <xdr:spPr>
        <a:xfrm>
          <a:off x="17655020" y="1757795"/>
          <a:ext cx="0" cy="87976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48</xdr:col>
      <xdr:colOff>105833</xdr:colOff>
      <xdr:row>9</xdr:row>
      <xdr:rowOff>27901</xdr:rowOff>
    </xdr:from>
    <xdr:ext cx="1022346" cy="945765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6063" t="2430" r="56242" b="80459"/>
        <a:stretch/>
      </xdr:blipFill>
      <xdr:spPr>
        <a:xfrm>
          <a:off x="26839333" y="1795318"/>
          <a:ext cx="1022346" cy="945765"/>
        </a:xfrm>
        <a:prstGeom prst="rect">
          <a:avLst/>
        </a:prstGeom>
      </xdr:spPr>
    </xdr:pic>
    <xdr:clientData/>
  </xdr:oneCellAnchor>
  <xdr:oneCellAnchor>
    <xdr:from>
      <xdr:col>46</xdr:col>
      <xdr:colOff>597953</xdr:colOff>
      <xdr:row>13</xdr:row>
      <xdr:rowOff>12699</xdr:rowOff>
    </xdr:from>
    <xdr:ext cx="3790950" cy="1528885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03786" y="2944282"/>
          <a:ext cx="3790950" cy="15288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44</xdr:col>
      <xdr:colOff>76200</xdr:colOff>
      <xdr:row>9</xdr:row>
      <xdr:rowOff>0</xdr:rowOff>
    </xdr:from>
    <xdr:to>
      <xdr:col>44</xdr:col>
      <xdr:colOff>76200</xdr:colOff>
      <xdr:row>25</xdr:row>
      <xdr:rowOff>10583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CxnSpPr/>
      </xdr:nvCxnSpPr>
      <xdr:spPr>
        <a:xfrm>
          <a:off x="24354367" y="1767417"/>
          <a:ext cx="0" cy="3407833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27517</xdr:colOff>
      <xdr:row>20</xdr:row>
      <xdr:rowOff>178853</xdr:rowOff>
    </xdr:from>
    <xdr:to>
      <xdr:col>45</xdr:col>
      <xdr:colOff>27517</xdr:colOff>
      <xdr:row>23</xdr:row>
      <xdr:rowOff>178853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CxnSpPr/>
      </xdr:nvCxnSpPr>
      <xdr:spPr>
        <a:xfrm>
          <a:off x="24919517" y="4454520"/>
          <a:ext cx="0" cy="53975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28575</xdr:colOff>
      <xdr:row>12</xdr:row>
      <xdr:rowOff>180975</xdr:rowOff>
    </xdr:from>
    <xdr:to>
      <xdr:col>45</xdr:col>
      <xdr:colOff>28575</xdr:colOff>
      <xdr:row>20</xdr:row>
      <xdr:rowOff>190500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CxnSpPr/>
      </xdr:nvCxnSpPr>
      <xdr:spPr>
        <a:xfrm>
          <a:off x="17783175" y="2638425"/>
          <a:ext cx="0" cy="1533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317500</xdr:colOff>
      <xdr:row>17</xdr:row>
      <xdr:rowOff>0</xdr:rowOff>
    </xdr:from>
    <xdr:to>
      <xdr:col>43</xdr:col>
      <xdr:colOff>381000</xdr:colOff>
      <xdr:row>22</xdr:row>
      <xdr:rowOff>127000</xdr:rowOff>
    </xdr:to>
    <xdr:sp macro="" textlink="">
      <xdr:nvSpPr>
        <xdr:cNvPr id="30" name="Right Arrow 29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SpPr/>
      </xdr:nvSpPr>
      <xdr:spPr>
        <a:xfrm>
          <a:off x="16243300" y="3409950"/>
          <a:ext cx="673100" cy="11176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25111</xdr:colOff>
      <xdr:row>8</xdr:row>
      <xdr:rowOff>181840</xdr:rowOff>
    </xdr:from>
    <xdr:to>
      <xdr:col>45</xdr:col>
      <xdr:colOff>25111</xdr:colOff>
      <xdr:row>13</xdr:row>
      <xdr:rowOff>5196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CxnSpPr/>
      </xdr:nvCxnSpPr>
      <xdr:spPr>
        <a:xfrm>
          <a:off x="17779711" y="1762990"/>
          <a:ext cx="0" cy="890156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80434</xdr:colOff>
      <xdr:row>24</xdr:row>
      <xdr:rowOff>190500</xdr:rowOff>
    </xdr:from>
    <xdr:to>
      <xdr:col>45</xdr:col>
      <xdr:colOff>80434</xdr:colOff>
      <xdr:row>32</xdr:row>
      <xdr:rowOff>172508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CxnSpPr/>
      </xdr:nvCxnSpPr>
      <xdr:spPr>
        <a:xfrm>
          <a:off x="24972434" y="5037667"/>
          <a:ext cx="0" cy="153775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62</xdr:col>
      <xdr:colOff>105833</xdr:colOff>
      <xdr:row>9</xdr:row>
      <xdr:rowOff>27901</xdr:rowOff>
    </xdr:from>
    <xdr:ext cx="1022346" cy="945765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6063" t="2430" r="56242" b="80459"/>
        <a:stretch/>
      </xdr:blipFill>
      <xdr:spPr>
        <a:xfrm>
          <a:off x="26839333" y="1795318"/>
          <a:ext cx="1022346" cy="945765"/>
        </a:xfrm>
        <a:prstGeom prst="rect">
          <a:avLst/>
        </a:prstGeom>
      </xdr:spPr>
    </xdr:pic>
    <xdr:clientData/>
  </xdr:oneCellAnchor>
  <xdr:oneCellAnchor>
    <xdr:from>
      <xdr:col>60</xdr:col>
      <xdr:colOff>597953</xdr:colOff>
      <xdr:row>13</xdr:row>
      <xdr:rowOff>12699</xdr:rowOff>
    </xdr:from>
    <xdr:ext cx="3790950" cy="1528885"/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03786" y="2732616"/>
          <a:ext cx="3790950" cy="15288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58</xdr:col>
      <xdr:colOff>76200</xdr:colOff>
      <xdr:row>9</xdr:row>
      <xdr:rowOff>0</xdr:rowOff>
    </xdr:from>
    <xdr:to>
      <xdr:col>58</xdr:col>
      <xdr:colOff>76200</xdr:colOff>
      <xdr:row>25</xdr:row>
      <xdr:rowOff>10583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CxnSpPr/>
      </xdr:nvCxnSpPr>
      <xdr:spPr>
        <a:xfrm>
          <a:off x="24354367" y="1767417"/>
          <a:ext cx="0" cy="3312583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27517</xdr:colOff>
      <xdr:row>20</xdr:row>
      <xdr:rowOff>178853</xdr:rowOff>
    </xdr:from>
    <xdr:to>
      <xdr:col>59</xdr:col>
      <xdr:colOff>27517</xdr:colOff>
      <xdr:row>23</xdr:row>
      <xdr:rowOff>178853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CxnSpPr/>
      </xdr:nvCxnSpPr>
      <xdr:spPr>
        <a:xfrm>
          <a:off x="24919517" y="4232270"/>
          <a:ext cx="0" cy="60325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28575</xdr:colOff>
      <xdr:row>12</xdr:row>
      <xdr:rowOff>180975</xdr:rowOff>
    </xdr:from>
    <xdr:to>
      <xdr:col>59</xdr:col>
      <xdr:colOff>28575</xdr:colOff>
      <xdr:row>20</xdr:row>
      <xdr:rowOff>190500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CxnSpPr/>
      </xdr:nvCxnSpPr>
      <xdr:spPr>
        <a:xfrm>
          <a:off x="24920575" y="2710392"/>
          <a:ext cx="0" cy="1533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25111</xdr:colOff>
      <xdr:row>8</xdr:row>
      <xdr:rowOff>181840</xdr:rowOff>
    </xdr:from>
    <xdr:to>
      <xdr:col>59</xdr:col>
      <xdr:colOff>25111</xdr:colOff>
      <xdr:row>13</xdr:row>
      <xdr:rowOff>5196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CxnSpPr/>
      </xdr:nvCxnSpPr>
      <xdr:spPr>
        <a:xfrm>
          <a:off x="24917111" y="1758757"/>
          <a:ext cx="0" cy="966356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80434</xdr:colOff>
      <xdr:row>24</xdr:row>
      <xdr:rowOff>190500</xdr:rowOff>
    </xdr:from>
    <xdr:to>
      <xdr:col>59</xdr:col>
      <xdr:colOff>80434</xdr:colOff>
      <xdr:row>32</xdr:row>
      <xdr:rowOff>172508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CxnSpPr/>
      </xdr:nvCxnSpPr>
      <xdr:spPr>
        <a:xfrm>
          <a:off x="24972434" y="5048250"/>
          <a:ext cx="0" cy="153775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</xdr:colOff>
      <xdr:row>6</xdr:row>
      <xdr:rowOff>797716</xdr:rowOff>
    </xdr:from>
    <xdr:to>
      <xdr:col>10</xdr:col>
      <xdr:colOff>511969</xdr:colOff>
      <xdr:row>6</xdr:row>
      <xdr:rowOff>797716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CxnSpPr/>
      </xdr:nvCxnSpPr>
      <xdr:spPr>
        <a:xfrm>
          <a:off x="11906" y="1952622"/>
          <a:ext cx="15930563" cy="0"/>
        </a:xfrm>
        <a:prstGeom prst="line">
          <a:avLst/>
        </a:prstGeom>
        <a:ln w="12700">
          <a:prstDash val="lg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350045</xdr:colOff>
      <xdr:row>6</xdr:row>
      <xdr:rowOff>539904</xdr:rowOff>
    </xdr:from>
    <xdr:to>
      <xdr:col>3</xdr:col>
      <xdr:colOff>1601855</xdr:colOff>
      <xdr:row>6</xdr:row>
      <xdr:rowOff>1012563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GrpSpPr/>
      </xdr:nvGrpSpPr>
      <xdr:grpSpPr>
        <a:xfrm>
          <a:off x="2183608" y="1825779"/>
          <a:ext cx="1251810" cy="472659"/>
          <a:chOff x="2067947" y="3621922"/>
          <a:chExt cx="1251810" cy="472659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00000000-0008-0000-0C00-000002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1470" r="35120" b="21277"/>
          <a:stretch/>
        </xdr:blipFill>
        <xdr:spPr bwMode="auto">
          <a:xfrm>
            <a:off x="2067947" y="3680731"/>
            <a:ext cx="891607" cy="37759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00000000-0008-0000-0C00-00000C000000}"/>
              </a:ext>
            </a:extLst>
          </xdr:cNvPr>
          <xdr:cNvGrpSpPr/>
        </xdr:nvGrpSpPr>
        <xdr:grpSpPr>
          <a:xfrm>
            <a:off x="2878891" y="3621922"/>
            <a:ext cx="440866" cy="472659"/>
            <a:chOff x="2789455" y="3571873"/>
            <a:chExt cx="536609" cy="578310"/>
          </a:xfrm>
        </xdr:grpSpPr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00000000-0008-0000-0C00-000006000000}"/>
                </a:ext>
              </a:extLst>
            </xdr:cNvPr>
            <xdr:cNvSpPr/>
          </xdr:nvSpPr>
          <xdr:spPr>
            <a:xfrm>
              <a:off x="2878891" y="3803847"/>
              <a:ext cx="171687" cy="112790"/>
            </a:xfrm>
            <a:prstGeom prst="rect">
              <a:avLst/>
            </a:prstGeom>
            <a:gradFill>
              <a:gsLst>
                <a:gs pos="0">
                  <a:srgbClr val="8488C4"/>
                </a:gs>
                <a:gs pos="53000">
                  <a:srgbClr val="D4DEFF"/>
                </a:gs>
                <a:gs pos="83000">
                  <a:srgbClr val="D4DEFF"/>
                </a:gs>
                <a:gs pos="100000">
                  <a:srgbClr val="96AB94"/>
                </a:gs>
              </a:gsLst>
              <a:lin ang="5400000" scaled="0"/>
            </a:gra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00000000-0008-0000-0C00-000007000000}"/>
                </a:ext>
              </a:extLst>
            </xdr:cNvPr>
            <xdr:cNvSpPr/>
          </xdr:nvSpPr>
          <xdr:spPr>
            <a:xfrm>
              <a:off x="3046111" y="3779145"/>
              <a:ext cx="127950" cy="157373"/>
            </a:xfrm>
            <a:prstGeom prst="rect">
              <a:avLst/>
            </a:prstGeom>
            <a:gradFill>
              <a:gsLst>
                <a:gs pos="0">
                  <a:srgbClr val="8488C4"/>
                </a:gs>
                <a:gs pos="53000">
                  <a:srgbClr val="D4DEFF"/>
                </a:gs>
                <a:gs pos="83000">
                  <a:srgbClr val="D4DEFF"/>
                </a:gs>
                <a:gs pos="100000">
                  <a:srgbClr val="96AB94"/>
                </a:gs>
              </a:gsLst>
              <a:lin ang="5400000" scaled="0"/>
            </a:gra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00000000-0008-0000-0C00-000008000000}"/>
                </a:ext>
              </a:extLst>
            </xdr:cNvPr>
            <xdr:cNvSpPr/>
          </xdr:nvSpPr>
          <xdr:spPr>
            <a:xfrm flipV="1">
              <a:off x="3179560" y="3827763"/>
              <a:ext cx="99224" cy="57574"/>
            </a:xfrm>
            <a:prstGeom prst="rect">
              <a:avLst/>
            </a:prstGeom>
            <a:gradFill>
              <a:gsLst>
                <a:gs pos="0">
                  <a:srgbClr val="8488C4"/>
                </a:gs>
                <a:gs pos="53000">
                  <a:srgbClr val="D4DEFF"/>
                </a:gs>
                <a:gs pos="83000">
                  <a:srgbClr val="D4DEFF"/>
                </a:gs>
                <a:gs pos="100000">
                  <a:srgbClr val="96AB94"/>
                </a:gs>
              </a:gsLst>
              <a:lin ang="5400000" scaled="0"/>
            </a:gra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00000000-0008-0000-0C00-000009000000}"/>
                </a:ext>
              </a:extLst>
            </xdr:cNvPr>
            <xdr:cNvSpPr/>
          </xdr:nvSpPr>
          <xdr:spPr>
            <a:xfrm flipH="1" flipV="1">
              <a:off x="3282195" y="3621922"/>
              <a:ext cx="37562" cy="472659"/>
            </a:xfrm>
            <a:prstGeom prst="rect">
              <a:avLst/>
            </a:prstGeom>
            <a:gradFill>
              <a:gsLst>
                <a:gs pos="0">
                  <a:srgbClr val="8488C4"/>
                </a:gs>
                <a:gs pos="53000">
                  <a:srgbClr val="D4DEFF"/>
                </a:gs>
                <a:gs pos="83000">
                  <a:srgbClr val="D4DEFF"/>
                </a:gs>
                <a:gs pos="100000">
                  <a:srgbClr val="96AB94"/>
                </a:gs>
              </a:gsLst>
              <a:lin ang="5400000" scaled="0"/>
            </a:gra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3</xdr:col>
      <xdr:colOff>839389</xdr:colOff>
      <xdr:row>4</xdr:row>
      <xdr:rowOff>3568</xdr:rowOff>
    </xdr:from>
    <xdr:to>
      <xdr:col>3</xdr:col>
      <xdr:colOff>839389</xdr:colOff>
      <xdr:row>9</xdr:row>
      <xdr:rowOff>63099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CxnSpPr/>
      </xdr:nvCxnSpPr>
      <xdr:spPr>
        <a:xfrm rot="5400000">
          <a:off x="1416842" y="2009771"/>
          <a:ext cx="2488406" cy="0"/>
        </a:xfrm>
        <a:prstGeom prst="line">
          <a:avLst/>
        </a:prstGeom>
        <a:ln w="12700">
          <a:prstDash val="lg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350045</xdr:colOff>
      <xdr:row>6</xdr:row>
      <xdr:rowOff>539904</xdr:rowOff>
    </xdr:from>
    <xdr:to>
      <xdr:col>5</xdr:col>
      <xdr:colOff>1601855</xdr:colOff>
      <xdr:row>6</xdr:row>
      <xdr:rowOff>1012563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GrpSpPr/>
      </xdr:nvGrpSpPr>
      <xdr:grpSpPr>
        <a:xfrm>
          <a:off x="6350795" y="1825779"/>
          <a:ext cx="1251810" cy="472659"/>
          <a:chOff x="2067947" y="3621922"/>
          <a:chExt cx="1251810" cy="472659"/>
        </a:xfrm>
      </xdr:grpSpPr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00000000-0008-0000-0C00-000012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1470" r="35120" b="21277"/>
          <a:stretch/>
        </xdr:blipFill>
        <xdr:spPr bwMode="auto">
          <a:xfrm>
            <a:off x="2067947" y="3680731"/>
            <a:ext cx="891607" cy="37759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00000000-0008-0000-0C00-000013000000}"/>
              </a:ext>
            </a:extLst>
          </xdr:cNvPr>
          <xdr:cNvGrpSpPr/>
        </xdr:nvGrpSpPr>
        <xdr:grpSpPr>
          <a:xfrm>
            <a:off x="2878891" y="3621922"/>
            <a:ext cx="440866" cy="472659"/>
            <a:chOff x="2789455" y="3571873"/>
            <a:chExt cx="536609" cy="578310"/>
          </a:xfrm>
        </xdr:grpSpPr>
        <xdr:sp macro="" textlink="">
          <xdr:nvSpPr>
            <xdr:cNvPr id="20" name="Rectangle 19">
              <a:extLst>
                <a:ext uri="{FF2B5EF4-FFF2-40B4-BE49-F238E27FC236}">
                  <a16:creationId xmlns:a16="http://schemas.microsoft.com/office/drawing/2014/main" id="{00000000-0008-0000-0C00-000014000000}"/>
                </a:ext>
              </a:extLst>
            </xdr:cNvPr>
            <xdr:cNvSpPr/>
          </xdr:nvSpPr>
          <xdr:spPr>
            <a:xfrm>
              <a:off x="2878891" y="3803847"/>
              <a:ext cx="171687" cy="112790"/>
            </a:xfrm>
            <a:prstGeom prst="rect">
              <a:avLst/>
            </a:prstGeom>
            <a:gradFill>
              <a:gsLst>
                <a:gs pos="0">
                  <a:srgbClr val="8488C4"/>
                </a:gs>
                <a:gs pos="53000">
                  <a:srgbClr val="D4DEFF"/>
                </a:gs>
                <a:gs pos="83000">
                  <a:srgbClr val="D4DEFF"/>
                </a:gs>
                <a:gs pos="100000">
                  <a:srgbClr val="96AB94"/>
                </a:gs>
              </a:gsLst>
              <a:lin ang="5400000" scaled="0"/>
            </a:gra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1" name="Rectangle 20">
              <a:extLst>
                <a:ext uri="{FF2B5EF4-FFF2-40B4-BE49-F238E27FC236}">
                  <a16:creationId xmlns:a16="http://schemas.microsoft.com/office/drawing/2014/main" id="{00000000-0008-0000-0C00-000015000000}"/>
                </a:ext>
              </a:extLst>
            </xdr:cNvPr>
            <xdr:cNvSpPr/>
          </xdr:nvSpPr>
          <xdr:spPr>
            <a:xfrm>
              <a:off x="3046111" y="3779145"/>
              <a:ext cx="127950" cy="157373"/>
            </a:xfrm>
            <a:prstGeom prst="rect">
              <a:avLst/>
            </a:prstGeom>
            <a:gradFill>
              <a:gsLst>
                <a:gs pos="0">
                  <a:srgbClr val="8488C4"/>
                </a:gs>
                <a:gs pos="53000">
                  <a:srgbClr val="D4DEFF"/>
                </a:gs>
                <a:gs pos="83000">
                  <a:srgbClr val="D4DEFF"/>
                </a:gs>
                <a:gs pos="100000">
                  <a:srgbClr val="96AB94"/>
                </a:gs>
              </a:gsLst>
              <a:lin ang="5400000" scaled="0"/>
            </a:gra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2" name="Rectangle 21">
              <a:extLst>
                <a:ext uri="{FF2B5EF4-FFF2-40B4-BE49-F238E27FC236}">
                  <a16:creationId xmlns:a16="http://schemas.microsoft.com/office/drawing/2014/main" id="{00000000-0008-0000-0C00-000016000000}"/>
                </a:ext>
              </a:extLst>
            </xdr:cNvPr>
            <xdr:cNvSpPr/>
          </xdr:nvSpPr>
          <xdr:spPr>
            <a:xfrm flipV="1">
              <a:off x="3179560" y="3827763"/>
              <a:ext cx="99224" cy="57574"/>
            </a:xfrm>
            <a:prstGeom prst="rect">
              <a:avLst/>
            </a:prstGeom>
            <a:gradFill>
              <a:gsLst>
                <a:gs pos="0">
                  <a:srgbClr val="8488C4"/>
                </a:gs>
                <a:gs pos="53000">
                  <a:srgbClr val="D4DEFF"/>
                </a:gs>
                <a:gs pos="83000">
                  <a:srgbClr val="D4DEFF"/>
                </a:gs>
                <a:gs pos="100000">
                  <a:srgbClr val="96AB94"/>
                </a:gs>
              </a:gsLst>
              <a:lin ang="5400000" scaled="0"/>
            </a:gra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3" name="Rectangle 22">
              <a:extLst>
                <a:ext uri="{FF2B5EF4-FFF2-40B4-BE49-F238E27FC236}">
                  <a16:creationId xmlns:a16="http://schemas.microsoft.com/office/drawing/2014/main" id="{00000000-0008-0000-0C00-000017000000}"/>
                </a:ext>
              </a:extLst>
            </xdr:cNvPr>
            <xdr:cNvSpPr/>
          </xdr:nvSpPr>
          <xdr:spPr>
            <a:xfrm flipH="1" flipV="1">
              <a:off x="3282195" y="3621922"/>
              <a:ext cx="37562" cy="472659"/>
            </a:xfrm>
            <a:prstGeom prst="rect">
              <a:avLst/>
            </a:prstGeom>
            <a:gradFill>
              <a:gsLst>
                <a:gs pos="0">
                  <a:srgbClr val="8488C4"/>
                </a:gs>
                <a:gs pos="53000">
                  <a:srgbClr val="D4DEFF"/>
                </a:gs>
                <a:gs pos="83000">
                  <a:srgbClr val="D4DEFF"/>
                </a:gs>
                <a:gs pos="100000">
                  <a:srgbClr val="96AB94"/>
                </a:gs>
              </a:gsLst>
              <a:lin ang="5400000" scaled="0"/>
            </a:gra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5</xdr:col>
      <xdr:colOff>839389</xdr:colOff>
      <xdr:row>4</xdr:row>
      <xdr:rowOff>3568</xdr:rowOff>
    </xdr:from>
    <xdr:to>
      <xdr:col>5</xdr:col>
      <xdr:colOff>839389</xdr:colOff>
      <xdr:row>9</xdr:row>
      <xdr:rowOff>63099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CxnSpPr/>
      </xdr:nvCxnSpPr>
      <xdr:spPr>
        <a:xfrm rot="5400000">
          <a:off x="1416842" y="2176459"/>
          <a:ext cx="2488406" cy="0"/>
        </a:xfrm>
        <a:prstGeom prst="line">
          <a:avLst/>
        </a:prstGeom>
        <a:ln w="12700">
          <a:prstDash val="lg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350045</xdr:colOff>
      <xdr:row>6</xdr:row>
      <xdr:rowOff>539904</xdr:rowOff>
    </xdr:from>
    <xdr:to>
      <xdr:col>7</xdr:col>
      <xdr:colOff>1601855</xdr:colOff>
      <xdr:row>6</xdr:row>
      <xdr:rowOff>1012563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GrpSpPr/>
      </xdr:nvGrpSpPr>
      <xdr:grpSpPr>
        <a:xfrm>
          <a:off x="10517983" y="1825779"/>
          <a:ext cx="1251810" cy="472659"/>
          <a:chOff x="2067947" y="3621922"/>
          <a:chExt cx="1251810" cy="472659"/>
        </a:xfrm>
      </xdr:grpSpPr>
      <xdr:pic>
        <xdr:nvPicPr>
          <xdr:cNvPr id="33" name="Picture 32">
            <a:extLst>
              <a:ext uri="{FF2B5EF4-FFF2-40B4-BE49-F238E27FC236}">
                <a16:creationId xmlns:a16="http://schemas.microsoft.com/office/drawing/2014/main" id="{00000000-0008-0000-0C00-000021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1470" r="35120" b="21277"/>
          <a:stretch/>
        </xdr:blipFill>
        <xdr:spPr bwMode="auto">
          <a:xfrm>
            <a:off x="2067947" y="3680731"/>
            <a:ext cx="891607" cy="37759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grpSp>
        <xdr:nvGrpSpPr>
          <xdr:cNvPr id="34" name="Group 33">
            <a:extLst>
              <a:ext uri="{FF2B5EF4-FFF2-40B4-BE49-F238E27FC236}">
                <a16:creationId xmlns:a16="http://schemas.microsoft.com/office/drawing/2014/main" id="{00000000-0008-0000-0C00-000022000000}"/>
              </a:ext>
            </a:extLst>
          </xdr:cNvPr>
          <xdr:cNvGrpSpPr/>
        </xdr:nvGrpSpPr>
        <xdr:grpSpPr>
          <a:xfrm>
            <a:off x="2878891" y="3621922"/>
            <a:ext cx="440866" cy="472659"/>
            <a:chOff x="2789455" y="3571873"/>
            <a:chExt cx="536609" cy="578310"/>
          </a:xfrm>
        </xdr:grpSpPr>
        <xdr:sp macro="" textlink="">
          <xdr:nvSpPr>
            <xdr:cNvPr id="35" name="Rectangle 34">
              <a:extLst>
                <a:ext uri="{FF2B5EF4-FFF2-40B4-BE49-F238E27FC236}">
                  <a16:creationId xmlns:a16="http://schemas.microsoft.com/office/drawing/2014/main" id="{00000000-0008-0000-0C00-000023000000}"/>
                </a:ext>
              </a:extLst>
            </xdr:cNvPr>
            <xdr:cNvSpPr/>
          </xdr:nvSpPr>
          <xdr:spPr>
            <a:xfrm>
              <a:off x="2878891" y="3803847"/>
              <a:ext cx="171687" cy="112790"/>
            </a:xfrm>
            <a:prstGeom prst="rect">
              <a:avLst/>
            </a:prstGeom>
            <a:gradFill>
              <a:gsLst>
                <a:gs pos="0">
                  <a:srgbClr val="8488C4"/>
                </a:gs>
                <a:gs pos="53000">
                  <a:srgbClr val="D4DEFF"/>
                </a:gs>
                <a:gs pos="83000">
                  <a:srgbClr val="D4DEFF"/>
                </a:gs>
                <a:gs pos="100000">
                  <a:srgbClr val="96AB94"/>
                </a:gs>
              </a:gsLst>
              <a:lin ang="5400000" scaled="0"/>
            </a:gra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6" name="Rectangle 35">
              <a:extLst>
                <a:ext uri="{FF2B5EF4-FFF2-40B4-BE49-F238E27FC236}">
                  <a16:creationId xmlns:a16="http://schemas.microsoft.com/office/drawing/2014/main" id="{00000000-0008-0000-0C00-000024000000}"/>
                </a:ext>
              </a:extLst>
            </xdr:cNvPr>
            <xdr:cNvSpPr/>
          </xdr:nvSpPr>
          <xdr:spPr>
            <a:xfrm>
              <a:off x="3046111" y="3779145"/>
              <a:ext cx="127950" cy="157373"/>
            </a:xfrm>
            <a:prstGeom prst="rect">
              <a:avLst/>
            </a:prstGeom>
            <a:gradFill>
              <a:gsLst>
                <a:gs pos="0">
                  <a:srgbClr val="8488C4"/>
                </a:gs>
                <a:gs pos="53000">
                  <a:srgbClr val="D4DEFF"/>
                </a:gs>
                <a:gs pos="83000">
                  <a:srgbClr val="D4DEFF"/>
                </a:gs>
                <a:gs pos="100000">
                  <a:srgbClr val="96AB94"/>
                </a:gs>
              </a:gsLst>
              <a:lin ang="5400000" scaled="0"/>
            </a:gra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7" name="Rectangle 36">
              <a:extLst>
                <a:ext uri="{FF2B5EF4-FFF2-40B4-BE49-F238E27FC236}">
                  <a16:creationId xmlns:a16="http://schemas.microsoft.com/office/drawing/2014/main" id="{00000000-0008-0000-0C00-000025000000}"/>
                </a:ext>
              </a:extLst>
            </xdr:cNvPr>
            <xdr:cNvSpPr/>
          </xdr:nvSpPr>
          <xdr:spPr>
            <a:xfrm flipV="1">
              <a:off x="3179560" y="3827763"/>
              <a:ext cx="99224" cy="57574"/>
            </a:xfrm>
            <a:prstGeom prst="rect">
              <a:avLst/>
            </a:prstGeom>
            <a:gradFill>
              <a:gsLst>
                <a:gs pos="0">
                  <a:srgbClr val="8488C4"/>
                </a:gs>
                <a:gs pos="53000">
                  <a:srgbClr val="D4DEFF"/>
                </a:gs>
                <a:gs pos="83000">
                  <a:srgbClr val="D4DEFF"/>
                </a:gs>
                <a:gs pos="100000">
                  <a:srgbClr val="96AB94"/>
                </a:gs>
              </a:gsLst>
              <a:lin ang="5400000" scaled="0"/>
            </a:gra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8" name="Rectangle 37">
              <a:extLst>
                <a:ext uri="{FF2B5EF4-FFF2-40B4-BE49-F238E27FC236}">
                  <a16:creationId xmlns:a16="http://schemas.microsoft.com/office/drawing/2014/main" id="{00000000-0008-0000-0C00-000026000000}"/>
                </a:ext>
              </a:extLst>
            </xdr:cNvPr>
            <xdr:cNvSpPr/>
          </xdr:nvSpPr>
          <xdr:spPr>
            <a:xfrm flipH="1" flipV="1">
              <a:off x="3282195" y="3621922"/>
              <a:ext cx="37562" cy="472659"/>
            </a:xfrm>
            <a:prstGeom prst="rect">
              <a:avLst/>
            </a:prstGeom>
            <a:gradFill>
              <a:gsLst>
                <a:gs pos="0">
                  <a:srgbClr val="8488C4"/>
                </a:gs>
                <a:gs pos="53000">
                  <a:srgbClr val="D4DEFF"/>
                </a:gs>
                <a:gs pos="83000">
                  <a:srgbClr val="D4DEFF"/>
                </a:gs>
                <a:gs pos="100000">
                  <a:srgbClr val="96AB94"/>
                </a:gs>
              </a:gsLst>
              <a:lin ang="5400000" scaled="0"/>
            </a:gra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7</xdr:col>
      <xdr:colOff>839389</xdr:colOff>
      <xdr:row>4</xdr:row>
      <xdr:rowOff>3568</xdr:rowOff>
    </xdr:from>
    <xdr:to>
      <xdr:col>7</xdr:col>
      <xdr:colOff>839389</xdr:colOff>
      <xdr:row>9</xdr:row>
      <xdr:rowOff>63099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CxnSpPr/>
      </xdr:nvCxnSpPr>
      <xdr:spPr>
        <a:xfrm rot="5400000">
          <a:off x="1416842" y="2176459"/>
          <a:ext cx="2488406" cy="0"/>
        </a:xfrm>
        <a:prstGeom prst="line">
          <a:avLst/>
        </a:prstGeom>
        <a:ln w="12700">
          <a:prstDash val="lg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350045</xdr:colOff>
      <xdr:row>6</xdr:row>
      <xdr:rowOff>539904</xdr:rowOff>
    </xdr:from>
    <xdr:to>
      <xdr:col>9</xdr:col>
      <xdr:colOff>1601855</xdr:colOff>
      <xdr:row>6</xdr:row>
      <xdr:rowOff>1012563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00000000-0008-0000-0C00-000028000000}"/>
            </a:ext>
          </a:extLst>
        </xdr:cNvPr>
        <xdr:cNvGrpSpPr/>
      </xdr:nvGrpSpPr>
      <xdr:grpSpPr>
        <a:xfrm>
          <a:off x="14685170" y="1825779"/>
          <a:ext cx="1251810" cy="472659"/>
          <a:chOff x="2067947" y="3621922"/>
          <a:chExt cx="1251810" cy="472659"/>
        </a:xfrm>
      </xdr:grpSpPr>
      <xdr:pic>
        <xdr:nvPicPr>
          <xdr:cNvPr id="41" name="Picture 40">
            <a:extLst>
              <a:ext uri="{FF2B5EF4-FFF2-40B4-BE49-F238E27FC236}">
                <a16:creationId xmlns:a16="http://schemas.microsoft.com/office/drawing/2014/main" id="{00000000-0008-0000-0C00-000029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1470" r="35120" b="21277"/>
          <a:stretch/>
        </xdr:blipFill>
        <xdr:spPr bwMode="auto">
          <a:xfrm>
            <a:off x="2067947" y="3680731"/>
            <a:ext cx="891607" cy="37759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0000000-0008-0000-0C00-00002A000000}"/>
              </a:ext>
            </a:extLst>
          </xdr:cNvPr>
          <xdr:cNvGrpSpPr/>
        </xdr:nvGrpSpPr>
        <xdr:grpSpPr>
          <a:xfrm>
            <a:off x="2878891" y="3621922"/>
            <a:ext cx="440866" cy="472659"/>
            <a:chOff x="2789455" y="3571873"/>
            <a:chExt cx="536609" cy="578310"/>
          </a:xfrm>
        </xdr:grpSpPr>
        <xdr:sp macro="" textlink="">
          <xdr:nvSpPr>
            <xdr:cNvPr id="43" name="Rectangle 42">
              <a:extLst>
                <a:ext uri="{FF2B5EF4-FFF2-40B4-BE49-F238E27FC236}">
                  <a16:creationId xmlns:a16="http://schemas.microsoft.com/office/drawing/2014/main" id="{00000000-0008-0000-0C00-00002B000000}"/>
                </a:ext>
              </a:extLst>
            </xdr:cNvPr>
            <xdr:cNvSpPr/>
          </xdr:nvSpPr>
          <xdr:spPr>
            <a:xfrm>
              <a:off x="2878891" y="3803847"/>
              <a:ext cx="171687" cy="112790"/>
            </a:xfrm>
            <a:prstGeom prst="rect">
              <a:avLst/>
            </a:prstGeom>
            <a:gradFill>
              <a:gsLst>
                <a:gs pos="0">
                  <a:srgbClr val="8488C4"/>
                </a:gs>
                <a:gs pos="53000">
                  <a:srgbClr val="D4DEFF"/>
                </a:gs>
                <a:gs pos="83000">
                  <a:srgbClr val="D4DEFF"/>
                </a:gs>
                <a:gs pos="100000">
                  <a:srgbClr val="96AB94"/>
                </a:gs>
              </a:gsLst>
              <a:lin ang="5400000" scaled="0"/>
            </a:gra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4" name="Rectangle 43">
              <a:extLst>
                <a:ext uri="{FF2B5EF4-FFF2-40B4-BE49-F238E27FC236}">
                  <a16:creationId xmlns:a16="http://schemas.microsoft.com/office/drawing/2014/main" id="{00000000-0008-0000-0C00-00002C000000}"/>
                </a:ext>
              </a:extLst>
            </xdr:cNvPr>
            <xdr:cNvSpPr/>
          </xdr:nvSpPr>
          <xdr:spPr>
            <a:xfrm>
              <a:off x="3046111" y="3779145"/>
              <a:ext cx="127950" cy="157373"/>
            </a:xfrm>
            <a:prstGeom prst="rect">
              <a:avLst/>
            </a:prstGeom>
            <a:gradFill>
              <a:gsLst>
                <a:gs pos="0">
                  <a:srgbClr val="8488C4"/>
                </a:gs>
                <a:gs pos="53000">
                  <a:srgbClr val="D4DEFF"/>
                </a:gs>
                <a:gs pos="83000">
                  <a:srgbClr val="D4DEFF"/>
                </a:gs>
                <a:gs pos="100000">
                  <a:srgbClr val="96AB94"/>
                </a:gs>
              </a:gsLst>
              <a:lin ang="5400000" scaled="0"/>
            </a:gra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5" name="Rectangle 44">
              <a:extLst>
                <a:ext uri="{FF2B5EF4-FFF2-40B4-BE49-F238E27FC236}">
                  <a16:creationId xmlns:a16="http://schemas.microsoft.com/office/drawing/2014/main" id="{00000000-0008-0000-0C00-00002D000000}"/>
                </a:ext>
              </a:extLst>
            </xdr:cNvPr>
            <xdr:cNvSpPr/>
          </xdr:nvSpPr>
          <xdr:spPr>
            <a:xfrm flipV="1">
              <a:off x="3179560" y="3827763"/>
              <a:ext cx="99224" cy="57574"/>
            </a:xfrm>
            <a:prstGeom prst="rect">
              <a:avLst/>
            </a:prstGeom>
            <a:gradFill>
              <a:gsLst>
                <a:gs pos="0">
                  <a:srgbClr val="8488C4"/>
                </a:gs>
                <a:gs pos="53000">
                  <a:srgbClr val="D4DEFF"/>
                </a:gs>
                <a:gs pos="83000">
                  <a:srgbClr val="D4DEFF"/>
                </a:gs>
                <a:gs pos="100000">
                  <a:srgbClr val="96AB94"/>
                </a:gs>
              </a:gsLst>
              <a:lin ang="5400000" scaled="0"/>
            </a:gra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6" name="Rectangle 45">
              <a:extLst>
                <a:ext uri="{FF2B5EF4-FFF2-40B4-BE49-F238E27FC236}">
                  <a16:creationId xmlns:a16="http://schemas.microsoft.com/office/drawing/2014/main" id="{00000000-0008-0000-0C00-00002E000000}"/>
                </a:ext>
              </a:extLst>
            </xdr:cNvPr>
            <xdr:cNvSpPr/>
          </xdr:nvSpPr>
          <xdr:spPr>
            <a:xfrm flipH="1" flipV="1">
              <a:off x="3282195" y="3621922"/>
              <a:ext cx="37562" cy="472659"/>
            </a:xfrm>
            <a:prstGeom prst="rect">
              <a:avLst/>
            </a:prstGeom>
            <a:gradFill>
              <a:gsLst>
                <a:gs pos="0">
                  <a:srgbClr val="8488C4"/>
                </a:gs>
                <a:gs pos="53000">
                  <a:srgbClr val="D4DEFF"/>
                </a:gs>
                <a:gs pos="83000">
                  <a:srgbClr val="D4DEFF"/>
                </a:gs>
                <a:gs pos="100000">
                  <a:srgbClr val="96AB94"/>
                </a:gs>
              </a:gsLst>
              <a:lin ang="5400000" scaled="0"/>
            </a:grad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9</xdr:col>
      <xdr:colOff>839389</xdr:colOff>
      <xdr:row>4</xdr:row>
      <xdr:rowOff>3568</xdr:rowOff>
    </xdr:from>
    <xdr:to>
      <xdr:col>9</xdr:col>
      <xdr:colOff>839389</xdr:colOff>
      <xdr:row>9</xdr:row>
      <xdr:rowOff>63099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C00-00002F000000}"/>
            </a:ext>
          </a:extLst>
        </xdr:cNvPr>
        <xdr:cNvCxnSpPr/>
      </xdr:nvCxnSpPr>
      <xdr:spPr>
        <a:xfrm rot="5400000">
          <a:off x="1416842" y="2176459"/>
          <a:ext cx="2488406" cy="0"/>
        </a:xfrm>
        <a:prstGeom prst="line">
          <a:avLst/>
        </a:prstGeom>
        <a:ln w="12700">
          <a:prstDash val="lg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21</xdr:row>
      <xdr:rowOff>0</xdr:rowOff>
    </xdr:from>
    <xdr:to>
      <xdr:col>14</xdr:col>
      <xdr:colOff>6350</xdr:colOff>
      <xdr:row>32</xdr:row>
      <xdr:rowOff>254000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C63332E-D4AD-4070-A2AD-E31AD0CC3C54}"/>
            </a:ext>
          </a:extLst>
        </xdr:cNvPr>
        <xdr:cNvCxnSpPr/>
      </xdr:nvCxnSpPr>
      <xdr:spPr>
        <a:xfrm>
          <a:off x="4337050" y="5568950"/>
          <a:ext cx="1993900" cy="3200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190500</xdr:colOff>
      <xdr:row>17</xdr:row>
      <xdr:rowOff>263322</xdr:rowOff>
    </xdr:from>
    <xdr:to>
      <xdr:col>15</xdr:col>
      <xdr:colOff>0</xdr:colOff>
      <xdr:row>32</xdr:row>
      <xdr:rowOff>254000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51B234D-6D98-433D-ABC9-FBEF27220AAB}"/>
            </a:ext>
          </a:extLst>
        </xdr:cNvPr>
        <xdr:cNvCxnSpPr/>
      </xdr:nvCxnSpPr>
      <xdr:spPr>
        <a:xfrm>
          <a:off x="4533900" y="4752772"/>
          <a:ext cx="2400300" cy="401657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</xdr:colOff>
      <xdr:row>18</xdr:row>
      <xdr:rowOff>25400</xdr:rowOff>
    </xdr:from>
    <xdr:to>
      <xdr:col>8</xdr:col>
      <xdr:colOff>82550</xdr:colOff>
      <xdr:row>20</xdr:row>
      <xdr:rowOff>266700</xdr:rowOff>
    </xdr:to>
    <xdr:sp macro="" textlink="">
      <xdr:nvSpPr>
        <xdr:cNvPr id="16" name="Right Triangle 15">
          <a:extLst>
            <a:ext uri="{FF2B5EF4-FFF2-40B4-BE49-F238E27FC236}">
              <a16:creationId xmlns:a16="http://schemas.microsoft.com/office/drawing/2014/main" id="{9B731D4C-1E7B-4B8C-9C52-7EAC2FB182B7}"/>
            </a:ext>
          </a:extLst>
        </xdr:cNvPr>
        <xdr:cNvSpPr/>
      </xdr:nvSpPr>
      <xdr:spPr>
        <a:xfrm>
          <a:off x="3409950" y="4787900"/>
          <a:ext cx="774700" cy="774700"/>
        </a:xfrm>
        <a:prstGeom prst="rtTriangle">
          <a:avLst/>
        </a:prstGeom>
        <a:pattFill prst="pct70">
          <a:fgClr>
            <a:srgbClr val="FFC000"/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10</xdr:col>
      <xdr:colOff>165100</xdr:colOff>
      <xdr:row>21</xdr:row>
      <xdr:rowOff>139700</xdr:rowOff>
    </xdr:from>
    <xdr:to>
      <xdr:col>14</xdr:col>
      <xdr:colOff>82852</xdr:colOff>
      <xdr:row>32</xdr:row>
      <xdr:rowOff>241300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4F4A2793-7426-4BC7-9F74-F8C480B19526}"/>
            </a:ext>
          </a:extLst>
        </xdr:cNvPr>
        <xdr:cNvCxnSpPr/>
      </xdr:nvCxnSpPr>
      <xdr:spPr>
        <a:xfrm>
          <a:off x="4508500" y="5708650"/>
          <a:ext cx="1898952" cy="3048000"/>
        </a:xfrm>
        <a:prstGeom prst="line">
          <a:avLst/>
        </a:prstGeom>
        <a:ln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107950</xdr:colOff>
      <xdr:row>20</xdr:row>
      <xdr:rowOff>158750</xdr:rowOff>
    </xdr:from>
    <xdr:to>
      <xdr:col>14</xdr:col>
      <xdr:colOff>628650</xdr:colOff>
      <xdr:row>32</xdr:row>
      <xdr:rowOff>251817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794EE932-743E-45A4-8599-D6B871295B42}"/>
            </a:ext>
          </a:extLst>
        </xdr:cNvPr>
        <xdr:cNvCxnSpPr/>
      </xdr:nvCxnSpPr>
      <xdr:spPr>
        <a:xfrm>
          <a:off x="4889500" y="5454650"/>
          <a:ext cx="2063750" cy="3312517"/>
        </a:xfrm>
        <a:prstGeom prst="line">
          <a:avLst/>
        </a:prstGeom>
        <a:ln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114300</xdr:colOff>
      <xdr:row>21</xdr:row>
      <xdr:rowOff>0</xdr:rowOff>
    </xdr:from>
    <xdr:to>
      <xdr:col>27</xdr:col>
      <xdr:colOff>6350</xdr:colOff>
      <xdr:row>32</xdr:row>
      <xdr:rowOff>254000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7060D27C-8482-4C19-A426-3FD868A1550F}"/>
            </a:ext>
          </a:extLst>
        </xdr:cNvPr>
        <xdr:cNvCxnSpPr/>
      </xdr:nvCxnSpPr>
      <xdr:spPr>
        <a:xfrm>
          <a:off x="4337050" y="5568950"/>
          <a:ext cx="1993900" cy="3200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190500</xdr:colOff>
      <xdr:row>17</xdr:row>
      <xdr:rowOff>263322</xdr:rowOff>
    </xdr:from>
    <xdr:to>
      <xdr:col>28</xdr:col>
      <xdr:colOff>0</xdr:colOff>
      <xdr:row>32</xdr:row>
      <xdr:rowOff>254000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A26B9C34-27C2-40BF-AB63-BBAFCBE4AD60}"/>
            </a:ext>
          </a:extLst>
        </xdr:cNvPr>
        <xdr:cNvCxnSpPr/>
      </xdr:nvCxnSpPr>
      <xdr:spPr>
        <a:xfrm>
          <a:off x="4533900" y="4752772"/>
          <a:ext cx="2482850" cy="401657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165100</xdr:colOff>
      <xdr:row>21</xdr:row>
      <xdr:rowOff>139700</xdr:rowOff>
    </xdr:from>
    <xdr:to>
      <xdr:col>27</xdr:col>
      <xdr:colOff>82852</xdr:colOff>
      <xdr:row>32</xdr:row>
      <xdr:rowOff>241300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840DE61A-9EBE-48A1-BF4D-5F9B132F5C42}"/>
            </a:ext>
          </a:extLst>
        </xdr:cNvPr>
        <xdr:cNvCxnSpPr/>
      </xdr:nvCxnSpPr>
      <xdr:spPr>
        <a:xfrm>
          <a:off x="4508500" y="5708650"/>
          <a:ext cx="1898952" cy="3048000"/>
        </a:xfrm>
        <a:prstGeom prst="line">
          <a:avLst/>
        </a:prstGeom>
        <a:ln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136072</xdr:colOff>
      <xdr:row>19</xdr:row>
      <xdr:rowOff>118756</xdr:rowOff>
    </xdr:from>
    <xdr:to>
      <xdr:col>27</xdr:col>
      <xdr:colOff>617313</xdr:colOff>
      <xdr:row>32</xdr:row>
      <xdr:rowOff>263154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95D74E69-A6CE-4AC3-9041-C4D32E4501A9}"/>
            </a:ext>
          </a:extLst>
        </xdr:cNvPr>
        <xdr:cNvCxnSpPr/>
      </xdr:nvCxnSpPr>
      <xdr:spPr>
        <a:xfrm>
          <a:off x="9513661" y="5425542"/>
          <a:ext cx="2261509" cy="3682255"/>
        </a:xfrm>
        <a:prstGeom prst="line">
          <a:avLst/>
        </a:prstGeom>
        <a:ln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123120</xdr:colOff>
      <xdr:row>25</xdr:row>
      <xdr:rowOff>255764</xdr:rowOff>
    </xdr:from>
    <xdr:to>
      <xdr:col>40</xdr:col>
      <xdr:colOff>178276</xdr:colOff>
      <xdr:row>34</xdr:row>
      <xdr:rowOff>8819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EA56FC9F-65F4-4AAB-A146-CEA78E0F5933}"/>
            </a:ext>
          </a:extLst>
        </xdr:cNvPr>
        <xdr:cNvCxnSpPr/>
      </xdr:nvCxnSpPr>
      <xdr:spPr>
        <a:xfrm>
          <a:off x="17259301" y="6843889"/>
          <a:ext cx="1342794" cy="21519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115094</xdr:colOff>
      <xdr:row>22</xdr:row>
      <xdr:rowOff>259437</xdr:rowOff>
    </xdr:from>
    <xdr:to>
      <xdr:col>41</xdr:col>
      <xdr:colOff>175803</xdr:colOff>
      <xdr:row>34</xdr:row>
      <xdr:rowOff>3969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97E0A1B3-D49F-40F3-832E-BFB52441371F}"/>
            </a:ext>
          </a:extLst>
        </xdr:cNvPr>
        <xdr:cNvCxnSpPr/>
      </xdr:nvCxnSpPr>
      <xdr:spPr>
        <a:xfrm>
          <a:off x="17716500" y="6327656"/>
          <a:ext cx="1846647" cy="29671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85725</xdr:colOff>
      <xdr:row>26</xdr:row>
      <xdr:rowOff>139700</xdr:rowOff>
    </xdr:from>
    <xdr:to>
      <xdr:col>40</xdr:col>
      <xdr:colOff>255764</xdr:colOff>
      <xdr:row>33</xdr:row>
      <xdr:rowOff>230662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9C2A68A1-F9C5-40EC-964C-D4078BE7A7CD}"/>
            </a:ext>
          </a:extLst>
        </xdr:cNvPr>
        <xdr:cNvCxnSpPr/>
      </xdr:nvCxnSpPr>
      <xdr:spPr>
        <a:xfrm>
          <a:off x="17468850" y="7001228"/>
          <a:ext cx="1210733" cy="1943045"/>
        </a:xfrm>
        <a:prstGeom prst="line">
          <a:avLst/>
        </a:prstGeom>
        <a:ln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114300</xdr:colOff>
      <xdr:row>21</xdr:row>
      <xdr:rowOff>0</xdr:rowOff>
    </xdr:from>
    <xdr:to>
      <xdr:col>54</xdr:col>
      <xdr:colOff>6350</xdr:colOff>
      <xdr:row>33</xdr:row>
      <xdr:rowOff>254000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8875E240-9930-4AAB-87E7-CDB98FD53DC7}"/>
            </a:ext>
          </a:extLst>
        </xdr:cNvPr>
        <xdr:cNvCxnSpPr/>
      </xdr:nvCxnSpPr>
      <xdr:spPr>
        <a:xfrm>
          <a:off x="9145411" y="5776736"/>
          <a:ext cx="1991078" cy="31820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190500</xdr:colOff>
      <xdr:row>17</xdr:row>
      <xdr:rowOff>263322</xdr:rowOff>
    </xdr:from>
    <xdr:to>
      <xdr:col>55</xdr:col>
      <xdr:colOff>0</xdr:colOff>
      <xdr:row>33</xdr:row>
      <xdr:rowOff>254000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6B92EB54-AA3D-460F-BDC2-DBAC432BC91A}"/>
            </a:ext>
          </a:extLst>
        </xdr:cNvPr>
        <xdr:cNvCxnSpPr/>
      </xdr:nvCxnSpPr>
      <xdr:spPr>
        <a:xfrm>
          <a:off x="9345083" y="4964086"/>
          <a:ext cx="2472973" cy="399470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165100</xdr:colOff>
      <xdr:row>21</xdr:row>
      <xdr:rowOff>139700</xdr:rowOff>
    </xdr:from>
    <xdr:to>
      <xdr:col>54</xdr:col>
      <xdr:colOff>82852</xdr:colOff>
      <xdr:row>33</xdr:row>
      <xdr:rowOff>241300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F3144392-40FF-4599-B725-8D0D8CA5B218}"/>
            </a:ext>
          </a:extLst>
        </xdr:cNvPr>
        <xdr:cNvCxnSpPr/>
      </xdr:nvCxnSpPr>
      <xdr:spPr>
        <a:xfrm>
          <a:off x="9319683" y="5916436"/>
          <a:ext cx="1893308" cy="3029656"/>
        </a:xfrm>
        <a:prstGeom prst="line">
          <a:avLst/>
        </a:prstGeom>
        <a:ln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107950</xdr:colOff>
      <xdr:row>20</xdr:row>
      <xdr:rowOff>158750</xdr:rowOff>
    </xdr:from>
    <xdr:to>
      <xdr:col>54</xdr:col>
      <xdr:colOff>628650</xdr:colOff>
      <xdr:row>33</xdr:row>
      <xdr:rowOff>251817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E0BC5867-3547-4B59-B617-8DFF31659C9E}"/>
            </a:ext>
          </a:extLst>
        </xdr:cNvPr>
        <xdr:cNvCxnSpPr/>
      </xdr:nvCxnSpPr>
      <xdr:spPr>
        <a:xfrm>
          <a:off x="9694686" y="5662083"/>
          <a:ext cx="2064103" cy="3294526"/>
        </a:xfrm>
        <a:prstGeom prst="line">
          <a:avLst/>
        </a:prstGeom>
        <a:ln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97014</xdr:colOff>
      <xdr:row>24</xdr:row>
      <xdr:rowOff>226686</xdr:rowOff>
    </xdr:from>
    <xdr:to>
      <xdr:col>41</xdr:col>
      <xdr:colOff>44097</xdr:colOff>
      <xdr:row>33</xdr:row>
      <xdr:rowOff>230662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FB7B9A4E-6FA2-4038-9377-31A065CCA8B3}"/>
            </a:ext>
          </a:extLst>
        </xdr:cNvPr>
        <xdr:cNvCxnSpPr/>
      </xdr:nvCxnSpPr>
      <xdr:spPr>
        <a:xfrm>
          <a:off x="17912292" y="6814811"/>
          <a:ext cx="1490486" cy="2402865"/>
        </a:xfrm>
        <a:prstGeom prst="line">
          <a:avLst/>
        </a:prstGeom>
        <a:ln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3351</xdr:colOff>
      <xdr:row>22</xdr:row>
      <xdr:rowOff>265792</xdr:rowOff>
    </xdr:from>
    <xdr:to>
      <xdr:col>38</xdr:col>
      <xdr:colOff>123032</xdr:colOff>
      <xdr:row>22</xdr:row>
      <xdr:rowOff>265793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4C58B1F-2F67-4AB2-B658-A91BA25141A4}"/>
            </a:ext>
          </a:extLst>
        </xdr:cNvPr>
        <xdr:cNvCxnSpPr/>
      </xdr:nvCxnSpPr>
      <xdr:spPr>
        <a:xfrm flipV="1">
          <a:off x="17406320" y="6334011"/>
          <a:ext cx="318118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175594</xdr:colOff>
      <xdr:row>34</xdr:row>
      <xdr:rowOff>9411</xdr:rowOff>
    </xdr:from>
    <xdr:to>
      <xdr:col>41</xdr:col>
      <xdr:colOff>174625</xdr:colOff>
      <xdr:row>34</xdr:row>
      <xdr:rowOff>9412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8657C0DB-4789-44B5-8661-D9113857DE5A}"/>
            </a:ext>
          </a:extLst>
        </xdr:cNvPr>
        <xdr:cNvCxnSpPr/>
      </xdr:nvCxnSpPr>
      <xdr:spPr>
        <a:xfrm flipV="1">
          <a:off x="18658630" y="9398340"/>
          <a:ext cx="928852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277103</xdr:colOff>
      <xdr:row>2</xdr:row>
      <xdr:rowOff>25400</xdr:rowOff>
    </xdr:from>
    <xdr:to>
      <xdr:col>23</xdr:col>
      <xdr:colOff>11607</xdr:colOff>
      <xdr:row>10</xdr:row>
      <xdr:rowOff>52178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D45AF97-7453-4F53-B861-154C86A95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32253" y="501650"/>
          <a:ext cx="2782504" cy="184287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GI2\SYS\PFPGEN9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WELLFILE\Yc-1\RPT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WELLFILE\YC-2\RPT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jakntdfs1.idjak.chevrontexaco.net\share\windows\TEMP\PFPGE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2%20Upstream\07%20Technical\08%20Drilling\03%20Engineering\2014-2015\SM-E-1%20Engineering%20&amp;%20Operation\10.Budget%20AFE\SM-CEX_Well%20Cost%20Estimator%20ver0-DP%20review_24May201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2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rning Report"/>
      <sheetName val="Aft Report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PT02"/>
      <sheetName val="RPT02.xls"/>
    </sheetNames>
    <definedNames>
      <definedName name="Macro1" refersTo="#REF!"/>
    </defined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2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Well Schematic"/>
      <sheetName val="Design Well"/>
      <sheetName val="Processed Database"/>
      <sheetName val="Raw Database"/>
      <sheetName val="Probty Chart"/>
      <sheetName val="Chart Data"/>
      <sheetName val="DVD Chart"/>
      <sheetName val="DVD (spud to release)"/>
      <sheetName val="Time"/>
      <sheetName val="Costs"/>
      <sheetName val="Detail cost estimate"/>
      <sheetName val="Daily Cost Data"/>
      <sheetName val="Action Item"/>
      <sheetName val="Personnel"/>
    </sheetNames>
    <sheetDataSet>
      <sheetData sheetId="0" refreshError="1"/>
      <sheetData sheetId="1"/>
      <sheetData sheetId="2">
        <row r="7">
          <cell r="B7">
            <v>70</v>
          </cell>
        </row>
        <row r="83">
          <cell r="I83">
            <v>63.809926308612518</v>
          </cell>
        </row>
        <row r="89">
          <cell r="B89">
            <v>6800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AM41"/>
  <sheetViews>
    <sheetView showGridLines="0" tabSelected="1" zoomScale="75" zoomScaleNormal="75" workbookViewId="0">
      <selection activeCell="L3" sqref="L3:W41"/>
    </sheetView>
  </sheetViews>
  <sheetFormatPr defaultRowHeight="14.5"/>
  <cols>
    <col min="1" max="1" width="3.7265625" customWidth="1"/>
    <col min="2" max="2" width="1.453125" customWidth="1"/>
    <col min="3" max="3" width="2.7265625" customWidth="1"/>
    <col min="5" max="5" width="2.81640625" customWidth="1"/>
    <col min="6" max="6" width="1.26953125" customWidth="1"/>
    <col min="7" max="7" width="22.1796875" customWidth="1"/>
    <col min="8" max="8" width="1" customWidth="1"/>
    <col min="10" max="10" width="1" customWidth="1"/>
    <col min="11" max="11" width="22.54296875" customWidth="1"/>
    <col min="12" max="12" width="1.7265625" customWidth="1"/>
    <col min="13" max="13" width="1" customWidth="1"/>
    <col min="15" max="15" width="1" customWidth="1"/>
    <col min="16" max="16" width="28" customWidth="1"/>
    <col min="17" max="17" width="1" customWidth="1"/>
    <col min="18" max="18" width="1.7265625" customWidth="1"/>
    <col min="19" max="19" width="1" customWidth="1"/>
    <col min="21" max="22" width="1" customWidth="1"/>
    <col min="23" max="23" width="28" customWidth="1"/>
    <col min="24" max="24" width="1.7265625" customWidth="1"/>
    <col min="25" max="25" width="1" customWidth="1"/>
    <col min="27" max="27" width="1" customWidth="1"/>
    <col min="28" max="28" width="28" customWidth="1"/>
    <col min="29" max="29" width="1.7265625" customWidth="1"/>
    <col min="30" max="30" width="1" customWidth="1"/>
    <col min="32" max="32" width="1" customWidth="1"/>
    <col min="33" max="33" width="28" customWidth="1"/>
    <col min="34" max="34" width="1.453125" customWidth="1"/>
    <col min="35" max="35" width="1" customWidth="1"/>
    <col min="37" max="37" width="1" customWidth="1"/>
    <col min="38" max="38" width="28" customWidth="1"/>
  </cols>
  <sheetData>
    <row r="1" spans="2:38" ht="18.5">
      <c r="B1" s="3"/>
      <c r="C1" s="4" t="s">
        <v>101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6"/>
      <c r="AI1" s="242"/>
      <c r="AJ1" s="5"/>
      <c r="AK1" s="5"/>
      <c r="AL1" s="243"/>
    </row>
    <row r="2" spans="2:38">
      <c r="B2" s="7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8"/>
      <c r="AI2" s="7"/>
      <c r="AJ2" s="1"/>
      <c r="AK2" s="1"/>
      <c r="AL2" s="8"/>
    </row>
    <row r="3" spans="2:38" s="13" customFormat="1" ht="15.5">
      <c r="B3" s="9"/>
      <c r="C3" s="10"/>
      <c r="D3" s="11" t="s">
        <v>0</v>
      </c>
      <c r="E3" s="10"/>
      <c r="F3" s="10"/>
      <c r="G3" s="10"/>
      <c r="H3" s="10"/>
      <c r="I3" s="11" t="s">
        <v>11</v>
      </c>
      <c r="J3" s="10"/>
      <c r="K3" s="10"/>
      <c r="L3" s="10"/>
      <c r="M3" s="10"/>
      <c r="N3" s="11" t="s">
        <v>83</v>
      </c>
      <c r="O3" s="10"/>
      <c r="P3" s="10"/>
      <c r="Q3" s="10"/>
      <c r="R3" s="10"/>
      <c r="S3" s="10"/>
      <c r="T3" s="11" t="s">
        <v>125</v>
      </c>
      <c r="U3" s="10"/>
      <c r="V3" s="10"/>
      <c r="W3" s="10"/>
      <c r="X3" s="10"/>
      <c r="Y3" s="10"/>
      <c r="Z3" s="11" t="s">
        <v>10</v>
      </c>
      <c r="AA3" s="10"/>
      <c r="AB3" s="10"/>
      <c r="AC3" s="10"/>
      <c r="AD3" s="10"/>
      <c r="AE3" s="11" t="s">
        <v>68</v>
      </c>
      <c r="AF3" s="10"/>
      <c r="AG3" s="10"/>
      <c r="AH3" s="12"/>
      <c r="AI3" s="9"/>
      <c r="AJ3" s="11" t="s">
        <v>99</v>
      </c>
      <c r="AK3" s="10"/>
      <c r="AL3" s="12"/>
    </row>
    <row r="4" spans="2:38" ht="15" thickBot="1">
      <c r="B4" s="7"/>
      <c r="C4" s="1"/>
      <c r="D4" s="266" t="s">
        <v>126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8"/>
      <c r="AI4" s="7"/>
      <c r="AJ4" s="1"/>
      <c r="AK4" s="1"/>
      <c r="AL4" s="8"/>
    </row>
    <row r="5" spans="2:38" ht="32.25" customHeight="1">
      <c r="B5" s="7"/>
      <c r="C5" s="1"/>
      <c r="D5" s="1"/>
      <c r="E5" s="1"/>
      <c r="F5" s="1"/>
      <c r="G5" s="1"/>
      <c r="H5" s="1"/>
      <c r="I5" s="14"/>
      <c r="J5" s="1"/>
      <c r="K5" s="333" t="s">
        <v>94</v>
      </c>
      <c r="L5" s="1"/>
      <c r="M5" s="1"/>
      <c r="N5" s="1"/>
      <c r="O5" s="1"/>
      <c r="P5" s="15"/>
      <c r="Q5" s="1"/>
      <c r="R5" s="1"/>
      <c r="S5" s="1"/>
      <c r="T5" s="52"/>
      <c r="U5" s="1"/>
      <c r="V5" s="1"/>
      <c r="W5" s="43" t="s">
        <v>91</v>
      </c>
      <c r="X5" s="1"/>
      <c r="Y5" s="1"/>
      <c r="Z5" s="1"/>
      <c r="AA5" s="1"/>
      <c r="AB5" s="15"/>
      <c r="AC5" s="1"/>
      <c r="AD5" s="1"/>
      <c r="AE5" s="1"/>
      <c r="AF5" s="1"/>
      <c r="AG5" s="15"/>
      <c r="AH5" s="8"/>
      <c r="AI5" s="7"/>
      <c r="AJ5" s="1"/>
      <c r="AK5" s="1"/>
      <c r="AL5" s="244"/>
    </row>
    <row r="6" spans="2:38">
      <c r="B6" s="7"/>
      <c r="C6" s="1"/>
      <c r="D6" s="1"/>
      <c r="E6" s="1"/>
      <c r="F6" s="1"/>
      <c r="G6" s="1"/>
      <c r="H6" s="1"/>
      <c r="I6" s="16"/>
      <c r="J6" s="1"/>
      <c r="K6" s="320"/>
      <c r="L6" s="1"/>
      <c r="M6" s="1"/>
      <c r="N6" s="1"/>
      <c r="O6" s="1"/>
      <c r="P6" s="1"/>
      <c r="Q6" s="1"/>
      <c r="R6" s="1"/>
      <c r="S6" s="1"/>
      <c r="T6" s="44"/>
      <c r="U6" s="1"/>
      <c r="V6" s="1"/>
      <c r="W6" s="30"/>
      <c r="X6" s="1"/>
      <c r="Y6" s="1"/>
      <c r="Z6" s="1"/>
      <c r="AA6" s="1"/>
      <c r="AB6" s="1"/>
      <c r="AC6" s="1"/>
      <c r="AD6" s="1"/>
      <c r="AE6" s="1"/>
      <c r="AF6" s="1"/>
      <c r="AG6" s="1"/>
      <c r="AH6" s="8"/>
      <c r="AI6" s="7"/>
      <c r="AJ6" s="1"/>
      <c r="AK6" s="1"/>
      <c r="AL6" s="8"/>
    </row>
    <row r="7" spans="2:38">
      <c r="B7" s="7"/>
      <c r="C7" s="1"/>
      <c r="D7" s="1"/>
      <c r="E7" s="1"/>
      <c r="F7" s="1"/>
      <c r="G7" s="1"/>
      <c r="H7" s="1"/>
      <c r="I7" s="16"/>
      <c r="J7" s="1"/>
      <c r="K7" s="320"/>
      <c r="L7" s="1"/>
      <c r="M7" s="1"/>
      <c r="N7" s="1"/>
      <c r="O7" s="1"/>
      <c r="P7" s="1"/>
      <c r="Q7" s="1"/>
      <c r="R7" s="1"/>
      <c r="S7" s="1"/>
      <c r="T7" s="44"/>
      <c r="U7" s="1"/>
      <c r="V7" s="1"/>
      <c r="W7" s="30"/>
      <c r="X7" s="1"/>
      <c r="Y7" s="1"/>
      <c r="Z7" s="1"/>
      <c r="AA7" s="1"/>
      <c r="AB7" s="1"/>
      <c r="AC7" s="1"/>
      <c r="AD7" s="1"/>
      <c r="AE7" s="1"/>
      <c r="AF7" s="1"/>
      <c r="AG7" s="1"/>
      <c r="AH7" s="8"/>
      <c r="AI7" s="7"/>
      <c r="AJ7" s="1"/>
      <c r="AK7" s="1"/>
      <c r="AL7" s="8"/>
    </row>
    <row r="8" spans="2:38" ht="15" customHeight="1">
      <c r="B8" s="7"/>
      <c r="C8" s="1"/>
      <c r="D8" s="1"/>
      <c r="E8" s="1"/>
      <c r="F8" s="1"/>
      <c r="G8" s="1"/>
      <c r="H8" s="1"/>
      <c r="I8" s="16"/>
      <c r="J8" s="1"/>
      <c r="K8" s="320"/>
      <c r="L8" s="1"/>
      <c r="M8" s="1"/>
      <c r="N8" s="1"/>
      <c r="O8" s="1"/>
      <c r="P8" s="1"/>
      <c r="Q8" s="1"/>
      <c r="R8" s="1"/>
      <c r="S8" s="1"/>
      <c r="T8" s="44"/>
      <c r="U8" s="1"/>
      <c r="V8" s="1"/>
      <c r="W8" s="30"/>
      <c r="X8" s="1"/>
      <c r="Y8" s="1"/>
      <c r="Z8" s="1"/>
      <c r="AA8" s="1"/>
      <c r="AB8" s="1"/>
      <c r="AC8" s="1"/>
      <c r="AD8" s="1"/>
      <c r="AE8" s="1"/>
      <c r="AF8" s="1"/>
      <c r="AG8" s="1"/>
      <c r="AH8" s="8"/>
      <c r="AI8" s="7"/>
      <c r="AJ8" s="1"/>
      <c r="AK8" s="1"/>
      <c r="AL8" s="8"/>
    </row>
    <row r="9" spans="2:38">
      <c r="B9" s="7"/>
      <c r="C9" s="1"/>
      <c r="D9" s="1"/>
      <c r="E9" s="1"/>
      <c r="F9" s="1"/>
      <c r="G9" s="1"/>
      <c r="H9" s="1"/>
      <c r="I9" s="16"/>
      <c r="J9" s="1"/>
      <c r="K9" s="320"/>
      <c r="L9" s="1"/>
      <c r="M9" s="1"/>
      <c r="N9" s="1"/>
      <c r="O9" s="1"/>
      <c r="Q9" s="1"/>
      <c r="R9" s="1"/>
      <c r="S9" s="1"/>
      <c r="T9" s="53"/>
      <c r="U9" s="1"/>
      <c r="V9" s="1"/>
      <c r="W9" s="30"/>
      <c r="X9" s="1"/>
      <c r="Y9" s="1"/>
      <c r="Z9" s="1"/>
      <c r="AA9" s="1"/>
      <c r="AB9" s="1" t="s">
        <v>1</v>
      </c>
      <c r="AC9" s="1"/>
      <c r="AD9" s="1"/>
      <c r="AE9" s="1"/>
      <c r="AF9" s="1"/>
      <c r="AG9" s="1" t="s">
        <v>1</v>
      </c>
      <c r="AH9" s="8"/>
      <c r="AI9" s="7"/>
      <c r="AJ9" s="1"/>
      <c r="AK9" s="1"/>
      <c r="AL9" s="8" t="s">
        <v>1</v>
      </c>
    </row>
    <row r="10" spans="2:38" ht="27.75" customHeight="1" thickBot="1">
      <c r="B10" s="7"/>
      <c r="C10" s="1"/>
      <c r="D10" s="1"/>
      <c r="E10" s="1"/>
      <c r="F10" s="1"/>
      <c r="G10" s="1"/>
      <c r="H10" s="1"/>
      <c r="I10" s="16"/>
      <c r="J10" s="1"/>
      <c r="K10" s="320"/>
      <c r="Q10" s="1"/>
      <c r="R10" s="1"/>
      <c r="T10" s="44"/>
      <c r="U10" s="1"/>
      <c r="V10" s="1"/>
      <c r="W10" s="329" t="s">
        <v>7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8"/>
      <c r="AI10" s="7"/>
      <c r="AJ10" s="1"/>
      <c r="AK10" s="1"/>
      <c r="AL10" s="8"/>
    </row>
    <row r="11" spans="2:38" ht="15" thickBot="1">
      <c r="B11" s="7"/>
      <c r="C11" s="1"/>
      <c r="D11" s="1"/>
      <c r="E11" s="1"/>
      <c r="F11" s="1"/>
      <c r="G11" s="1"/>
      <c r="H11" s="1"/>
      <c r="I11" s="16"/>
      <c r="J11" s="1"/>
      <c r="K11" s="320"/>
      <c r="Q11" s="1"/>
      <c r="R11" s="1"/>
      <c r="S11" s="45"/>
      <c r="T11" s="46"/>
      <c r="U11" s="47"/>
      <c r="V11" s="1"/>
      <c r="W11" s="330"/>
      <c r="X11" s="1"/>
      <c r="Y11" s="1"/>
      <c r="Z11" s="1"/>
      <c r="AA11" s="1"/>
      <c r="AB11" s="24"/>
      <c r="AC11" s="1"/>
      <c r="AD11" s="1"/>
      <c r="AE11" s="1"/>
      <c r="AF11" s="1"/>
      <c r="AG11" s="24"/>
      <c r="AH11" s="8"/>
      <c r="AI11" s="7"/>
      <c r="AJ11" s="1"/>
      <c r="AK11" s="1"/>
      <c r="AL11" s="115"/>
    </row>
    <row r="12" spans="2:38" ht="15" thickBot="1">
      <c r="B12" s="7"/>
      <c r="C12" s="1"/>
      <c r="D12" s="1"/>
      <c r="E12" s="1"/>
      <c r="F12" s="1"/>
      <c r="G12" s="1"/>
      <c r="H12" s="1"/>
      <c r="I12" s="17"/>
      <c r="J12" s="1"/>
      <c r="K12" s="24"/>
      <c r="Q12" s="1"/>
      <c r="R12" s="1"/>
      <c r="S12" s="49"/>
      <c r="T12" s="50"/>
      <c r="U12" s="51"/>
      <c r="V12" s="1"/>
      <c r="W12" s="331" t="s">
        <v>6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8"/>
      <c r="AI12" s="7"/>
      <c r="AJ12" s="1"/>
      <c r="AK12" s="1"/>
      <c r="AL12" s="8"/>
    </row>
    <row r="13" spans="2:38" ht="15.75" customHeight="1">
      <c r="B13" s="7"/>
      <c r="C13" s="1"/>
      <c r="D13" s="1"/>
      <c r="E13" s="1"/>
      <c r="F13" s="1"/>
      <c r="G13" s="1"/>
      <c r="H13" s="1"/>
      <c r="I13" s="14"/>
      <c r="J13" s="1"/>
      <c r="K13" s="334" t="s">
        <v>5</v>
      </c>
      <c r="L13" s="1"/>
      <c r="M13" s="1"/>
      <c r="N13" s="1"/>
      <c r="O13" s="1"/>
      <c r="Q13" s="1"/>
      <c r="R13" s="1"/>
      <c r="T13" s="48"/>
      <c r="U13" s="1"/>
      <c r="V13" s="1"/>
      <c r="W13" s="332"/>
      <c r="X13" s="1"/>
      <c r="Y13" s="1"/>
      <c r="Z13" s="1"/>
      <c r="AA13" s="1"/>
      <c r="AB13" s="1" t="s">
        <v>3</v>
      </c>
      <c r="AC13" s="1"/>
      <c r="AD13" s="1"/>
      <c r="AE13" s="1"/>
      <c r="AF13" s="1"/>
      <c r="AG13" s="1" t="s">
        <v>3</v>
      </c>
      <c r="AH13" s="8"/>
      <c r="AI13" s="7"/>
      <c r="AJ13" s="1"/>
      <c r="AK13" s="1"/>
      <c r="AL13" s="8" t="s">
        <v>3</v>
      </c>
    </row>
    <row r="14" spans="2:38" ht="15" customHeight="1" thickBot="1">
      <c r="B14" s="7"/>
      <c r="C14" s="1"/>
      <c r="D14" s="1"/>
      <c r="E14" s="1"/>
      <c r="F14" s="1"/>
      <c r="G14" s="1"/>
      <c r="H14" s="1"/>
      <c r="I14" s="29"/>
      <c r="J14" s="1"/>
      <c r="K14" s="334"/>
      <c r="L14" s="1"/>
      <c r="M14" s="1"/>
      <c r="N14" s="1"/>
      <c r="O14" s="1"/>
      <c r="Q14" s="1"/>
      <c r="R14" s="1"/>
      <c r="S14" s="1"/>
      <c r="T14" s="29"/>
      <c r="U14" s="1"/>
      <c r="V14" s="1"/>
      <c r="W14" t="s">
        <v>92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8"/>
      <c r="AI14" s="7"/>
      <c r="AJ14" s="1"/>
      <c r="AK14" s="1"/>
      <c r="AL14" s="8"/>
    </row>
    <row r="15" spans="2:38" ht="15" thickBot="1">
      <c r="B15" s="7"/>
      <c r="C15" s="25"/>
      <c r="D15" s="26"/>
      <c r="E15" s="27"/>
      <c r="F15" s="1"/>
      <c r="G15" s="327" t="s">
        <v>4</v>
      </c>
      <c r="H15" s="1"/>
      <c r="I15" s="16"/>
      <c r="J15" s="1"/>
      <c r="K15" s="15"/>
      <c r="L15" s="1"/>
      <c r="M15" s="1"/>
      <c r="N15" s="1"/>
      <c r="O15" s="1"/>
      <c r="Q15" s="1"/>
      <c r="R15" s="1"/>
      <c r="S15" s="1"/>
      <c r="T15" s="16"/>
      <c r="U15" s="1"/>
      <c r="V15" s="1"/>
      <c r="W15" s="15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8"/>
      <c r="AI15" s="7"/>
      <c r="AJ15" s="1"/>
      <c r="AK15" s="1"/>
      <c r="AL15" s="8"/>
    </row>
    <row r="16" spans="2:38" ht="15" thickBot="1">
      <c r="B16" s="7"/>
      <c r="C16" s="1"/>
      <c r="D16" s="28"/>
      <c r="E16" s="1"/>
      <c r="F16" s="1"/>
      <c r="G16" s="328"/>
      <c r="H16" s="1"/>
      <c r="I16" s="16"/>
      <c r="J16" s="1"/>
      <c r="K16" s="1"/>
      <c r="L16" s="1"/>
      <c r="M16" s="1"/>
      <c r="N16" s="1"/>
      <c r="O16" s="1"/>
      <c r="P16" s="1" t="s">
        <v>1</v>
      </c>
      <c r="Q16" s="1"/>
      <c r="R16" s="1"/>
      <c r="S16" s="1"/>
      <c r="T16" s="16"/>
      <c r="U16" s="1"/>
      <c r="V16" s="1"/>
      <c r="W16" s="1"/>
      <c r="X16" s="1"/>
      <c r="Y16" s="1"/>
      <c r="Z16" s="1"/>
      <c r="AA16" s="1"/>
      <c r="AB16" s="1" t="s">
        <v>65</v>
      </c>
      <c r="AC16" s="1"/>
      <c r="AD16" s="1"/>
      <c r="AE16" s="1"/>
      <c r="AF16" s="1"/>
      <c r="AG16" s="1" t="s">
        <v>66</v>
      </c>
      <c r="AH16" s="8"/>
      <c r="AI16" s="7"/>
      <c r="AJ16" s="1"/>
      <c r="AK16" s="1"/>
      <c r="AL16" s="8" t="s">
        <v>66</v>
      </c>
    </row>
    <row r="17" spans="2:38" ht="15" customHeight="1">
      <c r="B17" s="7"/>
      <c r="C17" s="1"/>
      <c r="D17" s="14"/>
      <c r="E17" s="1"/>
      <c r="F17" s="1"/>
      <c r="G17" s="325" t="s">
        <v>90</v>
      </c>
      <c r="H17" s="1"/>
      <c r="I17" s="16"/>
      <c r="J17" s="1"/>
      <c r="K17" s="320" t="s">
        <v>123</v>
      </c>
      <c r="L17" s="1"/>
      <c r="M17" s="1"/>
      <c r="N17" s="1"/>
      <c r="O17" s="1"/>
      <c r="P17" s="24"/>
      <c r="Q17" s="1"/>
      <c r="R17" s="1"/>
      <c r="S17" s="1"/>
      <c r="T17" s="16"/>
      <c r="U17" s="1"/>
      <c r="V17" s="1"/>
      <c r="W17" s="30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8"/>
      <c r="AI17" s="7"/>
      <c r="AJ17" s="1"/>
      <c r="AK17" s="1"/>
      <c r="AL17" s="8"/>
    </row>
    <row r="18" spans="2:38">
      <c r="B18" s="7"/>
      <c r="C18" s="1"/>
      <c r="D18" s="16"/>
      <c r="E18" s="1"/>
      <c r="F18" s="1"/>
      <c r="G18" s="326"/>
      <c r="H18" s="1"/>
      <c r="I18" s="16"/>
      <c r="J18" s="1"/>
      <c r="K18" s="320"/>
      <c r="L18" s="1"/>
      <c r="M18" s="1"/>
      <c r="N18" s="1"/>
      <c r="O18" s="1"/>
      <c r="P18" s="1"/>
      <c r="Q18" s="1"/>
      <c r="R18" s="1"/>
      <c r="S18" s="1"/>
      <c r="T18" s="16"/>
      <c r="U18" s="1"/>
      <c r="V18" s="1"/>
      <c r="W18" s="320" t="s">
        <v>93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8"/>
      <c r="AI18" s="7"/>
      <c r="AJ18" s="1"/>
      <c r="AK18" s="1"/>
      <c r="AL18" s="8"/>
    </row>
    <row r="19" spans="2:38" ht="15" thickBot="1">
      <c r="B19" s="7"/>
      <c r="C19" s="1"/>
      <c r="D19" s="16"/>
      <c r="E19" s="1"/>
      <c r="F19" s="1"/>
      <c r="G19" s="326"/>
      <c r="H19" s="1"/>
      <c r="I19" s="16"/>
      <c r="J19" s="1"/>
      <c r="K19" s="320"/>
      <c r="L19" s="1"/>
      <c r="M19" s="1"/>
      <c r="N19" s="1"/>
      <c r="O19" s="1"/>
      <c r="P19" s="1"/>
      <c r="Q19" s="1"/>
      <c r="R19" s="1"/>
      <c r="S19" s="1"/>
      <c r="T19" s="16"/>
      <c r="U19" s="1"/>
      <c r="V19" s="1"/>
      <c r="W19" s="320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8"/>
      <c r="AI19" s="7"/>
      <c r="AJ19" s="1"/>
      <c r="AK19" s="1"/>
      <c r="AL19" s="8"/>
    </row>
    <row r="20" spans="2:38" ht="15" customHeight="1" thickBot="1">
      <c r="B20" s="7"/>
      <c r="C20" s="1"/>
      <c r="D20" s="17"/>
      <c r="E20" s="1"/>
      <c r="F20" s="1"/>
      <c r="G20" s="326"/>
      <c r="H20" s="1"/>
      <c r="I20" s="16"/>
      <c r="J20" s="1"/>
      <c r="K20" s="320"/>
      <c r="L20" s="1"/>
      <c r="M20" s="1"/>
      <c r="N20" s="1"/>
      <c r="O20" s="1"/>
      <c r="P20" s="1" t="s">
        <v>3</v>
      </c>
      <c r="Q20" s="1"/>
      <c r="R20" s="1"/>
      <c r="S20" s="1"/>
      <c r="T20" s="16"/>
      <c r="U20" s="1"/>
      <c r="V20" s="1"/>
      <c r="W20" s="30"/>
      <c r="X20" s="1"/>
      <c r="Y20" s="18"/>
      <c r="Z20" s="19"/>
      <c r="AA20" s="20"/>
      <c r="AB20" s="321" t="s">
        <v>9</v>
      </c>
      <c r="AC20" s="1"/>
      <c r="AD20" s="18"/>
      <c r="AE20" s="19"/>
      <c r="AF20" s="20"/>
      <c r="AG20" s="321" t="s">
        <v>67</v>
      </c>
      <c r="AH20" s="8"/>
      <c r="AI20" s="18"/>
      <c r="AJ20" s="19"/>
      <c r="AK20" s="20"/>
      <c r="AL20" s="315" t="s">
        <v>100</v>
      </c>
    </row>
    <row r="21" spans="2:38" ht="29.5" thickBot="1">
      <c r="B21" s="7"/>
      <c r="C21" s="1"/>
      <c r="D21" s="16"/>
      <c r="E21" s="1"/>
      <c r="F21" s="1"/>
      <c r="G21" s="326"/>
      <c r="H21" s="1"/>
      <c r="I21" s="16"/>
      <c r="J21" s="1"/>
      <c r="K21" s="320"/>
      <c r="L21" s="1"/>
      <c r="M21" s="1"/>
      <c r="N21" s="1"/>
      <c r="O21" s="1"/>
      <c r="Q21" s="1"/>
      <c r="R21" s="1"/>
      <c r="S21" s="1"/>
      <c r="T21" s="42" t="s">
        <v>2</v>
      </c>
      <c r="U21" s="1"/>
      <c r="V21" s="1"/>
      <c r="W21" s="33" t="s">
        <v>98</v>
      </c>
      <c r="X21" s="1"/>
      <c r="Y21" s="21"/>
      <c r="Z21" s="22"/>
      <c r="AA21" s="23"/>
      <c r="AB21" s="322"/>
      <c r="AC21" s="1"/>
      <c r="AD21" s="21"/>
      <c r="AE21" s="22"/>
      <c r="AF21" s="23"/>
      <c r="AG21" s="322"/>
      <c r="AH21" s="8"/>
      <c r="AI21" s="21"/>
      <c r="AJ21" s="22"/>
      <c r="AK21" s="23"/>
      <c r="AL21" s="316"/>
    </row>
    <row r="22" spans="2:38" ht="29.5" thickBot="1">
      <c r="B22" s="7"/>
      <c r="C22" s="1"/>
      <c r="D22" s="16"/>
      <c r="E22" s="1"/>
      <c r="F22" s="1"/>
      <c r="G22" s="326"/>
      <c r="H22" s="1"/>
      <c r="I22" s="16"/>
      <c r="J22" s="1"/>
      <c r="K22" s="1"/>
      <c r="L22" s="1"/>
      <c r="M22" s="1"/>
      <c r="N22" s="1"/>
      <c r="O22" s="1"/>
      <c r="P22" s="264" t="s">
        <v>84</v>
      </c>
      <c r="Q22" s="1"/>
      <c r="R22" s="1"/>
      <c r="S22" s="1"/>
      <c r="T22" s="16"/>
      <c r="U22" s="1"/>
      <c r="V22" s="1"/>
      <c r="W22" s="39" t="s">
        <v>8</v>
      </c>
      <c r="X22" s="1"/>
      <c r="Y22" s="25"/>
      <c r="Z22" s="26"/>
      <c r="AA22" s="27"/>
      <c r="AB22" s="323" t="s">
        <v>128</v>
      </c>
      <c r="AC22" s="1"/>
      <c r="AD22" s="25"/>
      <c r="AE22" s="26"/>
      <c r="AF22" s="27"/>
      <c r="AG22" s="323" t="s">
        <v>130</v>
      </c>
      <c r="AH22" s="8"/>
      <c r="AI22" s="25"/>
      <c r="AJ22" s="26"/>
      <c r="AK22" s="27"/>
      <c r="AL22" s="317" t="s">
        <v>132</v>
      </c>
    </row>
    <row r="23" spans="2:38" ht="14.5" customHeight="1" thickBot="1">
      <c r="B23" s="7"/>
      <c r="C23" s="1"/>
      <c r="D23" s="14"/>
      <c r="E23" s="1"/>
      <c r="F23" s="1"/>
      <c r="G23" s="326"/>
      <c r="H23" s="1"/>
      <c r="I23" s="16"/>
      <c r="J23" s="1"/>
      <c r="K23" s="1"/>
      <c r="L23" s="1"/>
      <c r="M23" s="18"/>
      <c r="N23" s="19"/>
      <c r="O23" s="20"/>
      <c r="P23" s="320" t="s">
        <v>124</v>
      </c>
      <c r="Q23" s="1"/>
      <c r="R23" s="1"/>
      <c r="S23" s="18"/>
      <c r="T23" s="40"/>
      <c r="U23" s="20"/>
      <c r="V23" s="87"/>
      <c r="W23" s="337" t="s">
        <v>124</v>
      </c>
      <c r="X23" s="1"/>
      <c r="Y23" s="1"/>
      <c r="Z23" s="28"/>
      <c r="AA23" s="1"/>
      <c r="AB23" s="324"/>
      <c r="AC23" s="1"/>
      <c r="AD23" s="1"/>
      <c r="AE23" s="28"/>
      <c r="AF23" s="1"/>
      <c r="AG23" s="324"/>
      <c r="AH23" s="8"/>
      <c r="AI23" s="7"/>
      <c r="AJ23" s="28"/>
      <c r="AK23" s="1"/>
      <c r="AL23" s="318"/>
    </row>
    <row r="24" spans="2:38" ht="15" thickBot="1">
      <c r="B24" s="7"/>
      <c r="C24" s="1"/>
      <c r="D24" s="16"/>
      <c r="E24" s="1"/>
      <c r="F24" s="1"/>
      <c r="G24" s="326"/>
      <c r="H24" s="1"/>
      <c r="I24" s="16"/>
      <c r="J24" s="1"/>
      <c r="K24" s="1"/>
      <c r="L24" s="1"/>
      <c r="M24" s="21"/>
      <c r="N24" s="22"/>
      <c r="O24" s="23"/>
      <c r="P24" s="320"/>
      <c r="Q24" s="1"/>
      <c r="R24" s="1"/>
      <c r="S24" s="21"/>
      <c r="T24" s="22"/>
      <c r="U24" s="23"/>
      <c r="V24" s="87"/>
      <c r="W24" s="320"/>
      <c r="X24" s="1"/>
      <c r="Y24" s="1"/>
      <c r="Z24" s="14"/>
      <c r="AA24" s="1"/>
      <c r="AB24" s="323" t="s">
        <v>191</v>
      </c>
      <c r="AC24" s="1"/>
      <c r="AD24" s="1"/>
      <c r="AE24" s="37"/>
      <c r="AF24" s="1"/>
      <c r="AG24" s="338"/>
      <c r="AH24" s="8"/>
      <c r="AI24" s="7"/>
      <c r="AJ24" s="37"/>
      <c r="AK24" s="1"/>
      <c r="AL24" s="317"/>
    </row>
    <row r="25" spans="2:38" ht="15" customHeight="1" thickBot="1">
      <c r="B25" s="7"/>
      <c r="C25" s="1"/>
      <c r="D25" s="16"/>
      <c r="E25" s="1"/>
      <c r="F25" s="1"/>
      <c r="G25" s="326"/>
      <c r="H25" s="1"/>
      <c r="I25" s="16"/>
      <c r="J25" s="1"/>
      <c r="K25" s="1"/>
      <c r="L25" s="1"/>
      <c r="M25" s="25"/>
      <c r="N25" s="26"/>
      <c r="O25" s="27"/>
      <c r="P25" s="320"/>
      <c r="Q25" s="1"/>
      <c r="R25" s="1"/>
      <c r="S25" s="25"/>
      <c r="T25" s="26"/>
      <c r="U25" s="27"/>
      <c r="V25" s="87"/>
      <c r="W25" s="320"/>
      <c r="X25" s="1"/>
      <c r="Y25" s="1"/>
      <c r="Z25" s="29"/>
      <c r="AA25" s="1"/>
      <c r="AB25" s="324"/>
      <c r="AC25" s="1"/>
      <c r="AD25" s="1"/>
      <c r="AE25" s="37"/>
      <c r="AF25" s="1"/>
      <c r="AG25" s="335"/>
      <c r="AH25" s="8"/>
      <c r="AI25" s="7"/>
      <c r="AJ25" s="37"/>
      <c r="AK25" s="1"/>
      <c r="AL25" s="319"/>
    </row>
    <row r="26" spans="2:38" ht="15" thickBot="1">
      <c r="B26" s="7"/>
      <c r="C26" s="1"/>
      <c r="D26" s="17"/>
      <c r="E26" s="1"/>
      <c r="F26" s="1"/>
      <c r="G26" s="326"/>
      <c r="H26" s="1"/>
      <c r="I26" s="16"/>
      <c r="J26" s="1"/>
      <c r="K26" s="1"/>
      <c r="L26" s="1"/>
      <c r="M26" s="1"/>
      <c r="N26" s="28"/>
      <c r="O26" s="1"/>
      <c r="P26" s="336"/>
      <c r="Q26" s="1"/>
      <c r="R26" s="1"/>
      <c r="S26" s="1"/>
      <c r="T26" s="28"/>
      <c r="U26" s="1"/>
      <c r="V26" s="1"/>
      <c r="W26" s="336"/>
      <c r="X26" s="1"/>
      <c r="Y26" s="1"/>
      <c r="Z26" s="37"/>
      <c r="AA26" s="1"/>
      <c r="AB26" s="1"/>
      <c r="AC26" s="1"/>
      <c r="AD26" s="1"/>
      <c r="AE26" s="37"/>
      <c r="AF26" s="1"/>
      <c r="AG26" s="1"/>
      <c r="AH26" s="8"/>
      <c r="AI26" s="7"/>
      <c r="AJ26" s="37"/>
      <c r="AK26" s="1"/>
      <c r="AL26" s="8"/>
    </row>
    <row r="27" spans="2:38">
      <c r="B27" s="7"/>
      <c r="C27" s="1"/>
      <c r="D27" s="1"/>
      <c r="E27" s="1"/>
      <c r="F27" s="1"/>
      <c r="G27" s="1"/>
      <c r="H27" s="1"/>
      <c r="I27" s="16"/>
      <c r="J27" s="1"/>
      <c r="K27" s="1"/>
      <c r="L27" s="1"/>
      <c r="M27" s="1"/>
      <c r="N27" s="14"/>
      <c r="O27" s="1"/>
      <c r="P27" s="262"/>
      <c r="Q27" s="1"/>
      <c r="R27" s="1"/>
      <c r="S27" s="1"/>
      <c r="T27" s="16"/>
      <c r="U27" s="1"/>
      <c r="V27" s="1"/>
      <c r="W27" s="1"/>
      <c r="X27" s="1"/>
      <c r="Y27" s="1"/>
      <c r="Z27" s="37"/>
      <c r="AA27" s="1"/>
      <c r="AB27" s="30"/>
      <c r="AC27" s="1"/>
      <c r="AD27" s="1"/>
      <c r="AE27" s="37"/>
      <c r="AF27" s="1"/>
      <c r="AG27" s="30"/>
      <c r="AH27" s="8"/>
      <c r="AI27" s="7"/>
      <c r="AJ27" s="37"/>
      <c r="AK27" s="1"/>
      <c r="AL27" s="245"/>
    </row>
    <row r="28" spans="2:38">
      <c r="B28" s="7"/>
      <c r="C28" s="1"/>
      <c r="D28" s="1"/>
      <c r="E28" s="1"/>
      <c r="F28" s="1"/>
      <c r="G28" s="1"/>
      <c r="H28" s="1"/>
      <c r="I28" s="16"/>
      <c r="J28" s="1"/>
      <c r="K28" s="1"/>
      <c r="L28" s="1"/>
      <c r="M28" s="1"/>
      <c r="N28" s="16"/>
      <c r="O28" s="1"/>
      <c r="Q28" s="1"/>
      <c r="R28" s="1"/>
      <c r="S28" s="1"/>
      <c r="T28" s="16"/>
      <c r="U28" s="1"/>
      <c r="V28" s="1"/>
      <c r="W28" s="1"/>
      <c r="X28" s="1"/>
      <c r="Y28" s="1"/>
      <c r="Z28" s="37"/>
      <c r="AA28" s="1"/>
      <c r="AB28" s="1"/>
      <c r="AC28" s="1"/>
      <c r="AD28" s="1"/>
      <c r="AE28" s="37"/>
      <c r="AF28" s="1"/>
      <c r="AG28" s="1"/>
      <c r="AH28" s="8"/>
      <c r="AI28" s="7"/>
      <c r="AJ28" s="37"/>
      <c r="AK28" s="1"/>
      <c r="AL28" s="8"/>
    </row>
    <row r="29" spans="2:38" ht="14.5" customHeight="1">
      <c r="B29" s="7"/>
      <c r="C29" s="1"/>
      <c r="D29" s="1"/>
      <c r="E29" s="1"/>
      <c r="F29" s="1"/>
      <c r="G29" s="1"/>
      <c r="H29" s="1"/>
      <c r="I29" s="16"/>
      <c r="J29" s="1"/>
      <c r="K29" s="1"/>
      <c r="L29" s="1"/>
      <c r="M29" s="1"/>
      <c r="N29" s="16"/>
      <c r="O29" s="1"/>
      <c r="P29" s="1"/>
      <c r="Q29" s="1"/>
      <c r="R29" s="1"/>
      <c r="S29" s="1"/>
      <c r="T29" s="16"/>
      <c r="U29" s="1"/>
      <c r="V29" s="1"/>
      <c r="W29" s="1"/>
      <c r="X29" s="1"/>
      <c r="Y29" s="1"/>
      <c r="Z29" s="37"/>
      <c r="AA29" s="1"/>
      <c r="AB29" s="1"/>
      <c r="AC29" s="1"/>
      <c r="AD29" s="1"/>
      <c r="AE29" s="37"/>
      <c r="AF29" s="1"/>
      <c r="AG29" s="1"/>
      <c r="AH29" s="8"/>
      <c r="AI29" s="7"/>
      <c r="AJ29" s="37"/>
      <c r="AK29" s="1"/>
      <c r="AL29" s="8"/>
    </row>
    <row r="30" spans="2:38" ht="15" customHeight="1">
      <c r="B30" s="7"/>
      <c r="C30" s="1"/>
      <c r="D30" s="1"/>
      <c r="E30" s="1"/>
      <c r="F30" s="1"/>
      <c r="G30" s="1"/>
      <c r="H30" s="1"/>
      <c r="I30" s="16"/>
      <c r="J30" s="1"/>
      <c r="K30" s="1"/>
      <c r="L30" s="1"/>
      <c r="M30" s="1"/>
      <c r="N30" s="16"/>
      <c r="O30" s="1"/>
      <c r="P30" s="320" t="s">
        <v>93</v>
      </c>
      <c r="Q30" s="1"/>
      <c r="R30" s="1"/>
      <c r="S30" s="1"/>
      <c r="T30" s="16"/>
      <c r="U30" s="1"/>
      <c r="V30" s="1"/>
      <c r="W30" s="320" t="s">
        <v>93</v>
      </c>
      <c r="X30" s="1"/>
      <c r="Y30" s="1"/>
      <c r="Z30" s="37"/>
      <c r="AA30" s="1"/>
      <c r="AB30" s="335" t="s">
        <v>106</v>
      </c>
      <c r="AC30" s="1"/>
      <c r="AD30" s="1"/>
      <c r="AE30" s="37"/>
      <c r="AF30" s="1"/>
      <c r="AG30" s="335" t="s">
        <v>107</v>
      </c>
      <c r="AH30" s="8"/>
      <c r="AI30" s="7"/>
      <c r="AJ30" s="37"/>
      <c r="AK30" s="1"/>
      <c r="AL30" s="319" t="s">
        <v>108</v>
      </c>
    </row>
    <row r="31" spans="2:38">
      <c r="B31" s="7"/>
      <c r="C31" s="1"/>
      <c r="D31" s="1"/>
      <c r="E31" s="1"/>
      <c r="F31" s="1"/>
      <c r="G31" s="1"/>
      <c r="H31" s="1"/>
      <c r="I31" s="16"/>
      <c r="J31" s="1"/>
      <c r="K31" s="1"/>
      <c r="L31" s="1"/>
      <c r="M31" s="1"/>
      <c r="N31" s="16"/>
      <c r="O31" s="1"/>
      <c r="P31" s="320"/>
      <c r="Q31" s="1"/>
      <c r="R31" s="1"/>
      <c r="S31" s="1"/>
      <c r="T31" s="16"/>
      <c r="U31" s="1"/>
      <c r="V31" s="1"/>
      <c r="W31" s="320"/>
      <c r="X31" s="1"/>
      <c r="Y31" s="1"/>
      <c r="Z31" s="37"/>
      <c r="AA31" s="1"/>
      <c r="AB31" s="335"/>
      <c r="AC31" s="1"/>
      <c r="AD31" s="1"/>
      <c r="AE31" s="37"/>
      <c r="AF31" s="1"/>
      <c r="AG31" s="335"/>
      <c r="AH31" s="8"/>
      <c r="AI31" s="7"/>
      <c r="AJ31" s="37"/>
      <c r="AK31" s="1"/>
      <c r="AL31" s="319"/>
    </row>
    <row r="32" spans="2:38">
      <c r="B32" s="7"/>
      <c r="C32" s="1"/>
      <c r="D32" s="1"/>
      <c r="E32" s="1"/>
      <c r="F32" s="1"/>
      <c r="G32" s="1"/>
      <c r="H32" s="1"/>
      <c r="I32" s="16"/>
      <c r="J32" s="1"/>
      <c r="K32" s="1"/>
      <c r="L32" s="1"/>
      <c r="M32" s="1"/>
      <c r="N32" s="16"/>
      <c r="O32" s="1"/>
      <c r="P32" s="1"/>
      <c r="Q32" s="1"/>
      <c r="R32" s="1"/>
      <c r="S32" s="1"/>
      <c r="T32" s="16"/>
      <c r="U32" s="1"/>
      <c r="V32" s="1"/>
      <c r="W32" s="1"/>
      <c r="X32" s="1"/>
      <c r="Y32" s="1"/>
      <c r="Z32" s="37"/>
      <c r="AA32" s="1"/>
      <c r="AB32" s="1"/>
      <c r="AC32" s="1"/>
      <c r="AD32" s="1"/>
      <c r="AE32" s="37"/>
      <c r="AF32" s="1"/>
      <c r="AG32" s="1"/>
      <c r="AH32" s="8"/>
      <c r="AI32" s="7"/>
      <c r="AJ32" s="37"/>
      <c r="AK32" s="1"/>
      <c r="AL32" s="8"/>
    </row>
    <row r="33" spans="2:39">
      <c r="B33" s="7"/>
      <c r="C33" s="1"/>
      <c r="D33" s="1"/>
      <c r="E33" s="1"/>
      <c r="F33" s="1"/>
      <c r="G33" s="1"/>
      <c r="H33" s="1"/>
      <c r="I33" s="16"/>
      <c r="J33" s="1"/>
      <c r="K33" s="1"/>
      <c r="L33" s="1"/>
      <c r="M33" s="1"/>
      <c r="N33" s="16"/>
      <c r="O33" s="1"/>
      <c r="P33" s="1"/>
      <c r="Q33" s="1"/>
      <c r="R33" s="1"/>
      <c r="S33" s="1"/>
      <c r="T33" s="16"/>
      <c r="U33" s="1"/>
      <c r="V33" s="1"/>
      <c r="W33" s="1"/>
      <c r="X33" s="1"/>
      <c r="Y33" s="1"/>
      <c r="Z33" s="37"/>
      <c r="AA33" s="1"/>
      <c r="AB33" s="1"/>
      <c r="AC33" s="1"/>
      <c r="AD33" s="1"/>
      <c r="AE33" s="37"/>
      <c r="AF33" s="1"/>
      <c r="AG33" s="1"/>
      <c r="AH33" s="8"/>
      <c r="AI33" s="7"/>
      <c r="AJ33" s="37"/>
      <c r="AK33" s="1"/>
      <c r="AL33" s="8"/>
      <c r="AM33" s="1"/>
    </row>
    <row r="34" spans="2:39">
      <c r="B34" s="7"/>
      <c r="C34" s="1"/>
      <c r="D34" s="1"/>
      <c r="E34" s="1"/>
      <c r="F34" s="1"/>
      <c r="G34" s="1"/>
      <c r="H34" s="1"/>
      <c r="I34" s="16"/>
      <c r="J34" s="1"/>
      <c r="K34" s="1"/>
      <c r="L34" s="1"/>
      <c r="M34" s="1"/>
      <c r="N34" s="16"/>
      <c r="O34" s="1"/>
      <c r="P34" s="1"/>
      <c r="Q34" s="1"/>
      <c r="R34" s="1"/>
      <c r="S34" s="1"/>
      <c r="T34" s="16"/>
      <c r="U34" s="1"/>
      <c r="V34" s="1"/>
      <c r="W34" s="1"/>
      <c r="X34" s="1"/>
      <c r="Y34" s="1"/>
      <c r="Z34" s="37"/>
      <c r="AA34" s="1"/>
      <c r="AB34" s="1"/>
      <c r="AC34" s="1"/>
      <c r="AD34" s="1"/>
      <c r="AE34" s="37"/>
      <c r="AF34" s="1"/>
      <c r="AG34" s="1"/>
      <c r="AH34" s="8"/>
      <c r="AI34" s="7"/>
      <c r="AJ34" s="37"/>
      <c r="AK34" s="1"/>
      <c r="AL34" s="8"/>
    </row>
    <row r="35" spans="2:39" ht="14.5" customHeight="1">
      <c r="B35" s="7"/>
      <c r="C35" s="1"/>
      <c r="D35" s="1"/>
      <c r="E35" s="1"/>
      <c r="F35" s="1"/>
      <c r="G35" s="1"/>
      <c r="H35" s="1"/>
      <c r="I35" s="16"/>
      <c r="J35" s="1"/>
      <c r="K35" s="1"/>
      <c r="L35" s="1"/>
      <c r="M35" s="1"/>
      <c r="N35" s="16"/>
      <c r="O35" s="1"/>
      <c r="P35" s="1"/>
      <c r="Q35" s="1"/>
      <c r="R35" s="1"/>
      <c r="S35" s="1"/>
      <c r="T35" s="16"/>
      <c r="U35" s="1"/>
      <c r="V35" s="1"/>
      <c r="W35" s="1"/>
      <c r="X35" s="1"/>
      <c r="Y35" s="1"/>
      <c r="Z35" s="37"/>
      <c r="AA35" s="1"/>
      <c r="AB35" s="1"/>
      <c r="AC35" s="1"/>
      <c r="AD35" s="1"/>
      <c r="AE35" s="37"/>
      <c r="AF35" s="1"/>
      <c r="AG35" s="1"/>
      <c r="AH35" s="8"/>
      <c r="AI35" s="7"/>
      <c r="AJ35" s="37"/>
      <c r="AK35" s="1"/>
      <c r="AL35" s="8"/>
    </row>
    <row r="36" spans="2:39">
      <c r="B36" s="7"/>
      <c r="C36" s="1"/>
      <c r="D36" s="1"/>
      <c r="E36" s="1"/>
      <c r="F36" s="1"/>
      <c r="G36" s="1"/>
      <c r="H36" s="1"/>
      <c r="I36" s="16"/>
      <c r="J36" s="1"/>
      <c r="K36" s="1"/>
      <c r="L36" s="1"/>
      <c r="M36" s="1"/>
      <c r="N36" s="16"/>
      <c r="O36" s="1"/>
      <c r="P36" s="1"/>
      <c r="Q36" s="1"/>
      <c r="R36" s="1"/>
      <c r="S36" s="1"/>
      <c r="T36" s="16"/>
      <c r="U36" s="1"/>
      <c r="V36" s="1"/>
      <c r="W36" s="1"/>
      <c r="X36" s="1"/>
      <c r="Y36" s="1"/>
      <c r="Z36" s="37"/>
      <c r="AA36" s="1"/>
      <c r="AB36" s="1"/>
      <c r="AC36" s="1"/>
      <c r="AD36" s="1"/>
      <c r="AE36" s="37"/>
      <c r="AF36" s="1"/>
      <c r="AG36" s="1"/>
      <c r="AH36" s="8"/>
      <c r="AI36" s="7"/>
      <c r="AJ36" s="37"/>
      <c r="AK36" s="1"/>
      <c r="AL36" s="8"/>
    </row>
    <row r="37" spans="2:39" ht="28.5" customHeight="1" thickBot="1">
      <c r="B37" s="7"/>
      <c r="C37" s="1"/>
      <c r="D37" s="1"/>
      <c r="E37" s="1"/>
      <c r="F37" s="1"/>
      <c r="G37" s="1"/>
      <c r="H37" s="1"/>
      <c r="I37" s="31" t="s">
        <v>2</v>
      </c>
      <c r="J37" s="1"/>
      <c r="K37" s="33" t="s">
        <v>136</v>
      </c>
      <c r="L37" s="1"/>
      <c r="M37" s="1"/>
      <c r="N37" s="31" t="s">
        <v>2</v>
      </c>
      <c r="O37" s="1"/>
      <c r="P37" s="33" t="s">
        <v>97</v>
      </c>
      <c r="Q37" s="1"/>
      <c r="R37" s="1"/>
      <c r="S37" s="1"/>
      <c r="T37" s="31" t="s">
        <v>2</v>
      </c>
      <c r="U37" s="1"/>
      <c r="V37" s="1"/>
      <c r="W37" s="33" t="s">
        <v>97</v>
      </c>
      <c r="X37" s="1"/>
      <c r="Y37" s="1"/>
      <c r="Z37" s="37"/>
      <c r="AA37" s="1"/>
      <c r="AB37" s="1"/>
      <c r="AC37" s="1"/>
      <c r="AD37" s="1"/>
      <c r="AE37" s="37"/>
      <c r="AF37" s="1"/>
      <c r="AG37" s="1"/>
      <c r="AH37" s="8"/>
      <c r="AI37" s="7"/>
      <c r="AJ37" s="37"/>
      <c r="AK37" s="1"/>
      <c r="AL37" s="8"/>
    </row>
    <row r="38" spans="2:39" ht="15" customHeight="1">
      <c r="B38" s="7"/>
      <c r="C38" s="1"/>
      <c r="D38" s="1"/>
      <c r="E38" s="1"/>
      <c r="F38" s="1"/>
      <c r="G38" s="1"/>
      <c r="H38" s="1"/>
      <c r="I38" s="16"/>
      <c r="J38" s="1"/>
      <c r="K38" s="335" t="s">
        <v>190</v>
      </c>
      <c r="L38" s="1"/>
      <c r="M38" s="1"/>
      <c r="N38" s="32"/>
      <c r="O38" s="1"/>
      <c r="P38" s="335" t="s">
        <v>193</v>
      </c>
      <c r="Q38" s="1"/>
      <c r="R38" s="1"/>
      <c r="S38" s="1"/>
      <c r="T38" s="32"/>
      <c r="U38" s="1"/>
      <c r="V38" s="1"/>
      <c r="W38" s="335" t="s">
        <v>193</v>
      </c>
      <c r="X38" s="1"/>
      <c r="Y38" s="1"/>
      <c r="Z38" s="37"/>
      <c r="AA38" s="1"/>
      <c r="AB38" s="335"/>
      <c r="AC38" s="1"/>
      <c r="AD38" s="1"/>
      <c r="AE38" s="37"/>
      <c r="AF38" s="1"/>
      <c r="AG38" s="335"/>
      <c r="AH38" s="8"/>
      <c r="AI38" s="7"/>
      <c r="AJ38" s="37"/>
      <c r="AK38" s="1"/>
      <c r="AL38" s="319"/>
    </row>
    <row r="39" spans="2:39">
      <c r="B39" s="7"/>
      <c r="C39" s="1"/>
      <c r="D39" s="1"/>
      <c r="E39" s="1"/>
      <c r="F39" s="1"/>
      <c r="G39" s="1"/>
      <c r="H39" s="1"/>
      <c r="I39" s="16"/>
      <c r="J39" s="1"/>
      <c r="K39" s="335"/>
      <c r="L39" s="1"/>
      <c r="M39" s="1"/>
      <c r="N39" s="16"/>
      <c r="O39" s="1"/>
      <c r="P39" s="335"/>
      <c r="Q39" s="1"/>
      <c r="R39" s="1"/>
      <c r="S39" s="1"/>
      <c r="T39" s="16"/>
      <c r="U39" s="1"/>
      <c r="V39" s="1"/>
      <c r="W39" s="335"/>
      <c r="X39" s="1"/>
      <c r="Y39" s="1"/>
      <c r="Z39" s="38"/>
      <c r="AA39" s="1"/>
      <c r="AB39" s="324"/>
      <c r="AC39" s="1"/>
      <c r="AD39" s="1"/>
      <c r="AE39" s="38"/>
      <c r="AF39" s="1"/>
      <c r="AG39" s="324"/>
      <c r="AH39" s="8"/>
      <c r="AI39" s="7"/>
      <c r="AJ39" s="38"/>
      <c r="AK39" s="1"/>
      <c r="AL39" s="318"/>
    </row>
    <row r="40" spans="2:39" ht="31" customHeight="1" thickBot="1">
      <c r="B40" s="7"/>
      <c r="C40" s="1"/>
      <c r="D40" s="1"/>
      <c r="E40" s="1"/>
      <c r="F40" s="1"/>
      <c r="G40" s="1"/>
      <c r="H40" s="1"/>
      <c r="I40" s="31" t="s">
        <v>2</v>
      </c>
      <c r="J40" s="1"/>
      <c r="K40" s="33" t="s">
        <v>135</v>
      </c>
      <c r="L40" s="1"/>
      <c r="M40" s="1"/>
      <c r="N40" s="31" t="s">
        <v>2</v>
      </c>
      <c r="O40" s="1"/>
      <c r="P40" s="2" t="s">
        <v>96</v>
      </c>
      <c r="Q40" s="1"/>
      <c r="R40" s="1"/>
      <c r="S40" s="1"/>
      <c r="T40" s="31" t="s">
        <v>2</v>
      </c>
      <c r="U40" s="1"/>
      <c r="V40" s="1"/>
      <c r="W40" s="2" t="s">
        <v>96</v>
      </c>
      <c r="X40" s="1"/>
      <c r="Y40" s="1"/>
      <c r="Z40" s="31" t="s">
        <v>2</v>
      </c>
      <c r="AA40" s="1"/>
      <c r="AB40" s="33" t="s">
        <v>129</v>
      </c>
      <c r="AC40" s="1"/>
      <c r="AD40" s="1"/>
      <c r="AE40" s="31" t="s">
        <v>2</v>
      </c>
      <c r="AF40" s="1"/>
      <c r="AG40" s="33" t="s">
        <v>131</v>
      </c>
      <c r="AH40" s="8"/>
      <c r="AI40" s="7"/>
      <c r="AJ40" s="246" t="s">
        <v>2</v>
      </c>
      <c r="AK40" s="1"/>
      <c r="AL40" s="265" t="s">
        <v>133</v>
      </c>
    </row>
    <row r="41" spans="2:39" ht="15" thickBot="1">
      <c r="B41" s="34"/>
      <c r="C41" s="35"/>
      <c r="D41" s="35"/>
      <c r="E41" s="35"/>
      <c r="F41" s="35"/>
      <c r="G41" s="263" t="s">
        <v>95</v>
      </c>
      <c r="H41" s="35"/>
      <c r="I41" s="41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41"/>
      <c r="U41" s="35"/>
      <c r="V41" s="35"/>
      <c r="W41" s="35"/>
      <c r="X41" s="35"/>
      <c r="Y41" s="35"/>
      <c r="Z41" s="41" t="s">
        <v>109</v>
      </c>
      <c r="AA41" s="35"/>
      <c r="AB41" s="35"/>
      <c r="AC41" s="35"/>
      <c r="AD41" s="35"/>
      <c r="AE41" s="35"/>
      <c r="AF41" s="35"/>
      <c r="AG41" s="35"/>
      <c r="AH41" s="36"/>
      <c r="AI41" s="34"/>
      <c r="AJ41" s="35"/>
      <c r="AK41" s="35"/>
      <c r="AL41" s="36"/>
    </row>
  </sheetData>
  <mergeCells count="30">
    <mergeCell ref="K38:K39"/>
    <mergeCell ref="P38:P39"/>
    <mergeCell ref="P30:P31"/>
    <mergeCell ref="P23:P26"/>
    <mergeCell ref="AL38:AL39"/>
    <mergeCell ref="W23:W26"/>
    <mergeCell ref="AG22:AG23"/>
    <mergeCell ref="AG24:AG25"/>
    <mergeCell ref="AG30:AG31"/>
    <mergeCell ref="W38:W39"/>
    <mergeCell ref="AB38:AB39"/>
    <mergeCell ref="AG38:AG39"/>
    <mergeCell ref="W30:W31"/>
    <mergeCell ref="AB30:AB31"/>
    <mergeCell ref="AB24:AB25"/>
    <mergeCell ref="G17:G26"/>
    <mergeCell ref="G15:G16"/>
    <mergeCell ref="W10:W11"/>
    <mergeCell ref="W12:W13"/>
    <mergeCell ref="K5:K11"/>
    <mergeCell ref="K13:K14"/>
    <mergeCell ref="AL20:AL21"/>
    <mergeCell ref="AL22:AL23"/>
    <mergeCell ref="AL24:AL25"/>
    <mergeCell ref="AL30:AL31"/>
    <mergeCell ref="K17:K21"/>
    <mergeCell ref="W18:W19"/>
    <mergeCell ref="AB20:AB21"/>
    <mergeCell ref="AB22:AB23"/>
    <mergeCell ref="AG20:AG21"/>
  </mergeCells>
  <pageMargins left="0.45" right="0.45" top="0.75" bottom="0.75" header="0.3" footer="0.3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7"/>
  <sheetViews>
    <sheetView zoomScale="82" zoomScaleNormal="82" workbookViewId="0">
      <selection sqref="A1:K20"/>
    </sheetView>
  </sheetViews>
  <sheetFormatPr defaultRowHeight="14.5"/>
  <cols>
    <col min="2" max="2" width="9.453125" bestFit="1" customWidth="1"/>
    <col min="3" max="3" width="13.1796875" customWidth="1"/>
    <col min="5" max="5" width="30" customWidth="1"/>
  </cols>
  <sheetData>
    <row r="1" spans="1:16">
      <c r="A1" s="152" t="s">
        <v>12</v>
      </c>
      <c r="B1" s="153" t="s">
        <v>13</v>
      </c>
      <c r="C1" s="153" t="s">
        <v>14</v>
      </c>
      <c r="D1" s="153" t="s">
        <v>15</v>
      </c>
      <c r="E1" s="153" t="s">
        <v>16</v>
      </c>
      <c r="F1" s="153" t="s">
        <v>17</v>
      </c>
      <c r="G1" s="153" t="s">
        <v>18</v>
      </c>
      <c r="H1" s="365" t="s">
        <v>19</v>
      </c>
      <c r="I1" s="365"/>
      <c r="J1" s="365"/>
      <c r="K1" s="154" t="s">
        <v>20</v>
      </c>
    </row>
    <row r="2" spans="1:16" ht="15" thickBot="1">
      <c r="A2" s="155" t="s">
        <v>21</v>
      </c>
      <c r="B2" s="156" t="s">
        <v>21</v>
      </c>
      <c r="C2" s="156" t="s">
        <v>38</v>
      </c>
      <c r="D2" s="156" t="s">
        <v>21</v>
      </c>
      <c r="E2" s="156"/>
      <c r="F2" s="156" t="s">
        <v>22</v>
      </c>
      <c r="G2" s="156" t="s">
        <v>22</v>
      </c>
      <c r="H2" s="156" t="s">
        <v>23</v>
      </c>
      <c r="I2" s="156" t="s">
        <v>24</v>
      </c>
      <c r="J2" s="156" t="s">
        <v>25</v>
      </c>
      <c r="K2" s="157" t="s">
        <v>21</v>
      </c>
    </row>
    <row r="3" spans="1:16">
      <c r="A3" s="366">
        <v>36</v>
      </c>
      <c r="B3" s="367">
        <v>30</v>
      </c>
      <c r="C3" s="54">
        <f>11*2+11</f>
        <v>33</v>
      </c>
      <c r="D3" s="368">
        <v>29</v>
      </c>
      <c r="E3" s="367" t="s">
        <v>102</v>
      </c>
      <c r="F3" s="369"/>
      <c r="G3" s="369"/>
      <c r="H3" s="371" t="s">
        <v>26</v>
      </c>
      <c r="I3" s="371" t="s">
        <v>26</v>
      </c>
      <c r="J3" s="371" t="s">
        <v>26</v>
      </c>
      <c r="K3" s="358" t="s">
        <v>32</v>
      </c>
      <c r="L3" s="112">
        <f>D3-20</f>
        <v>9</v>
      </c>
      <c r="M3">
        <f>L3/2</f>
        <v>4.5</v>
      </c>
    </row>
    <row r="4" spans="1:16">
      <c r="A4" s="345"/>
      <c r="B4" s="361"/>
      <c r="C4" s="55">
        <f>C3</f>
        <v>33</v>
      </c>
      <c r="D4" s="364"/>
      <c r="E4" s="361"/>
      <c r="F4" s="370"/>
      <c r="G4" s="370"/>
      <c r="H4" s="372"/>
      <c r="I4" s="372"/>
      <c r="J4" s="372"/>
      <c r="K4" s="359"/>
    </row>
    <row r="5" spans="1:16" ht="15" customHeight="1">
      <c r="A5" s="343">
        <v>26</v>
      </c>
      <c r="B5" s="360">
        <v>20</v>
      </c>
      <c r="C5" s="56">
        <v>450</v>
      </c>
      <c r="D5" s="363">
        <v>18.73</v>
      </c>
      <c r="E5" s="360" t="s">
        <v>127</v>
      </c>
      <c r="F5" s="360">
        <v>3060</v>
      </c>
      <c r="G5" s="360">
        <v>1500</v>
      </c>
      <c r="H5" s="356">
        <v>27200</v>
      </c>
      <c r="I5" s="356">
        <v>30200</v>
      </c>
      <c r="J5" s="356">
        <v>33200</v>
      </c>
      <c r="K5" s="351">
        <v>4.9130000000000003</v>
      </c>
      <c r="L5">
        <v>450</v>
      </c>
      <c r="M5">
        <v>14.5</v>
      </c>
      <c r="N5">
        <f>L5*3.281*0.052*M5</f>
        <v>1113.2433000000001</v>
      </c>
      <c r="O5">
        <f>G5-N5</f>
        <v>386.75669999999991</v>
      </c>
    </row>
    <row r="6" spans="1:16" ht="15" thickBot="1">
      <c r="A6" s="345"/>
      <c r="B6" s="361"/>
      <c r="C6" s="57"/>
      <c r="D6" s="364"/>
      <c r="E6" s="361"/>
      <c r="F6" s="361"/>
      <c r="G6" s="361"/>
      <c r="H6" s="362"/>
      <c r="I6" s="362"/>
      <c r="J6" s="362"/>
      <c r="K6" s="351"/>
      <c r="L6">
        <f>D5^2/1029.4*12*3.281</f>
        <v>13.417724401398873</v>
      </c>
      <c r="P6">
        <f>F5*0.7</f>
        <v>2142</v>
      </c>
    </row>
    <row r="7" spans="1:16">
      <c r="A7" s="343" t="s">
        <v>27</v>
      </c>
      <c r="B7" s="346" t="s">
        <v>28</v>
      </c>
      <c r="C7" s="56">
        <f>C5-50</f>
        <v>400</v>
      </c>
      <c r="D7" s="347">
        <v>12.414999999999999</v>
      </c>
      <c r="E7" s="58" t="s">
        <v>29</v>
      </c>
      <c r="F7" s="346">
        <v>5020</v>
      </c>
      <c r="G7" s="348">
        <v>2260</v>
      </c>
      <c r="H7" s="357">
        <v>37700</v>
      </c>
      <c r="I7" s="349">
        <v>41900</v>
      </c>
      <c r="J7" s="350">
        <v>46050</v>
      </c>
      <c r="K7" s="342">
        <v>5.5549999999999997</v>
      </c>
    </row>
    <row r="8" spans="1:16">
      <c r="A8" s="344"/>
      <c r="B8" s="346"/>
      <c r="C8" s="57"/>
      <c r="D8" s="347"/>
      <c r="E8" s="55" t="s">
        <v>103</v>
      </c>
      <c r="F8" s="346"/>
      <c r="G8" s="348"/>
      <c r="H8" s="339"/>
      <c r="I8" s="340"/>
      <c r="J8" s="341"/>
      <c r="K8" s="342"/>
    </row>
    <row r="9" spans="1:16">
      <c r="A9" s="344"/>
      <c r="B9" s="346" t="s">
        <v>28</v>
      </c>
      <c r="C9" s="56">
        <v>1400</v>
      </c>
      <c r="D9" s="347">
        <v>12.414999999999999</v>
      </c>
      <c r="E9" s="58" t="s">
        <v>30</v>
      </c>
      <c r="F9" s="346">
        <v>5020</v>
      </c>
      <c r="G9" s="348">
        <v>2260</v>
      </c>
      <c r="H9" s="339">
        <v>37700</v>
      </c>
      <c r="I9" s="340">
        <v>41900</v>
      </c>
      <c r="J9" s="341">
        <v>46050</v>
      </c>
      <c r="K9" s="342">
        <v>5.5549999999999997</v>
      </c>
    </row>
    <row r="10" spans="1:16">
      <c r="A10" s="344"/>
      <c r="B10" s="346"/>
      <c r="C10" s="57"/>
      <c r="D10" s="347"/>
      <c r="E10" s="55" t="s">
        <v>103</v>
      </c>
      <c r="F10" s="346"/>
      <c r="G10" s="348"/>
      <c r="H10" s="339"/>
      <c r="I10" s="340"/>
      <c r="J10" s="341"/>
      <c r="K10" s="342"/>
    </row>
    <row r="11" spans="1:16">
      <c r="A11" s="344"/>
      <c r="B11" s="346" t="s">
        <v>28</v>
      </c>
      <c r="C11" s="56"/>
      <c r="D11" s="347">
        <v>12.347</v>
      </c>
      <c r="E11" s="58" t="s">
        <v>30</v>
      </c>
      <c r="F11" s="346">
        <v>5380</v>
      </c>
      <c r="G11" s="348">
        <v>2660</v>
      </c>
      <c r="H11" s="339">
        <v>39400</v>
      </c>
      <c r="I11" s="340">
        <v>43800</v>
      </c>
      <c r="J11" s="341">
        <v>48150</v>
      </c>
      <c r="K11" s="342">
        <v>5.5549999999999997</v>
      </c>
    </row>
    <row r="12" spans="1:16">
      <c r="A12" s="345"/>
      <c r="B12" s="346"/>
      <c r="C12" s="57"/>
      <c r="D12" s="347"/>
      <c r="E12" s="55" t="s">
        <v>192</v>
      </c>
      <c r="F12" s="346"/>
      <c r="G12" s="348"/>
      <c r="H12" s="339"/>
      <c r="I12" s="340"/>
      <c r="J12" s="341"/>
      <c r="K12" s="342"/>
    </row>
    <row r="13" spans="1:16">
      <c r="A13" s="352" t="s">
        <v>35</v>
      </c>
      <c r="B13" s="354" t="s">
        <v>104</v>
      </c>
      <c r="C13" s="380" t="s">
        <v>37</v>
      </c>
      <c r="D13" s="347">
        <v>8.6809999999999992</v>
      </c>
      <c r="E13" s="58" t="s">
        <v>30</v>
      </c>
      <c r="F13" s="346">
        <v>6870</v>
      </c>
      <c r="G13" s="348">
        <v>4750</v>
      </c>
      <c r="H13" s="339">
        <v>40000</v>
      </c>
      <c r="I13" s="340">
        <v>47700</v>
      </c>
      <c r="J13" s="341">
        <v>54800</v>
      </c>
      <c r="K13" s="385">
        <v>4.8099999999999996</v>
      </c>
    </row>
    <row r="14" spans="1:16" ht="15" thickBot="1">
      <c r="A14" s="353"/>
      <c r="B14" s="346"/>
      <c r="C14" s="381"/>
      <c r="D14" s="347"/>
      <c r="E14" s="55" t="s">
        <v>105</v>
      </c>
      <c r="F14" s="346"/>
      <c r="G14" s="348"/>
      <c r="H14" s="382"/>
      <c r="I14" s="383"/>
      <c r="J14" s="384"/>
      <c r="K14" s="385"/>
    </row>
    <row r="15" spans="1:16">
      <c r="A15" s="352" t="s">
        <v>35</v>
      </c>
      <c r="B15" s="354" t="s">
        <v>33</v>
      </c>
      <c r="C15" s="56">
        <v>2800</v>
      </c>
      <c r="D15" s="347">
        <v>10.050000000000001</v>
      </c>
      <c r="E15" s="58" t="s">
        <v>31</v>
      </c>
      <c r="F15" s="346">
        <v>4560</v>
      </c>
      <c r="G15" s="346">
        <v>1730</v>
      </c>
      <c r="H15" s="355">
        <v>13900</v>
      </c>
      <c r="I15" s="355">
        <v>16600</v>
      </c>
      <c r="J15" s="355">
        <v>28000</v>
      </c>
      <c r="K15" s="351">
        <v>4.8099999999999996</v>
      </c>
    </row>
    <row r="16" spans="1:16">
      <c r="A16" s="353"/>
      <c r="B16" s="346"/>
      <c r="C16" s="57"/>
      <c r="D16" s="347"/>
      <c r="E16" s="55" t="s">
        <v>120</v>
      </c>
      <c r="F16" s="346"/>
      <c r="G16" s="346"/>
      <c r="H16" s="356"/>
      <c r="I16" s="356"/>
      <c r="J16" s="356"/>
      <c r="K16" s="351"/>
    </row>
    <row r="17" spans="1:13">
      <c r="A17" s="352" t="s">
        <v>36</v>
      </c>
      <c r="B17" s="374" t="s">
        <v>34</v>
      </c>
      <c r="C17" s="380" t="s">
        <v>37</v>
      </c>
      <c r="D17" s="347">
        <v>8.0969999999999995</v>
      </c>
      <c r="E17" s="58" t="s">
        <v>31</v>
      </c>
      <c r="F17" s="346">
        <v>2950</v>
      </c>
      <c r="G17" s="346">
        <v>1370</v>
      </c>
      <c r="H17" s="356">
        <v>7600</v>
      </c>
      <c r="I17" s="356">
        <v>9000</v>
      </c>
      <c r="J17" s="356">
        <v>10400</v>
      </c>
      <c r="K17" s="351">
        <v>4.8099999999999996</v>
      </c>
    </row>
    <row r="18" spans="1:13">
      <c r="A18" s="353"/>
      <c r="B18" s="346"/>
      <c r="C18" s="381"/>
      <c r="D18" s="347"/>
      <c r="E18" s="55" t="s">
        <v>121</v>
      </c>
      <c r="F18" s="346"/>
      <c r="G18" s="346"/>
      <c r="H18" s="356"/>
      <c r="I18" s="356"/>
      <c r="J18" s="356"/>
      <c r="K18" s="351"/>
    </row>
    <row r="19" spans="1:13">
      <c r="A19" s="352" t="s">
        <v>64</v>
      </c>
      <c r="B19" s="346">
        <v>7</v>
      </c>
      <c r="C19" s="375" t="s">
        <v>37</v>
      </c>
      <c r="D19" s="347">
        <v>6.3659999999999997</v>
      </c>
      <c r="E19" s="58" t="s">
        <v>31</v>
      </c>
      <c r="F19" s="106">
        <v>4360</v>
      </c>
      <c r="G19" s="106">
        <v>3270</v>
      </c>
      <c r="H19" s="108">
        <v>10100</v>
      </c>
      <c r="I19" s="108">
        <v>11500</v>
      </c>
      <c r="J19" s="108">
        <v>12900</v>
      </c>
      <c r="K19" s="351">
        <v>4.5</v>
      </c>
    </row>
    <row r="20" spans="1:13" ht="15" thickBot="1">
      <c r="A20" s="377"/>
      <c r="B20" s="378"/>
      <c r="C20" s="376"/>
      <c r="D20" s="379"/>
      <c r="E20" s="59" t="s">
        <v>122</v>
      </c>
      <c r="F20" s="109"/>
      <c r="G20" s="109"/>
      <c r="H20" s="107"/>
      <c r="I20" s="107"/>
      <c r="J20" s="107"/>
      <c r="K20" s="373"/>
    </row>
    <row r="23" spans="1:13">
      <c r="A23" s="105" t="s">
        <v>55</v>
      </c>
    </row>
    <row r="24" spans="1:13">
      <c r="A24" s="105" t="s">
        <v>56</v>
      </c>
      <c r="M24">
        <f>3000*0.7</f>
        <v>2100</v>
      </c>
    </row>
    <row r="25" spans="1:13">
      <c r="A25" s="105"/>
      <c r="M25">
        <f>2000*0.7</f>
        <v>1400</v>
      </c>
    </row>
    <row r="26" spans="1:13">
      <c r="A26" s="105"/>
    </row>
    <row r="27" spans="1:13">
      <c r="A27" s="105"/>
    </row>
  </sheetData>
  <mergeCells count="80">
    <mergeCell ref="H13:H14"/>
    <mergeCell ref="I13:I14"/>
    <mergeCell ref="J13:J14"/>
    <mergeCell ref="K13:K14"/>
    <mergeCell ref="C13:C14"/>
    <mergeCell ref="A13:A14"/>
    <mergeCell ref="B13:B14"/>
    <mergeCell ref="D13:D14"/>
    <mergeCell ref="F13:F14"/>
    <mergeCell ref="G13:G14"/>
    <mergeCell ref="K19:K20"/>
    <mergeCell ref="A17:A18"/>
    <mergeCell ref="B17:B18"/>
    <mergeCell ref="D17:D18"/>
    <mergeCell ref="F17:F18"/>
    <mergeCell ref="G17:G18"/>
    <mergeCell ref="C19:C20"/>
    <mergeCell ref="A19:A20"/>
    <mergeCell ref="B19:B20"/>
    <mergeCell ref="D19:D20"/>
    <mergeCell ref="H17:H18"/>
    <mergeCell ref="I17:I18"/>
    <mergeCell ref="J17:J18"/>
    <mergeCell ref="K17:K18"/>
    <mergeCell ref="C17:C18"/>
    <mergeCell ref="H1:J1"/>
    <mergeCell ref="A3:A4"/>
    <mergeCell ref="B3:B4"/>
    <mergeCell ref="D3:D4"/>
    <mergeCell ref="E3:E4"/>
    <mergeCell ref="F3:F4"/>
    <mergeCell ref="G3:G4"/>
    <mergeCell ref="H3:H4"/>
    <mergeCell ref="I3:I4"/>
    <mergeCell ref="J3:J4"/>
    <mergeCell ref="A5:A6"/>
    <mergeCell ref="B5:B6"/>
    <mergeCell ref="D5:D6"/>
    <mergeCell ref="E5:E6"/>
    <mergeCell ref="F5:F6"/>
    <mergeCell ref="K3:K4"/>
    <mergeCell ref="G5:G6"/>
    <mergeCell ref="K5:K6"/>
    <mergeCell ref="H5:H6"/>
    <mergeCell ref="I5:I6"/>
    <mergeCell ref="J5:J6"/>
    <mergeCell ref="K9:K10"/>
    <mergeCell ref="B7:B8"/>
    <mergeCell ref="D7:D8"/>
    <mergeCell ref="F7:F8"/>
    <mergeCell ref="G7:G8"/>
    <mergeCell ref="H7:H8"/>
    <mergeCell ref="H9:H10"/>
    <mergeCell ref="I9:I10"/>
    <mergeCell ref="J9:J10"/>
    <mergeCell ref="K15:K16"/>
    <mergeCell ref="A15:A16"/>
    <mergeCell ref="B15:B16"/>
    <mergeCell ref="D15:D16"/>
    <mergeCell ref="F15:F16"/>
    <mergeCell ref="G15:G16"/>
    <mergeCell ref="H15:H16"/>
    <mergeCell ref="I15:I16"/>
    <mergeCell ref="J15:J16"/>
    <mergeCell ref="H11:H12"/>
    <mergeCell ref="I11:I12"/>
    <mergeCell ref="J11:J12"/>
    <mergeCell ref="K11:K12"/>
    <mergeCell ref="A7:A12"/>
    <mergeCell ref="B11:B12"/>
    <mergeCell ref="D11:D12"/>
    <mergeCell ref="F11:F12"/>
    <mergeCell ref="G11:G12"/>
    <mergeCell ref="I7:I8"/>
    <mergeCell ref="J7:J8"/>
    <mergeCell ref="K7:K8"/>
    <mergeCell ref="B9:B10"/>
    <mergeCell ref="D9:D10"/>
    <mergeCell ref="F9:F10"/>
    <mergeCell ref="G9:G1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A062B-207A-4B71-B234-8658E89A54C1}">
  <dimension ref="A1"/>
  <sheetViews>
    <sheetView topLeftCell="I43" workbookViewId="0">
      <selection activeCell="L51" sqref="L51"/>
    </sheetView>
  </sheetViews>
  <sheetFormatPr defaultRowHeight="14.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8:Q41"/>
  <sheetViews>
    <sheetView showGridLines="0" topLeftCell="A19" zoomScale="90" zoomScaleNormal="90" workbookViewId="0">
      <selection activeCell="B34" sqref="B34"/>
    </sheetView>
  </sheetViews>
  <sheetFormatPr defaultRowHeight="14.5"/>
  <cols>
    <col min="3" max="3" width="9.1796875" customWidth="1"/>
    <col min="4" max="4" width="2.453125" customWidth="1"/>
    <col min="6" max="6" width="2.453125" customWidth="1"/>
    <col min="11" max="11" width="3.453125" customWidth="1"/>
    <col min="13" max="13" width="2.453125" customWidth="1"/>
    <col min="15" max="15" width="2.453125" customWidth="1"/>
  </cols>
  <sheetData>
    <row r="8" spans="2:16" ht="18.5">
      <c r="E8" s="178" t="s">
        <v>73</v>
      </c>
      <c r="L8" s="394" t="s">
        <v>85</v>
      </c>
      <c r="M8" s="394"/>
      <c r="N8" s="394"/>
      <c r="O8" s="394"/>
      <c r="P8" s="394"/>
    </row>
    <row r="9" spans="2:16">
      <c r="G9" s="82"/>
      <c r="H9" s="82"/>
      <c r="I9" s="82"/>
      <c r="O9" s="85"/>
      <c r="P9" s="85"/>
    </row>
    <row r="10" spans="2:16">
      <c r="G10" s="397" t="s">
        <v>115</v>
      </c>
      <c r="H10" s="397"/>
      <c r="I10" s="397"/>
      <c r="J10" s="395">
        <f>9.976*0.0254</f>
        <v>0.25339040000000002</v>
      </c>
      <c r="K10" s="396"/>
    </row>
    <row r="11" spans="2:16" ht="15" thickBot="1">
      <c r="G11" s="398"/>
      <c r="H11" s="398"/>
      <c r="I11" s="398"/>
      <c r="J11" s="395"/>
      <c r="K11" s="396"/>
      <c r="O11" s="1"/>
      <c r="P11" s="1"/>
    </row>
    <row r="12" spans="2:16" ht="15" customHeight="1">
      <c r="D12" s="63"/>
      <c r="E12" s="14"/>
      <c r="F12" s="63"/>
      <c r="G12" s="320" t="s">
        <v>43</v>
      </c>
      <c r="H12" s="320"/>
      <c r="I12" s="320"/>
      <c r="J12" s="395">
        <v>0.2</v>
      </c>
      <c r="K12" s="396"/>
      <c r="N12" s="14"/>
    </row>
    <row r="13" spans="2:16">
      <c r="D13" s="63"/>
      <c r="E13" s="16"/>
      <c r="F13" s="63"/>
      <c r="G13" s="320"/>
      <c r="H13" s="320"/>
      <c r="I13" s="320"/>
      <c r="J13" s="395"/>
      <c r="K13" s="396"/>
      <c r="N13" s="16"/>
      <c r="P13" s="1"/>
    </row>
    <row r="14" spans="2:16">
      <c r="B14" s="60"/>
      <c r="C14" s="61"/>
      <c r="D14" s="61"/>
      <c r="E14" s="16"/>
      <c r="F14" s="61"/>
      <c r="G14" s="61" t="s">
        <v>39</v>
      </c>
      <c r="H14" s="62"/>
      <c r="I14" s="182"/>
      <c r="J14" s="88"/>
      <c r="N14" s="16"/>
    </row>
    <row r="15" spans="2:16">
      <c r="E15" s="16"/>
      <c r="J15" s="88"/>
      <c r="N15" s="16"/>
    </row>
    <row r="16" spans="2:16">
      <c r="E16" s="16"/>
      <c r="G16" s="87" t="s">
        <v>49</v>
      </c>
      <c r="J16" s="88"/>
      <c r="N16" s="16"/>
    </row>
    <row r="17" spans="1:17">
      <c r="E17" s="16"/>
      <c r="G17" s="87" t="s">
        <v>110</v>
      </c>
      <c r="J17" s="88"/>
      <c r="N17" s="16"/>
      <c r="Q17" s="89"/>
    </row>
    <row r="18" spans="1:17">
      <c r="E18" s="16"/>
      <c r="G18" t="s">
        <v>45</v>
      </c>
      <c r="J18" s="88"/>
      <c r="N18" s="16"/>
    </row>
    <row r="19" spans="1:17">
      <c r="E19" s="16"/>
      <c r="J19" s="89"/>
      <c r="N19" s="16"/>
    </row>
    <row r="20" spans="1:17">
      <c r="B20" s="89">
        <v>9.85</v>
      </c>
      <c r="C20" s="183"/>
      <c r="E20" s="16"/>
      <c r="J20" s="88"/>
      <c r="N20" s="16"/>
    </row>
    <row r="21" spans="1:17" ht="15" thickBot="1">
      <c r="E21" s="16"/>
      <c r="J21" s="88"/>
      <c r="N21" s="17"/>
      <c r="O21" s="86"/>
      <c r="P21" s="85"/>
    </row>
    <row r="22" spans="1:17" ht="15" thickBot="1">
      <c r="E22" s="16"/>
      <c r="J22" s="88"/>
      <c r="N22" s="64"/>
      <c r="Q22" s="386"/>
    </row>
    <row r="23" spans="1:17" ht="15" thickBot="1">
      <c r="E23" s="16"/>
      <c r="J23" s="88"/>
      <c r="M23" s="65"/>
      <c r="N23" s="66"/>
      <c r="O23" s="67"/>
      <c r="P23" s="86"/>
      <c r="Q23" s="386"/>
    </row>
    <row r="24" spans="1:17">
      <c r="E24" s="16"/>
      <c r="J24" s="88"/>
      <c r="P24" s="91" t="s">
        <v>47</v>
      </c>
      <c r="Q24" s="90"/>
    </row>
    <row r="25" spans="1:17" ht="15" thickBot="1">
      <c r="E25" s="16"/>
      <c r="J25" s="387"/>
    </row>
    <row r="26" spans="1:17" ht="15" thickBot="1">
      <c r="E26" s="64"/>
      <c r="G26" t="s">
        <v>114</v>
      </c>
      <c r="I26" s="1"/>
      <c r="J26" s="387"/>
    </row>
    <row r="27" spans="1:17" ht="15" thickBot="1">
      <c r="C27" s="83"/>
      <c r="D27" s="136"/>
      <c r="E27" s="137"/>
      <c r="F27" s="138"/>
      <c r="G27" s="84" t="s">
        <v>57</v>
      </c>
      <c r="H27" s="85"/>
      <c r="I27" s="85"/>
      <c r="J27" s="111"/>
    </row>
    <row r="28" spans="1:17" ht="15.5" thickTop="1" thickBot="1">
      <c r="B28" s="82"/>
      <c r="C28" s="1"/>
      <c r="D28" s="140"/>
      <c r="E28" s="141"/>
      <c r="F28" s="142"/>
      <c r="G28" s="1"/>
      <c r="H28" s="1"/>
      <c r="J28" s="111"/>
    </row>
    <row r="29" spans="1:17" ht="15" thickTop="1">
      <c r="A29" s="78"/>
      <c r="B29" s="73"/>
      <c r="C29" s="96"/>
      <c r="D29" s="1"/>
      <c r="E29" s="139"/>
      <c r="F29" s="1"/>
      <c r="G29" s="1" t="s">
        <v>114</v>
      </c>
      <c r="H29" s="1"/>
      <c r="I29" s="80"/>
      <c r="J29" s="111"/>
    </row>
    <row r="30" spans="1:17" ht="15" thickBot="1">
      <c r="A30" s="79"/>
      <c r="B30" s="73"/>
      <c r="C30" s="98"/>
      <c r="D30" s="82"/>
      <c r="E30" s="135"/>
      <c r="F30" s="82"/>
      <c r="G30" s="82" t="s">
        <v>41</v>
      </c>
      <c r="H30" s="82"/>
      <c r="I30" s="94"/>
      <c r="J30" s="92"/>
    </row>
    <row r="31" spans="1:17" ht="15" thickBot="1">
      <c r="A31" s="79"/>
      <c r="B31" s="73"/>
      <c r="C31" s="99"/>
      <c r="D31" s="144"/>
      <c r="E31" s="16"/>
      <c r="F31" s="145"/>
      <c r="G31" s="100" t="s">
        <v>74</v>
      </c>
      <c r="H31" s="101"/>
      <c r="I31" s="181"/>
    </row>
    <row r="32" spans="1:17">
      <c r="A32" s="79"/>
      <c r="B32" s="73"/>
      <c r="C32" s="180"/>
      <c r="D32" s="87"/>
      <c r="E32" s="132"/>
      <c r="F32" s="87"/>
      <c r="H32" s="74"/>
      <c r="I32" s="81"/>
    </row>
    <row r="33" spans="1:9">
      <c r="A33" s="79"/>
      <c r="B33" s="73"/>
      <c r="E33" s="16"/>
      <c r="G33" s="87" t="s">
        <v>75</v>
      </c>
      <c r="H33" s="74"/>
      <c r="I33" s="81"/>
    </row>
    <row r="34" spans="1:9">
      <c r="A34" s="79"/>
      <c r="B34" s="73"/>
      <c r="C34" s="96"/>
      <c r="D34" s="1"/>
      <c r="E34" s="16"/>
      <c r="F34" s="1"/>
      <c r="G34" t="s">
        <v>46</v>
      </c>
      <c r="H34" s="74"/>
      <c r="I34" s="81"/>
    </row>
    <row r="35" spans="1:9">
      <c r="A35" s="79"/>
      <c r="B35" s="73"/>
      <c r="D35" s="1"/>
      <c r="E35" s="16"/>
      <c r="F35" s="1"/>
      <c r="G35" s="87" t="s">
        <v>111</v>
      </c>
      <c r="H35" s="74"/>
      <c r="I35" s="81"/>
    </row>
    <row r="36" spans="1:9">
      <c r="A36" s="79"/>
      <c r="B36" s="73"/>
      <c r="C36" s="388"/>
      <c r="D36" s="1"/>
      <c r="E36" s="16"/>
      <c r="F36" s="1"/>
      <c r="G36" s="390" t="s">
        <v>52</v>
      </c>
      <c r="H36" s="391"/>
      <c r="I36" s="81"/>
    </row>
    <row r="37" spans="1:9" ht="15" thickBot="1">
      <c r="A37" s="79"/>
      <c r="B37" s="75"/>
      <c r="C37" s="389"/>
      <c r="D37" s="93"/>
      <c r="E37" s="16"/>
      <c r="F37" s="93"/>
      <c r="G37" s="392"/>
      <c r="H37" s="393"/>
      <c r="I37" s="81"/>
    </row>
    <row r="38" spans="1:9" ht="15" thickTop="1">
      <c r="A38" s="79"/>
      <c r="B38" s="79"/>
      <c r="C38" s="79"/>
      <c r="E38" s="16"/>
      <c r="G38" s="79"/>
      <c r="H38" s="79"/>
      <c r="I38" s="81"/>
    </row>
    <row r="39" spans="1:9">
      <c r="A39" s="79"/>
      <c r="B39" s="79"/>
      <c r="C39" s="79"/>
      <c r="E39" s="16"/>
      <c r="G39" s="79"/>
      <c r="H39" s="79"/>
      <c r="I39" s="81"/>
    </row>
    <row r="40" spans="1:9">
      <c r="E40" s="16"/>
      <c r="G40" s="143" t="s">
        <v>76</v>
      </c>
    </row>
    <row r="41" spans="1:9">
      <c r="E41" s="16"/>
    </row>
  </sheetData>
  <mergeCells count="11">
    <mergeCell ref="Q22:Q23"/>
    <mergeCell ref="J25:J26"/>
    <mergeCell ref="C36:C37"/>
    <mergeCell ref="G36:H37"/>
    <mergeCell ref="L8:P8"/>
    <mergeCell ref="J10:J11"/>
    <mergeCell ref="K10:K11"/>
    <mergeCell ref="J12:J13"/>
    <mergeCell ref="K12:K13"/>
    <mergeCell ref="G10:I11"/>
    <mergeCell ref="G12:I13"/>
  </mergeCells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Q41"/>
  <sheetViews>
    <sheetView showGridLines="0" topLeftCell="A8" zoomScale="90" zoomScaleNormal="90" workbookViewId="0">
      <selection activeCell="A8" sqref="A8:Q42"/>
    </sheetView>
  </sheetViews>
  <sheetFormatPr defaultRowHeight="14.5"/>
  <cols>
    <col min="3" max="3" width="9.1796875" customWidth="1"/>
    <col min="4" max="4" width="2.453125" customWidth="1"/>
    <col min="5" max="5" width="9.1796875" customWidth="1"/>
    <col min="6" max="6" width="2.453125" customWidth="1"/>
    <col min="11" max="11" width="3.453125" customWidth="1"/>
    <col min="13" max="13" width="2.453125" customWidth="1"/>
    <col min="15" max="15" width="2.453125" customWidth="1"/>
  </cols>
  <sheetData>
    <row r="8" spans="2:16" ht="18.5">
      <c r="E8" s="210" t="s">
        <v>51</v>
      </c>
      <c r="L8" s="394" t="s">
        <v>50</v>
      </c>
      <c r="M8" s="394"/>
      <c r="N8" s="394"/>
      <c r="O8" s="394"/>
      <c r="P8" s="394"/>
    </row>
    <row r="9" spans="2:16">
      <c r="G9" s="82"/>
      <c r="H9" s="82"/>
      <c r="I9" s="82"/>
      <c r="O9" s="85"/>
      <c r="P9" s="85"/>
    </row>
    <row r="10" spans="2:16">
      <c r="G10" s="406" t="s">
        <v>42</v>
      </c>
      <c r="J10" s="395">
        <f>13.111*0.0254</f>
        <v>0.33301940000000002</v>
      </c>
      <c r="K10" s="396"/>
    </row>
    <row r="11" spans="2:16" ht="15" thickBot="1">
      <c r="G11" s="407"/>
      <c r="H11" s="82"/>
      <c r="I11" s="85"/>
      <c r="J11" s="395"/>
      <c r="K11" s="396"/>
      <c r="O11" s="1"/>
      <c r="P11" s="1"/>
    </row>
    <row r="12" spans="2:16">
      <c r="D12" s="63"/>
      <c r="E12" s="14"/>
      <c r="F12" s="63"/>
      <c r="G12" s="408" t="s">
        <v>43</v>
      </c>
      <c r="J12" s="395">
        <v>0.2</v>
      </c>
      <c r="K12" s="396"/>
      <c r="N12" s="14"/>
    </row>
    <row r="13" spans="2:16">
      <c r="D13" s="63"/>
      <c r="E13" s="16"/>
      <c r="F13" s="63"/>
      <c r="G13" s="324"/>
      <c r="I13" s="82"/>
      <c r="J13" s="395"/>
      <c r="K13" s="396"/>
      <c r="N13" s="16"/>
      <c r="P13" s="1"/>
    </row>
    <row r="14" spans="2:16">
      <c r="B14" s="60"/>
      <c r="C14" s="61"/>
      <c r="D14" s="61"/>
      <c r="E14" s="16"/>
      <c r="F14" s="61"/>
      <c r="G14" s="61" t="s">
        <v>39</v>
      </c>
      <c r="H14" s="62"/>
      <c r="J14" s="88"/>
      <c r="N14" s="16"/>
    </row>
    <row r="15" spans="2:16">
      <c r="E15" s="16"/>
      <c r="J15" s="88"/>
      <c r="N15" s="16"/>
    </row>
    <row r="16" spans="2:16">
      <c r="E16" s="16"/>
      <c r="G16" s="87" t="s">
        <v>44</v>
      </c>
      <c r="J16" s="88"/>
      <c r="N16" s="16"/>
    </row>
    <row r="17" spans="1:17">
      <c r="E17" s="16"/>
      <c r="G17" s="87" t="s">
        <v>113</v>
      </c>
      <c r="J17" s="88"/>
      <c r="N17" s="16"/>
      <c r="Q17" s="89">
        <f>J19+J12+J10-Q22</f>
        <v>10.074019399999999</v>
      </c>
    </row>
    <row r="18" spans="1:17">
      <c r="E18" s="16"/>
      <c r="G18" t="s">
        <v>45</v>
      </c>
      <c r="J18" s="88"/>
      <c r="N18" s="16"/>
    </row>
    <row r="19" spans="1:17">
      <c r="E19" s="16"/>
      <c r="J19" s="89">
        <f>B20-J25</f>
        <v>9.7949999999999999</v>
      </c>
      <c r="N19" s="16"/>
    </row>
    <row r="20" spans="1:17">
      <c r="B20" s="89">
        <v>10.52</v>
      </c>
      <c r="E20" s="16"/>
      <c r="J20" s="88"/>
      <c r="N20" s="16"/>
    </row>
    <row r="21" spans="1:17" ht="15" thickBot="1">
      <c r="E21" s="16"/>
      <c r="J21" s="88"/>
      <c r="N21" s="17"/>
      <c r="O21" s="86"/>
      <c r="P21" s="85"/>
    </row>
    <row r="22" spans="1:17" ht="15" thickBot="1">
      <c r="E22" s="64"/>
      <c r="G22" t="s">
        <v>40</v>
      </c>
      <c r="J22" s="88"/>
      <c r="N22" s="64"/>
      <c r="Q22" s="386">
        <f>10*2.54/100</f>
        <v>0.254</v>
      </c>
    </row>
    <row r="23" spans="1:17" ht="15" thickBot="1">
      <c r="C23" s="83"/>
      <c r="D23" s="136"/>
      <c r="E23" s="137"/>
      <c r="F23" s="138"/>
      <c r="G23" s="84" t="s">
        <v>57</v>
      </c>
      <c r="H23" s="82"/>
      <c r="I23" s="82"/>
      <c r="J23" s="88"/>
      <c r="M23" s="65"/>
      <c r="N23" s="66"/>
      <c r="O23" s="67"/>
      <c r="P23" s="86"/>
      <c r="Q23" s="386"/>
    </row>
    <row r="24" spans="1:17" ht="15.5" thickTop="1" thickBot="1">
      <c r="C24" s="1"/>
      <c r="D24" s="140"/>
      <c r="E24" s="141"/>
      <c r="F24" s="142"/>
      <c r="G24" s="1"/>
      <c r="H24" s="110"/>
      <c r="J24" s="88"/>
      <c r="P24" s="91" t="s">
        <v>47</v>
      </c>
      <c r="Q24" s="90">
        <f>SUM(Q10:Q23)</f>
        <v>10.328019399999999</v>
      </c>
    </row>
    <row r="25" spans="1:17" ht="15" thickTop="1">
      <c r="C25" s="96">
        <v>0.52500000000000002</v>
      </c>
      <c r="D25" s="1"/>
      <c r="E25" s="139"/>
      <c r="F25" s="1"/>
      <c r="G25" s="1" t="s">
        <v>40</v>
      </c>
      <c r="H25" s="1"/>
      <c r="J25" s="387">
        <f>C27+C25+C28</f>
        <v>0.72500000000000009</v>
      </c>
    </row>
    <row r="26" spans="1:17" ht="15" thickBot="1">
      <c r="C26" s="98"/>
      <c r="D26" s="82"/>
      <c r="E26" s="135"/>
      <c r="F26" s="82"/>
      <c r="G26" s="82" t="s">
        <v>41</v>
      </c>
      <c r="H26" s="82"/>
      <c r="I26" s="1"/>
      <c r="J26" s="387"/>
    </row>
    <row r="27" spans="1:17" ht="15" thickBot="1">
      <c r="C27" s="99">
        <v>0.12</v>
      </c>
      <c r="D27" s="144"/>
      <c r="E27" s="16"/>
      <c r="F27" s="145"/>
      <c r="G27" s="100" t="s">
        <v>48</v>
      </c>
      <c r="H27" s="134"/>
      <c r="J27" s="111"/>
    </row>
    <row r="28" spans="1:17" ht="15" thickBot="1">
      <c r="B28" s="82"/>
      <c r="C28" s="133">
        <f>0.2-C27</f>
        <v>8.0000000000000016E-2</v>
      </c>
      <c r="D28" s="87"/>
      <c r="E28" s="132"/>
      <c r="F28" s="87"/>
      <c r="J28" s="111"/>
    </row>
    <row r="29" spans="1:17" ht="15" thickTop="1">
      <c r="A29" s="78"/>
      <c r="B29" s="73"/>
      <c r="E29" s="16"/>
      <c r="I29" s="80"/>
      <c r="J29" s="111"/>
    </row>
    <row r="30" spans="1:17">
      <c r="A30" s="79"/>
      <c r="B30" s="73"/>
      <c r="C30" s="96"/>
      <c r="D30" s="1"/>
      <c r="E30" s="16"/>
      <c r="F30" s="1"/>
      <c r="G30" s="87" t="s">
        <v>62</v>
      </c>
      <c r="H30" s="74"/>
      <c r="I30" s="94"/>
      <c r="J30" s="92"/>
    </row>
    <row r="31" spans="1:17">
      <c r="A31" s="79"/>
      <c r="B31" s="73"/>
      <c r="D31" s="1"/>
      <c r="E31" s="16"/>
      <c r="F31" s="1"/>
      <c r="G31" t="s">
        <v>46</v>
      </c>
      <c r="H31" s="74"/>
      <c r="I31" s="94"/>
    </row>
    <row r="32" spans="1:17">
      <c r="A32" s="79"/>
      <c r="B32" s="73"/>
      <c r="C32" s="96"/>
      <c r="D32" s="1"/>
      <c r="E32" s="16"/>
      <c r="F32" s="7"/>
      <c r="G32" s="87" t="s">
        <v>112</v>
      </c>
      <c r="H32" s="74"/>
      <c r="I32" s="81"/>
    </row>
    <row r="33" spans="1:9">
      <c r="A33" s="79"/>
      <c r="B33" s="73"/>
      <c r="C33" s="399">
        <v>1.2</v>
      </c>
      <c r="D33" s="1"/>
      <c r="E33" s="16"/>
      <c r="G33" s="401" t="s">
        <v>49</v>
      </c>
      <c r="H33" s="74"/>
      <c r="I33" s="81"/>
    </row>
    <row r="34" spans="1:9">
      <c r="A34" s="79"/>
      <c r="B34" s="73"/>
      <c r="C34" s="400"/>
      <c r="D34" s="1"/>
      <c r="E34" s="16"/>
      <c r="F34" s="1"/>
      <c r="G34" s="401"/>
      <c r="H34" s="74"/>
      <c r="I34" s="81"/>
    </row>
    <row r="35" spans="1:9">
      <c r="A35" s="79"/>
      <c r="B35" s="73"/>
      <c r="C35" s="96"/>
      <c r="D35" s="1"/>
      <c r="E35" s="16"/>
      <c r="G35" s="1"/>
      <c r="H35" s="74"/>
      <c r="I35" s="81"/>
    </row>
    <row r="36" spans="1:9">
      <c r="A36" s="79"/>
      <c r="B36" s="73"/>
      <c r="C36" s="388"/>
      <c r="D36" s="1"/>
      <c r="E36" s="16"/>
      <c r="F36" s="1"/>
      <c r="G36" s="402" t="s">
        <v>52</v>
      </c>
      <c r="H36" s="403"/>
      <c r="I36" s="81"/>
    </row>
    <row r="37" spans="1:9" ht="15" thickBot="1">
      <c r="A37" s="79"/>
      <c r="B37" s="75"/>
      <c r="C37" s="389"/>
      <c r="D37" s="93"/>
      <c r="E37" s="16"/>
      <c r="F37" s="93"/>
      <c r="G37" s="404"/>
      <c r="H37" s="405"/>
      <c r="I37" s="81"/>
    </row>
    <row r="38" spans="1:9" ht="15" thickTop="1">
      <c r="A38" s="79"/>
      <c r="B38" s="79"/>
      <c r="C38" s="79"/>
      <c r="E38" s="16"/>
      <c r="G38" s="79"/>
      <c r="H38" s="79"/>
      <c r="I38" s="81"/>
    </row>
    <row r="39" spans="1:9">
      <c r="A39" s="79"/>
      <c r="B39" s="79"/>
      <c r="C39" s="79"/>
      <c r="E39" s="16"/>
      <c r="G39" s="79"/>
      <c r="H39" s="79"/>
      <c r="I39" s="81"/>
    </row>
    <row r="40" spans="1:9">
      <c r="E40" s="16"/>
      <c r="G40" s="143" t="s">
        <v>63</v>
      </c>
    </row>
    <row r="41" spans="1:9">
      <c r="E41" s="16"/>
    </row>
  </sheetData>
  <mergeCells count="13">
    <mergeCell ref="L8:P8"/>
    <mergeCell ref="G10:G11"/>
    <mergeCell ref="J10:J11"/>
    <mergeCell ref="K10:K11"/>
    <mergeCell ref="G12:G13"/>
    <mergeCell ref="J12:J13"/>
    <mergeCell ref="K12:K13"/>
    <mergeCell ref="Q22:Q23"/>
    <mergeCell ref="J25:J26"/>
    <mergeCell ref="C33:C34"/>
    <mergeCell ref="G33:G34"/>
    <mergeCell ref="C36:C37"/>
    <mergeCell ref="G36:H37"/>
  </mergeCells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AG42"/>
  <sheetViews>
    <sheetView showGridLines="0" topLeftCell="Q30" zoomScale="80" zoomScaleNormal="80" workbookViewId="0">
      <selection activeCell="R2" sqref="R2:AN43"/>
    </sheetView>
  </sheetViews>
  <sheetFormatPr defaultRowHeight="14.5"/>
  <cols>
    <col min="3" max="3" width="7.81640625" customWidth="1"/>
    <col min="4" max="5" width="1.453125" customWidth="1"/>
    <col min="6" max="6" width="13" customWidth="1"/>
    <col min="7" max="8" width="1.453125" customWidth="1"/>
    <col min="9" max="9" width="13.453125" customWidth="1"/>
    <col min="10" max="10" width="14.1796875" customWidth="1"/>
    <col min="12" max="12" width="1.453125" customWidth="1"/>
    <col min="13" max="13" width="3.1796875" customWidth="1"/>
    <col min="14" max="14" width="10.1796875" customWidth="1"/>
    <col min="15" max="15" width="1.453125" customWidth="1"/>
    <col min="20" max="20" width="7.81640625" customWidth="1"/>
    <col min="21" max="22" width="1.453125" customWidth="1"/>
    <col min="23" max="23" width="13" customWidth="1"/>
    <col min="24" max="25" width="1.453125" customWidth="1"/>
    <col min="26" max="26" width="13.453125" customWidth="1"/>
    <col min="27" max="27" width="14.1796875" customWidth="1"/>
    <col min="29" max="29" width="1.453125" customWidth="1"/>
    <col min="30" max="30" width="3.1796875" customWidth="1"/>
    <col min="31" max="31" width="10.1796875" customWidth="1"/>
    <col min="32" max="32" width="1.453125" customWidth="1"/>
  </cols>
  <sheetData>
    <row r="2" spans="2:33" ht="18.5">
      <c r="B2" s="394" t="s">
        <v>86</v>
      </c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234" t="s">
        <v>87</v>
      </c>
      <c r="S2" s="234"/>
      <c r="T2" s="234"/>
      <c r="U2" s="234"/>
      <c r="V2" s="234"/>
      <c r="W2" s="234"/>
      <c r="X2" s="234"/>
      <c r="Y2" s="234"/>
      <c r="Z2" s="234"/>
      <c r="AA2" s="234"/>
      <c r="AB2" s="234"/>
      <c r="AC2" s="234"/>
      <c r="AD2" s="234"/>
      <c r="AE2" s="234"/>
      <c r="AF2" s="234"/>
      <c r="AG2" s="234"/>
    </row>
    <row r="3" spans="2:33" ht="15" thickBot="1"/>
    <row r="4" spans="2:33" ht="15" thickBot="1">
      <c r="H4" s="85"/>
      <c r="I4" s="85"/>
      <c r="J4" s="85"/>
      <c r="W4" s="269"/>
      <c r="Y4" s="85"/>
      <c r="Z4" s="85"/>
      <c r="AA4" s="85"/>
      <c r="AD4" s="267"/>
      <c r="AE4" s="268"/>
    </row>
    <row r="5" spans="2:33">
      <c r="E5" s="3"/>
      <c r="F5" s="113"/>
      <c r="G5" s="6"/>
      <c r="L5" s="128"/>
      <c r="M5" s="113"/>
      <c r="N5" s="113"/>
      <c r="O5" s="129"/>
      <c r="V5" s="3"/>
      <c r="W5" s="113"/>
      <c r="X5" s="6"/>
      <c r="AC5" s="128"/>
      <c r="AD5" s="113"/>
      <c r="AE5" s="113"/>
      <c r="AF5" s="129"/>
    </row>
    <row r="6" spans="2:33">
      <c r="E6" s="7"/>
      <c r="F6" s="1"/>
      <c r="G6" s="8"/>
      <c r="L6" s="73"/>
      <c r="M6" s="1"/>
      <c r="N6" s="1"/>
      <c r="O6" s="74"/>
      <c r="V6" s="7"/>
      <c r="W6" s="1"/>
      <c r="X6" s="8"/>
      <c r="AC6" s="73"/>
      <c r="AD6" s="1"/>
      <c r="AE6" s="1"/>
      <c r="AF6" s="74"/>
    </row>
    <row r="7" spans="2:33">
      <c r="E7" s="114"/>
      <c r="F7" s="24"/>
      <c r="G7" s="115"/>
      <c r="L7" s="130"/>
      <c r="M7" s="24"/>
      <c r="N7" s="24"/>
      <c r="O7" s="131"/>
      <c r="V7" s="114"/>
      <c r="W7" s="24"/>
      <c r="X7" s="115"/>
      <c r="AC7" s="130"/>
      <c r="AD7" s="24"/>
      <c r="AE7" s="24"/>
      <c r="AF7" s="131"/>
    </row>
    <row r="8" spans="2:33" ht="15" customHeight="1">
      <c r="F8" s="16"/>
      <c r="I8" s="413" t="s">
        <v>58</v>
      </c>
      <c r="M8" s="121"/>
      <c r="N8" s="122"/>
      <c r="W8" s="16"/>
      <c r="Z8" s="413" t="s">
        <v>58</v>
      </c>
      <c r="AD8" s="121"/>
      <c r="AE8" s="122"/>
    </row>
    <row r="9" spans="2:33">
      <c r="F9" s="16"/>
      <c r="I9" s="413"/>
      <c r="M9" s="73"/>
      <c r="N9" s="74"/>
      <c r="W9" s="16"/>
      <c r="Z9" s="413"/>
      <c r="AD9" s="73"/>
      <c r="AE9" s="74"/>
    </row>
    <row r="10" spans="2:33" ht="15" customHeight="1">
      <c r="F10" s="16"/>
      <c r="I10" s="413"/>
      <c r="M10" s="73"/>
      <c r="N10" s="74"/>
      <c r="W10" s="16"/>
      <c r="Z10" s="413"/>
      <c r="AD10" s="73"/>
      <c r="AE10" s="74"/>
    </row>
    <row r="11" spans="2:33">
      <c r="F11" s="16" t="s">
        <v>59</v>
      </c>
      <c r="I11" s="413"/>
      <c r="M11" s="411" t="s">
        <v>59</v>
      </c>
      <c r="N11" s="412"/>
      <c r="W11" s="16" t="s">
        <v>134</v>
      </c>
      <c r="Z11" s="413"/>
      <c r="AD11" s="411" t="s">
        <v>134</v>
      </c>
      <c r="AE11" s="412"/>
    </row>
    <row r="12" spans="2:33" ht="15" customHeight="1">
      <c r="B12" s="103"/>
      <c r="C12" s="118"/>
      <c r="D12" s="85"/>
      <c r="E12" s="117"/>
      <c r="F12" s="119"/>
      <c r="G12" s="85"/>
      <c r="H12" s="85"/>
      <c r="I12" s="85"/>
      <c r="K12" s="85"/>
      <c r="L12" s="85"/>
      <c r="M12" s="123"/>
      <c r="N12" s="124"/>
      <c r="O12" s="85"/>
      <c r="P12" s="85"/>
      <c r="S12" s="103"/>
      <c r="T12" s="118"/>
      <c r="U12" s="85"/>
      <c r="V12" s="117"/>
      <c r="W12" s="119"/>
      <c r="X12" s="85"/>
      <c r="Y12" s="85"/>
      <c r="Z12" s="85"/>
      <c r="AB12" s="85"/>
      <c r="AC12" s="85"/>
      <c r="AD12" s="123"/>
      <c r="AE12" s="124"/>
      <c r="AF12" s="85"/>
      <c r="AG12" s="85"/>
    </row>
    <row r="13" spans="2:33">
      <c r="B13" s="103"/>
      <c r="C13" s="103"/>
      <c r="F13" s="16"/>
      <c r="K13" s="103"/>
      <c r="M13" s="73"/>
      <c r="N13" s="74"/>
      <c r="S13" s="103"/>
      <c r="T13" s="103"/>
      <c r="W13" s="16"/>
      <c r="AB13" s="103"/>
      <c r="AD13" s="73"/>
      <c r="AE13" s="74"/>
    </row>
    <row r="14" spans="2:33">
      <c r="B14" s="103"/>
      <c r="C14" s="103">
        <v>0.3</v>
      </c>
      <c r="F14" s="16"/>
      <c r="K14" s="103"/>
      <c r="M14" s="73"/>
      <c r="N14" s="74"/>
      <c r="S14" s="103"/>
      <c r="T14" s="103">
        <v>0.5</v>
      </c>
      <c r="W14" s="16"/>
      <c r="AB14" s="103"/>
      <c r="AD14" s="73"/>
      <c r="AE14" s="74"/>
    </row>
    <row r="15" spans="2:33" ht="15.75" customHeight="1" thickBot="1">
      <c r="B15" s="118"/>
      <c r="C15" s="97"/>
      <c r="F15" s="17"/>
      <c r="I15" s="120"/>
      <c r="K15" s="103"/>
      <c r="L15" s="1"/>
      <c r="M15" s="73"/>
      <c r="N15" s="74"/>
      <c r="O15" s="1"/>
      <c r="S15" s="118"/>
      <c r="T15" s="97"/>
      <c r="W15" s="17"/>
      <c r="Z15" s="120"/>
      <c r="AB15" s="103"/>
      <c r="AC15" s="1"/>
      <c r="AD15" s="73"/>
      <c r="AE15" s="74"/>
      <c r="AF15" s="1"/>
    </row>
    <row r="16" spans="2:33">
      <c r="B16" s="103"/>
      <c r="C16" s="103"/>
      <c r="D16" s="212"/>
      <c r="E16" s="213"/>
      <c r="F16" s="214"/>
      <c r="G16" s="213"/>
      <c r="H16" s="215"/>
      <c r="I16" s="103"/>
      <c r="K16" s="103">
        <f>I28+I20-K22-K27</f>
        <v>0.82999999999999963</v>
      </c>
      <c r="L16" s="1"/>
      <c r="M16" s="73"/>
      <c r="N16" s="74"/>
      <c r="O16" s="1"/>
      <c r="S16" s="103"/>
      <c r="T16" s="103"/>
      <c r="U16" s="212"/>
      <c r="V16" s="213"/>
      <c r="W16" s="214"/>
      <c r="X16" s="213"/>
      <c r="Y16" s="215"/>
      <c r="Z16" s="103"/>
      <c r="AB16" s="103">
        <f>T29-Z36+T14-AB33-AB25</f>
        <v>1.1373999999999995</v>
      </c>
      <c r="AC16" s="1"/>
      <c r="AD16" s="73"/>
      <c r="AE16" s="74"/>
      <c r="AF16" s="1"/>
    </row>
    <row r="17" spans="2:33" ht="15" customHeight="1">
      <c r="B17" s="103"/>
      <c r="C17" s="103"/>
      <c r="D17" s="216"/>
      <c r="E17" s="217"/>
      <c r="F17" s="218"/>
      <c r="G17" s="217"/>
      <c r="H17" s="219"/>
      <c r="I17" s="103"/>
      <c r="J17" s="413" t="s">
        <v>58</v>
      </c>
      <c r="K17" s="103"/>
      <c r="L17" s="1"/>
      <c r="M17" s="73"/>
      <c r="N17" s="74"/>
      <c r="O17" s="1"/>
      <c r="S17" s="103"/>
      <c r="T17" s="103"/>
      <c r="U17" s="216"/>
      <c r="V17" s="217"/>
      <c r="W17" s="218"/>
      <c r="X17" s="217"/>
      <c r="Y17" s="219"/>
      <c r="Z17" s="103"/>
      <c r="AA17" s="413" t="s">
        <v>58</v>
      </c>
      <c r="AB17" s="103"/>
      <c r="AC17" s="1"/>
      <c r="AD17" s="73"/>
      <c r="AE17" s="74"/>
      <c r="AF17" s="1"/>
    </row>
    <row r="18" spans="2:33">
      <c r="B18" s="103"/>
      <c r="C18" s="148"/>
      <c r="D18" s="220"/>
      <c r="E18" s="221"/>
      <c r="F18" s="222"/>
      <c r="G18" s="221"/>
      <c r="H18" s="223"/>
      <c r="I18" s="103"/>
      <c r="J18" s="413"/>
      <c r="K18" s="103"/>
      <c r="L18" s="1"/>
      <c r="M18" s="73"/>
      <c r="N18" s="74"/>
      <c r="O18" s="1"/>
      <c r="S18" s="103"/>
      <c r="T18" s="148"/>
      <c r="U18" s="220"/>
      <c r="V18" s="221"/>
      <c r="W18" s="222"/>
      <c r="X18" s="221"/>
      <c r="Y18" s="223"/>
      <c r="Z18" s="103"/>
      <c r="AA18" s="413"/>
      <c r="AB18" s="103"/>
      <c r="AC18" s="1"/>
      <c r="AD18" s="73"/>
      <c r="AE18" s="74"/>
      <c r="AF18" s="1"/>
    </row>
    <row r="19" spans="2:33">
      <c r="B19" s="103"/>
      <c r="C19" s="103"/>
      <c r="E19" s="224"/>
      <c r="F19" s="225"/>
      <c r="G19" s="226"/>
      <c r="I19" s="103"/>
      <c r="J19" s="413"/>
      <c r="K19" s="118"/>
      <c r="L19" s="85"/>
      <c r="M19" s="123"/>
      <c r="N19" s="124"/>
      <c r="O19" s="85"/>
      <c r="P19" s="85" t="s">
        <v>61</v>
      </c>
      <c r="S19" s="103"/>
      <c r="T19" s="103"/>
      <c r="V19" s="224"/>
      <c r="W19" s="225"/>
      <c r="X19" s="226"/>
      <c r="Z19" s="103"/>
      <c r="AA19" s="413"/>
      <c r="AB19" s="118"/>
      <c r="AC19" s="85"/>
      <c r="AD19" s="123"/>
      <c r="AE19" s="124"/>
      <c r="AF19" s="85"/>
      <c r="AG19" s="85" t="s">
        <v>61</v>
      </c>
    </row>
    <row r="20" spans="2:33">
      <c r="B20" s="103"/>
      <c r="C20" s="103"/>
      <c r="E20" s="216"/>
      <c r="F20" s="218"/>
      <c r="G20" s="219"/>
      <c r="H20" s="1"/>
      <c r="I20" s="126">
        <f>C23+C14-I30-I28</f>
        <v>3.3299999999999996</v>
      </c>
      <c r="J20" s="413"/>
      <c r="K20" s="103"/>
      <c r="L20" s="1"/>
      <c r="M20" s="73"/>
      <c r="N20" s="74"/>
      <c r="O20" s="1"/>
      <c r="P20" t="s">
        <v>72</v>
      </c>
      <c r="S20" s="103"/>
      <c r="T20" s="103"/>
      <c r="V20" s="216"/>
      <c r="W20" s="218"/>
      <c r="X20" s="219"/>
      <c r="Y20" s="1"/>
      <c r="Z20" s="126">
        <f>T29+T14-Z36</f>
        <v>5.1373999999999995</v>
      </c>
      <c r="AA20" s="413"/>
      <c r="AB20" s="103"/>
      <c r="AC20" s="1"/>
      <c r="AD20" s="73"/>
      <c r="AE20" s="74"/>
      <c r="AF20" s="1"/>
      <c r="AG20" t="s">
        <v>72</v>
      </c>
    </row>
    <row r="21" spans="2:33" ht="15" customHeight="1">
      <c r="B21" s="103"/>
      <c r="C21" s="103"/>
      <c r="E21" s="216"/>
      <c r="F21" s="218"/>
      <c r="G21" s="219"/>
      <c r="I21" s="103"/>
      <c r="J21" s="103"/>
      <c r="K21" s="103"/>
      <c r="L21" s="1"/>
      <c r="M21" s="73"/>
      <c r="N21" s="74"/>
      <c r="O21" s="1"/>
      <c r="S21" s="103"/>
      <c r="T21" s="103"/>
      <c r="V21" s="216"/>
      <c r="W21" s="218"/>
      <c r="X21" s="219"/>
      <c r="Z21" s="103"/>
      <c r="AA21" s="103"/>
      <c r="AB21" s="103"/>
      <c r="AC21" s="1"/>
      <c r="AD21" s="73"/>
      <c r="AE21" s="74"/>
      <c r="AF21" s="1"/>
    </row>
    <row r="22" spans="2:33">
      <c r="B22" s="103"/>
      <c r="C22" s="103"/>
      <c r="E22" s="216"/>
      <c r="F22" s="218"/>
      <c r="G22" s="219"/>
      <c r="I22" s="103"/>
      <c r="J22" s="103"/>
      <c r="K22" s="103">
        <v>1</v>
      </c>
      <c r="L22" s="1"/>
      <c r="M22" s="73"/>
      <c r="N22" s="74"/>
      <c r="O22" s="1"/>
      <c r="S22" s="103"/>
      <c r="T22" s="103"/>
      <c r="V22" s="216"/>
      <c r="W22" s="218"/>
      <c r="X22" s="219"/>
      <c r="Z22" s="103"/>
      <c r="AA22" s="103"/>
      <c r="AC22" s="1"/>
      <c r="AD22" s="73"/>
      <c r="AE22" s="74"/>
      <c r="AF22" s="1"/>
    </row>
    <row r="23" spans="2:33">
      <c r="B23" s="103"/>
      <c r="C23" s="233">
        <v>3.53</v>
      </c>
      <c r="E23" s="216"/>
      <c r="F23" s="218"/>
      <c r="G23" s="219"/>
      <c r="J23" s="103"/>
      <c r="K23" s="103"/>
      <c r="L23" s="1"/>
      <c r="M23" s="73"/>
      <c r="N23" s="74"/>
      <c r="O23" s="1"/>
      <c r="S23" s="103"/>
      <c r="T23" s="103"/>
      <c r="V23" s="216"/>
      <c r="W23" s="218"/>
      <c r="X23" s="219"/>
      <c r="Z23" s="103"/>
      <c r="AA23" s="103"/>
      <c r="AB23" s="103"/>
      <c r="AC23" s="1"/>
      <c r="AD23" s="73"/>
      <c r="AE23" s="74"/>
      <c r="AF23" s="1"/>
    </row>
    <row r="24" spans="2:33">
      <c r="B24" s="103"/>
      <c r="C24" s="103"/>
      <c r="E24" s="216"/>
      <c r="F24" s="218"/>
      <c r="G24" s="219"/>
      <c r="I24" s="103"/>
      <c r="J24" s="103"/>
      <c r="K24" s="118"/>
      <c r="L24" s="85"/>
      <c r="M24" s="123"/>
      <c r="N24" s="124"/>
      <c r="O24" s="85"/>
      <c r="P24" s="85" t="s">
        <v>61</v>
      </c>
      <c r="S24" s="103"/>
      <c r="T24" s="103"/>
      <c r="V24" s="216"/>
      <c r="W24" s="218"/>
      <c r="X24" s="219"/>
      <c r="Z24" s="103"/>
      <c r="AA24" s="103"/>
      <c r="AB24" s="103"/>
      <c r="AC24" s="1"/>
      <c r="AD24" s="73"/>
      <c r="AE24" s="74"/>
      <c r="AF24" s="1"/>
    </row>
    <row r="25" spans="2:33" ht="15.75" customHeight="1">
      <c r="B25" s="103"/>
      <c r="C25" s="103"/>
      <c r="E25" s="216"/>
      <c r="F25" s="218"/>
      <c r="G25" s="219"/>
      <c r="I25" s="103"/>
      <c r="J25" s="103"/>
      <c r="K25" s="103"/>
      <c r="L25" s="1"/>
      <c r="M25" s="73"/>
      <c r="N25" s="74"/>
      <c r="O25" s="1"/>
      <c r="P25" t="s">
        <v>72</v>
      </c>
      <c r="S25" s="103"/>
      <c r="T25" s="103"/>
      <c r="V25" s="216"/>
      <c r="W25" s="218"/>
      <c r="X25" s="219"/>
      <c r="Z25" s="103"/>
      <c r="AA25" s="103"/>
      <c r="AB25" s="103">
        <v>2.5</v>
      </c>
      <c r="AC25" s="1"/>
      <c r="AD25" s="73"/>
      <c r="AE25" s="74"/>
      <c r="AF25" s="1"/>
    </row>
    <row r="26" spans="2:33">
      <c r="B26" s="103">
        <f>C33+C31+C23+C17</f>
        <v>3.71</v>
      </c>
      <c r="C26" s="103"/>
      <c r="E26" s="216"/>
      <c r="F26" s="218"/>
      <c r="G26" s="219"/>
      <c r="H26" s="1"/>
      <c r="I26" s="146"/>
      <c r="J26" s="103"/>
      <c r="K26" s="103"/>
      <c r="L26" s="1"/>
      <c r="M26" s="73"/>
      <c r="N26" s="74"/>
      <c r="O26" s="1"/>
      <c r="S26" s="103"/>
      <c r="T26" s="103"/>
      <c r="V26" s="216"/>
      <c r="W26" s="218"/>
      <c r="X26" s="219"/>
      <c r="Z26" s="103"/>
      <c r="AA26" s="103"/>
      <c r="AB26" s="103"/>
      <c r="AC26" s="1"/>
      <c r="AD26" s="73"/>
      <c r="AE26" s="74"/>
      <c r="AF26" s="1"/>
    </row>
    <row r="27" spans="2:33">
      <c r="B27" s="103"/>
      <c r="C27" s="103"/>
      <c r="E27" s="216"/>
      <c r="F27" s="218"/>
      <c r="G27" s="219"/>
      <c r="I27" s="103"/>
      <c r="J27" s="103"/>
      <c r="K27" s="103">
        <v>1.5</v>
      </c>
      <c r="L27" s="1"/>
      <c r="M27" s="411"/>
      <c r="N27" s="412"/>
      <c r="O27" s="1"/>
      <c r="S27" s="103"/>
      <c r="T27" s="103"/>
      <c r="V27" s="216"/>
      <c r="W27" s="218"/>
      <c r="X27" s="219"/>
      <c r="Z27" s="103"/>
      <c r="AA27" s="103"/>
      <c r="AB27" s="103"/>
      <c r="AC27" s="1"/>
      <c r="AD27" s="73"/>
      <c r="AE27" s="74"/>
      <c r="AF27" s="1"/>
    </row>
    <row r="28" spans="2:33">
      <c r="B28" s="103"/>
      <c r="C28" s="103"/>
      <c r="E28" s="216"/>
      <c r="F28" s="218"/>
      <c r="G28" s="219"/>
      <c r="I28" s="126"/>
      <c r="J28" s="103"/>
      <c r="K28" s="103"/>
      <c r="L28" s="1"/>
      <c r="M28" s="73"/>
      <c r="N28" s="74"/>
      <c r="O28" s="1"/>
      <c r="S28" s="103"/>
      <c r="T28" s="103"/>
      <c r="V28" s="216"/>
      <c r="W28" s="218"/>
      <c r="X28" s="219"/>
      <c r="Z28" s="103"/>
      <c r="AA28" s="103"/>
      <c r="AB28" s="103"/>
      <c r="AC28" s="1"/>
      <c r="AD28" s="73"/>
      <c r="AE28" s="74"/>
      <c r="AF28" s="1"/>
    </row>
    <row r="29" spans="2:33" ht="15" thickBot="1">
      <c r="C29" s="103"/>
      <c r="E29" s="216"/>
      <c r="F29" s="227"/>
      <c r="G29" s="219"/>
      <c r="H29" s="86"/>
      <c r="I29" s="127"/>
      <c r="J29" s="118"/>
      <c r="K29" s="118"/>
      <c r="L29" s="85"/>
      <c r="M29" s="75"/>
      <c r="N29" s="125"/>
      <c r="O29" s="1"/>
      <c r="S29" s="103"/>
      <c r="T29" s="233">
        <f>S32-T41-T39</f>
        <v>5.1373999999999995</v>
      </c>
      <c r="V29" s="216"/>
      <c r="W29" s="218"/>
      <c r="X29" s="219"/>
      <c r="AA29" s="103"/>
      <c r="AB29" s="103"/>
      <c r="AC29" s="1"/>
      <c r="AD29" s="73"/>
      <c r="AE29" s="74"/>
      <c r="AF29" s="1"/>
    </row>
    <row r="30" spans="2:33" ht="15" thickTop="1">
      <c r="B30" s="103"/>
      <c r="C30" s="118"/>
      <c r="D30" s="117"/>
      <c r="E30" s="220"/>
      <c r="F30" s="221"/>
      <c r="G30" s="223"/>
      <c r="H30" s="86"/>
      <c r="I30" s="127">
        <v>0.5</v>
      </c>
      <c r="J30" s="103"/>
      <c r="L30" s="1"/>
      <c r="M30" s="1" t="s">
        <v>60</v>
      </c>
      <c r="N30" s="1"/>
      <c r="O30" s="1"/>
      <c r="S30" s="103"/>
      <c r="T30" s="103"/>
      <c r="V30" s="216"/>
      <c r="W30" s="218"/>
      <c r="X30" s="219"/>
      <c r="Z30" s="103"/>
      <c r="AA30" s="103"/>
      <c r="AB30" s="118"/>
      <c r="AC30" s="85"/>
      <c r="AD30" s="123"/>
      <c r="AE30" s="124"/>
      <c r="AF30" s="85"/>
      <c r="AG30" s="85" t="s">
        <v>61</v>
      </c>
    </row>
    <row r="31" spans="2:33">
      <c r="B31" s="103"/>
      <c r="C31" s="146"/>
      <c r="D31" s="1"/>
      <c r="E31" s="147"/>
      <c r="F31" s="228"/>
      <c r="G31" s="116"/>
      <c r="S31" s="103"/>
      <c r="T31" s="103"/>
      <c r="V31" s="216"/>
      <c r="W31" s="218"/>
      <c r="X31" s="219"/>
      <c r="Z31" s="103"/>
      <c r="AA31" s="103"/>
      <c r="AB31" s="103"/>
      <c r="AC31" s="1"/>
      <c r="AD31" s="73"/>
      <c r="AE31" s="74"/>
      <c r="AF31" s="1"/>
      <c r="AG31" t="s">
        <v>72</v>
      </c>
    </row>
    <row r="32" spans="2:33">
      <c r="B32" s="103"/>
      <c r="C32" s="103"/>
      <c r="F32" s="229"/>
      <c r="S32" s="103">
        <f>5.5478</f>
        <v>5.5477999999999996</v>
      </c>
      <c r="T32" s="103"/>
      <c r="V32" s="216"/>
      <c r="W32" s="218"/>
      <c r="X32" s="219"/>
      <c r="Y32" s="1"/>
      <c r="Z32" s="146"/>
      <c r="AA32" s="103"/>
      <c r="AB32" s="103"/>
      <c r="AC32" s="1"/>
      <c r="AD32" s="73"/>
      <c r="AE32" s="74"/>
      <c r="AF32" s="1"/>
    </row>
    <row r="33" spans="2:32" ht="15" customHeight="1">
      <c r="B33" s="103"/>
      <c r="C33" s="103">
        <v>0.18</v>
      </c>
      <c r="F33" s="230"/>
      <c r="S33" s="103"/>
      <c r="T33" s="103"/>
      <c r="V33" s="216"/>
      <c r="W33" s="218"/>
      <c r="X33" s="219"/>
      <c r="Z33" s="103"/>
      <c r="AA33" s="103"/>
      <c r="AB33" s="103">
        <v>1.5</v>
      </c>
      <c r="AC33" s="1"/>
      <c r="AD33" s="411"/>
      <c r="AE33" s="412"/>
      <c r="AF33" s="1"/>
    </row>
    <row r="34" spans="2:32">
      <c r="B34" s="118"/>
      <c r="C34" s="118"/>
      <c r="D34" s="85"/>
      <c r="E34" s="85"/>
      <c r="F34" s="230"/>
      <c r="S34" s="103"/>
      <c r="T34" s="103"/>
      <c r="V34" s="216"/>
      <c r="W34" s="218"/>
      <c r="X34" s="219"/>
      <c r="Z34" s="126"/>
      <c r="AA34" s="103"/>
      <c r="AB34" s="103"/>
      <c r="AC34" s="1"/>
      <c r="AD34" s="73"/>
      <c r="AE34" s="74"/>
      <c r="AF34" s="1"/>
    </row>
    <row r="35" spans="2:32" ht="15" thickBot="1">
      <c r="B35" s="103"/>
      <c r="C35" s="103"/>
      <c r="F35" s="231"/>
      <c r="T35" s="103"/>
      <c r="V35" s="216"/>
      <c r="W35" s="227"/>
      <c r="X35" s="219"/>
      <c r="Y35" s="86"/>
      <c r="Z35" s="127"/>
      <c r="AA35" s="118"/>
      <c r="AB35" s="118"/>
      <c r="AC35" s="85"/>
      <c r="AD35" s="75"/>
      <c r="AE35" s="125"/>
      <c r="AF35" s="1"/>
    </row>
    <row r="36" spans="2:32" ht="15.5" thickTop="1" thickBot="1">
      <c r="F36" s="232"/>
      <c r="S36" s="103"/>
      <c r="T36" s="118"/>
      <c r="U36" s="117"/>
      <c r="V36" s="220"/>
      <c r="W36" s="221"/>
      <c r="X36" s="223"/>
      <c r="Y36" s="86"/>
      <c r="Z36" s="127">
        <v>0.5</v>
      </c>
      <c r="AA36" s="103"/>
      <c r="AC36" s="1"/>
      <c r="AD36" s="1" t="s">
        <v>60</v>
      </c>
      <c r="AE36" s="1"/>
      <c r="AF36" s="1"/>
    </row>
    <row r="37" spans="2:32">
      <c r="S37" s="103"/>
      <c r="T37" s="146"/>
      <c r="U37" s="1"/>
      <c r="V37" s="147"/>
      <c r="W37" s="228"/>
      <c r="X37" s="116"/>
    </row>
    <row r="38" spans="2:32">
      <c r="S38" s="103"/>
      <c r="T38" s="103"/>
      <c r="W38" s="229"/>
    </row>
    <row r="39" spans="2:32">
      <c r="S39" s="103"/>
      <c r="T39" s="126">
        <f>5.8478-5.4374-T41</f>
        <v>0.26930300000000007</v>
      </c>
      <c r="W39" s="230"/>
    </row>
    <row r="40" spans="2:32">
      <c r="T40" s="118"/>
      <c r="U40" s="85"/>
      <c r="V40" s="85"/>
      <c r="W40" s="230"/>
    </row>
    <row r="41" spans="2:32">
      <c r="S41" s="103"/>
      <c r="T41" s="409">
        <f>5.555*0.0254</f>
        <v>0.141097</v>
      </c>
      <c r="W41" s="231"/>
    </row>
    <row r="42" spans="2:32" ht="15" thickBot="1">
      <c r="S42" s="118"/>
      <c r="T42" s="410"/>
      <c r="U42" s="85"/>
      <c r="V42" s="85"/>
      <c r="W42" s="232"/>
    </row>
  </sheetData>
  <mergeCells count="10">
    <mergeCell ref="B2:Q2"/>
    <mergeCell ref="AA17:AA20"/>
    <mergeCell ref="Z8:Z11"/>
    <mergeCell ref="I8:I11"/>
    <mergeCell ref="J17:J20"/>
    <mergeCell ref="T41:T42"/>
    <mergeCell ref="AD11:AE11"/>
    <mergeCell ref="AD33:AE33"/>
    <mergeCell ref="M27:N27"/>
    <mergeCell ref="M11:N11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F8:BS38"/>
  <sheetViews>
    <sheetView showGridLines="0" topLeftCell="AT19" zoomScale="90" zoomScaleNormal="90" workbookViewId="0">
      <selection activeCell="BG9" sqref="BG9:BS38"/>
    </sheetView>
  </sheetViews>
  <sheetFormatPr defaultRowHeight="14.5"/>
  <cols>
    <col min="10" max="10" width="2.453125" customWidth="1"/>
    <col min="12" max="12" width="2.453125" customWidth="1"/>
    <col min="23" max="23" width="2.453125" customWidth="1"/>
    <col min="25" max="25" width="2.453125" customWidth="1"/>
    <col min="36" max="36" width="2.453125" customWidth="1"/>
    <col min="38" max="38" width="2.453125" customWidth="1"/>
    <col min="49" max="50" width="2.453125" customWidth="1"/>
    <col min="52" max="53" width="2.453125" customWidth="1"/>
    <col min="63" max="64" width="2.453125" customWidth="1"/>
    <col min="66" max="67" width="2.453125" customWidth="1"/>
  </cols>
  <sheetData>
    <row r="8" spans="6:65" ht="18.5">
      <c r="K8" s="95"/>
      <c r="X8" s="95"/>
      <c r="AK8" s="151"/>
      <c r="AY8" s="151"/>
      <c r="BM8" s="211"/>
    </row>
    <row r="9" spans="6:65">
      <c r="AF9" s="82"/>
      <c r="AG9" s="82"/>
      <c r="AH9" s="82"/>
      <c r="AI9" s="82"/>
      <c r="AJ9" s="82"/>
      <c r="AK9" s="82"/>
      <c r="AS9" s="82"/>
      <c r="AT9" s="82"/>
      <c r="AU9" s="82"/>
      <c r="AV9" s="82"/>
      <c r="AW9" s="82"/>
      <c r="AX9" s="82"/>
      <c r="AY9" s="82"/>
      <c r="BG9" s="82"/>
      <c r="BH9" s="82"/>
      <c r="BI9" s="82"/>
      <c r="BJ9" s="82"/>
      <c r="BK9" s="82"/>
      <c r="BL9" s="82"/>
      <c r="BM9" s="82"/>
    </row>
    <row r="10" spans="6:65" ht="23.5">
      <c r="AS10" s="104"/>
      <c r="BG10" s="104"/>
    </row>
    <row r="11" spans="6:65" s="104" customFormat="1" ht="15.75" customHeight="1">
      <c r="K11" s="104" t="s">
        <v>53</v>
      </c>
      <c r="X11" s="104" t="s">
        <v>54</v>
      </c>
      <c r="AG11" s="103">
        <f>38.12*2.54/100</f>
        <v>0.968248</v>
      </c>
      <c r="AS11"/>
      <c r="AT11" s="158">
        <v>0.4</v>
      </c>
      <c r="BG11"/>
      <c r="BH11" s="158">
        <v>0.4</v>
      </c>
    </row>
    <row r="12" spans="6:65" ht="21" customHeight="1">
      <c r="AS12" s="1"/>
      <c r="BG12" s="1"/>
    </row>
    <row r="13" spans="6:65">
      <c r="F13" s="82"/>
      <c r="G13" s="82"/>
      <c r="H13" s="82"/>
      <c r="I13" s="82"/>
      <c r="S13" s="82"/>
      <c r="T13" s="82"/>
      <c r="U13" s="82"/>
      <c r="V13" s="82"/>
      <c r="AF13" s="1"/>
      <c r="AG13" s="82"/>
      <c r="AH13" s="82"/>
      <c r="AI13" s="82"/>
      <c r="AT13" s="82"/>
      <c r="AU13" s="82"/>
      <c r="AV13" s="82"/>
      <c r="AW13" s="1"/>
      <c r="BH13" s="82"/>
      <c r="BI13" s="82"/>
      <c r="BJ13" s="82"/>
      <c r="BK13" s="1"/>
    </row>
    <row r="14" spans="6:65">
      <c r="T14" s="103"/>
      <c r="AG14" s="103"/>
      <c r="AT14" s="103"/>
      <c r="BH14" s="103"/>
    </row>
    <row r="15" spans="6:65">
      <c r="T15" s="103"/>
      <c r="AG15" s="103"/>
      <c r="AT15" s="103"/>
      <c r="BH15" s="103"/>
    </row>
    <row r="16" spans="6:65">
      <c r="T16" s="103"/>
      <c r="AG16" s="103"/>
      <c r="AS16" s="103">
        <f>SUM(AT10:AT25)</f>
        <v>1.9500000000000002</v>
      </c>
      <c r="AT16" s="103"/>
      <c r="BG16" s="103">
        <f>SUM(BH10:BH25)</f>
        <v>1.9500000000000002</v>
      </c>
      <c r="BH16" s="103"/>
    </row>
    <row r="17" spans="6:71">
      <c r="T17" s="103"/>
      <c r="AF17" s="103">
        <f>SUM(AG10:AG24)</f>
        <v>2.6063960000000002</v>
      </c>
      <c r="AG17" s="103"/>
      <c r="AT17" s="103"/>
      <c r="BH17" s="103"/>
    </row>
    <row r="18" spans="6:71">
      <c r="T18" s="103">
        <f>38.12*2.54/100</f>
        <v>0.968248</v>
      </c>
      <c r="AG18" s="103">
        <f>38.12*2.54/100</f>
        <v>0.968248</v>
      </c>
      <c r="AT18" s="158">
        <v>0.95</v>
      </c>
      <c r="BH18" s="158">
        <v>0.95</v>
      </c>
    </row>
    <row r="19" spans="6:71">
      <c r="T19" s="103"/>
      <c r="AG19" s="103"/>
      <c r="AT19" s="103"/>
      <c r="BH19" s="103"/>
    </row>
    <row r="20" spans="6:71">
      <c r="F20" s="103">
        <f>(50+84)/100</f>
        <v>1.34</v>
      </c>
      <c r="S20" s="103">
        <f>SUM(T14:T24)</f>
        <v>1.6381479999999999</v>
      </c>
      <c r="T20" s="103"/>
      <c r="AG20" s="103"/>
      <c r="AT20" s="103"/>
      <c r="BH20" s="103"/>
    </row>
    <row r="21" spans="6:71" ht="15" thickBot="1">
      <c r="T21" s="97"/>
      <c r="U21" s="82"/>
      <c r="V21" s="82"/>
      <c r="AG21" s="97"/>
      <c r="AH21" s="82"/>
      <c r="AI21" s="82"/>
      <c r="AT21" s="97"/>
      <c r="AU21" s="82"/>
      <c r="AV21" s="82"/>
      <c r="AW21" s="1"/>
      <c r="BH21" s="97"/>
      <c r="BI21" s="82"/>
      <c r="BJ21" s="82"/>
      <c r="BK21" s="1"/>
    </row>
    <row r="22" spans="6:71" ht="15" thickBot="1">
      <c r="J22" s="65"/>
      <c r="K22" s="66"/>
      <c r="L22" s="67"/>
      <c r="T22" s="103"/>
      <c r="W22" s="68"/>
      <c r="X22" s="69"/>
      <c r="Y22" s="70"/>
      <c r="AG22" s="103"/>
      <c r="AJ22" s="68"/>
      <c r="AK22" s="69"/>
      <c r="AL22" s="70"/>
      <c r="AX22" s="165"/>
      <c r="AY22" s="166"/>
      <c r="AZ22" s="167"/>
      <c r="BA22" s="87"/>
      <c r="BL22" s="165"/>
      <c r="BM22" s="166"/>
      <c r="BN22" s="167"/>
      <c r="BO22" s="87"/>
    </row>
    <row r="23" spans="6:71" ht="15" thickBot="1">
      <c r="K23" s="102"/>
      <c r="T23" s="97">
        <f>18.5*2.54/100</f>
        <v>0.46990000000000004</v>
      </c>
      <c r="U23" s="82"/>
      <c r="V23" s="82"/>
      <c r="W23" s="83"/>
      <c r="X23" s="72"/>
      <c r="Y23" s="1"/>
      <c r="AG23" s="97">
        <f>18.5*2.54/100</f>
        <v>0.46990000000000004</v>
      </c>
      <c r="AH23" s="82"/>
      <c r="AI23" s="82"/>
      <c r="AJ23" s="83"/>
      <c r="AK23" s="72"/>
      <c r="AL23" s="1"/>
      <c r="AT23" s="163">
        <v>0.52</v>
      </c>
      <c r="AX23" s="168"/>
      <c r="AY23" s="164"/>
      <c r="AZ23" s="169"/>
      <c r="BA23" s="87"/>
      <c r="BH23" s="163">
        <v>0.52</v>
      </c>
      <c r="BL23" s="168"/>
      <c r="BM23" s="164"/>
      <c r="BN23" s="169"/>
      <c r="BO23" s="87"/>
    </row>
    <row r="24" spans="6:71" ht="15" thickBot="1">
      <c r="F24" s="76"/>
      <c r="J24" s="65"/>
      <c r="K24" s="66"/>
      <c r="L24" s="67"/>
      <c r="P24" s="76"/>
      <c r="S24" s="76"/>
      <c r="T24" s="103">
        <v>0.2</v>
      </c>
      <c r="W24" s="1"/>
      <c r="X24" s="14"/>
      <c r="Y24" s="1"/>
      <c r="AC24" s="76"/>
      <c r="AF24" s="76"/>
      <c r="AG24" s="103">
        <v>0.2</v>
      </c>
      <c r="AJ24" s="1"/>
      <c r="AK24" s="14"/>
      <c r="AL24" s="1"/>
      <c r="AP24" s="76"/>
      <c r="AT24" s="170"/>
      <c r="AU24" s="82"/>
      <c r="AV24" s="82"/>
      <c r="AW24" s="82"/>
      <c r="AX24" s="83"/>
      <c r="AY24" s="72"/>
      <c r="AZ24" s="1"/>
      <c r="BA24" s="1"/>
      <c r="BH24" s="170"/>
      <c r="BI24" s="82"/>
      <c r="BJ24" s="82"/>
      <c r="BK24" s="82"/>
      <c r="BL24" s="83"/>
      <c r="BM24" s="72"/>
      <c r="BN24" s="1"/>
      <c r="BO24" s="1"/>
    </row>
    <row r="25" spans="6:71" ht="15.5" thickTop="1" thickBot="1">
      <c r="F25" s="79"/>
      <c r="G25" s="73"/>
      <c r="H25" s="1"/>
      <c r="I25" s="1"/>
      <c r="J25" s="68"/>
      <c r="K25" s="69"/>
      <c r="L25" s="70"/>
      <c r="M25" s="1"/>
      <c r="N25" s="1"/>
      <c r="O25" s="74"/>
      <c r="P25" s="79"/>
      <c r="S25" s="79"/>
      <c r="T25" s="73"/>
      <c r="U25" s="1"/>
      <c r="V25" s="1"/>
      <c r="W25" s="1"/>
      <c r="X25" s="16"/>
      <c r="Y25" s="1"/>
      <c r="Z25" s="1"/>
      <c r="AA25" s="1"/>
      <c r="AB25" s="74"/>
      <c r="AC25" s="79"/>
      <c r="AF25" s="79"/>
      <c r="AG25" s="73"/>
      <c r="AH25" s="1"/>
      <c r="AI25" s="1"/>
      <c r="AJ25" s="1"/>
      <c r="AK25" s="16"/>
      <c r="AL25" s="1"/>
      <c r="AM25" s="1"/>
      <c r="AN25" s="1"/>
      <c r="AO25" s="74"/>
      <c r="AP25" s="79"/>
      <c r="AS25" s="76"/>
      <c r="AT25" s="179">
        <v>0.08</v>
      </c>
      <c r="AU25" s="134"/>
      <c r="AX25" s="1"/>
      <c r="AY25" s="16"/>
      <c r="AZ25" s="1"/>
      <c r="BG25" s="76"/>
      <c r="BH25" s="179">
        <v>0.08</v>
      </c>
      <c r="BI25" s="134"/>
      <c r="BL25" s="1"/>
      <c r="BM25" s="235"/>
      <c r="BN25" s="1"/>
    </row>
    <row r="26" spans="6:71">
      <c r="F26" s="79"/>
      <c r="G26" s="73"/>
      <c r="H26" s="1"/>
      <c r="I26" s="1"/>
      <c r="J26" s="1"/>
      <c r="K26" s="71"/>
      <c r="L26" s="1"/>
      <c r="M26" s="1"/>
      <c r="N26" s="1"/>
      <c r="O26" s="74"/>
      <c r="P26" s="79"/>
      <c r="S26" s="79"/>
      <c r="T26" s="73"/>
      <c r="U26" s="1"/>
      <c r="V26" s="1"/>
      <c r="X26" s="16"/>
      <c r="Z26" s="1"/>
      <c r="AA26" s="1"/>
      <c r="AB26" s="74"/>
      <c r="AC26" s="79"/>
      <c r="AF26" s="79"/>
      <c r="AG26" s="73"/>
      <c r="AH26" s="1"/>
      <c r="AI26" s="1"/>
      <c r="AK26" s="16"/>
      <c r="AM26" s="1"/>
      <c r="AN26" s="1"/>
      <c r="AO26" s="74"/>
      <c r="AP26" s="79"/>
      <c r="AS26" s="79"/>
      <c r="AT26" s="73"/>
      <c r="AU26" s="1"/>
      <c r="AV26" s="1"/>
      <c r="AW26" s="1"/>
      <c r="AX26" s="1"/>
      <c r="AY26" s="16"/>
      <c r="AZ26" s="1"/>
      <c r="BA26" s="1"/>
      <c r="BB26" s="1"/>
      <c r="BC26" s="1"/>
      <c r="BD26" s="74"/>
      <c r="BE26" s="79"/>
      <c r="BG26" s="79"/>
      <c r="BH26" s="73"/>
      <c r="BI26" s="1"/>
      <c r="BJ26" s="1"/>
      <c r="BK26" s="1"/>
      <c r="BL26" s="1"/>
      <c r="BM26" s="236"/>
      <c r="BN26" s="1"/>
      <c r="BO26" s="1"/>
      <c r="BP26" s="1"/>
      <c r="BQ26" s="1"/>
      <c r="BR26" s="74"/>
      <c r="BS26" s="79"/>
    </row>
    <row r="27" spans="6:71" ht="15" thickBot="1">
      <c r="F27" s="79"/>
      <c r="G27" s="73"/>
      <c r="H27" s="1"/>
      <c r="I27" s="1"/>
      <c r="J27" s="1"/>
      <c r="K27" s="72"/>
      <c r="L27" s="7"/>
      <c r="M27" s="1"/>
      <c r="N27" s="1"/>
      <c r="O27" s="74"/>
      <c r="P27" s="79"/>
      <c r="S27" s="79"/>
      <c r="T27" s="73"/>
      <c r="U27" s="1"/>
      <c r="V27" s="1"/>
      <c r="X27" s="16"/>
      <c r="Z27" s="1"/>
      <c r="AA27" s="1"/>
      <c r="AB27" s="74"/>
      <c r="AC27" s="79"/>
      <c r="AF27" s="79"/>
      <c r="AG27" s="73"/>
      <c r="AH27" s="1"/>
      <c r="AI27" s="1"/>
      <c r="AK27" s="16"/>
      <c r="AM27" s="1"/>
      <c r="AN27" s="1"/>
      <c r="AO27" s="74"/>
      <c r="AP27" s="79"/>
      <c r="AS27" s="79"/>
      <c r="AT27" s="73"/>
      <c r="AU27" s="1"/>
      <c r="AV27" s="1"/>
      <c r="AW27" s="1"/>
      <c r="AX27" s="159"/>
      <c r="AY27" s="16"/>
      <c r="AZ27" s="160"/>
      <c r="BA27" s="1"/>
      <c r="BB27" s="1"/>
      <c r="BC27" s="1"/>
      <c r="BD27" s="74"/>
      <c r="BE27" s="79"/>
      <c r="BG27" s="79"/>
      <c r="BH27" s="73"/>
      <c r="BI27" s="1"/>
      <c r="BJ27" s="1"/>
      <c r="BK27" s="1"/>
      <c r="BL27" s="159"/>
      <c r="BM27" s="236"/>
      <c r="BN27" s="160"/>
      <c r="BO27" s="1"/>
      <c r="BP27" s="1"/>
      <c r="BQ27" s="1"/>
      <c r="BR27" s="74"/>
      <c r="BS27" s="79"/>
    </row>
    <row r="28" spans="6:71">
      <c r="F28" s="79"/>
      <c r="G28" s="73"/>
      <c r="H28" s="1"/>
      <c r="I28" s="1"/>
      <c r="J28" s="1"/>
      <c r="K28" s="14"/>
      <c r="L28" s="1"/>
      <c r="M28" s="1"/>
      <c r="N28" s="1"/>
      <c r="O28" s="74"/>
      <c r="P28" s="79"/>
      <c r="S28" s="79"/>
      <c r="T28" s="73"/>
      <c r="U28" s="1"/>
      <c r="V28" s="1"/>
      <c r="X28" s="16"/>
      <c r="Z28" s="1"/>
      <c r="AA28" s="1"/>
      <c r="AB28" s="74"/>
      <c r="AC28" s="79"/>
      <c r="AF28" s="79"/>
      <c r="AG28" s="73"/>
      <c r="AH28" s="1"/>
      <c r="AI28" s="1"/>
      <c r="AK28" s="16"/>
      <c r="AM28" s="1"/>
      <c r="AN28" s="1"/>
      <c r="AO28" s="74"/>
      <c r="AP28" s="79"/>
      <c r="AS28" s="79"/>
      <c r="AT28" s="73"/>
      <c r="AU28" s="1"/>
      <c r="AV28" s="1"/>
      <c r="AW28" s="1"/>
      <c r="AX28" s="159"/>
      <c r="AY28" s="16"/>
      <c r="AZ28" s="160"/>
      <c r="BA28" s="1"/>
      <c r="BB28" s="1"/>
      <c r="BC28" s="1"/>
      <c r="BD28" s="74"/>
      <c r="BE28" s="79"/>
      <c r="BG28" s="79"/>
      <c r="BH28" s="73"/>
      <c r="BI28" s="1"/>
      <c r="BJ28" s="1"/>
      <c r="BK28" s="1"/>
      <c r="BL28" s="159"/>
      <c r="BM28" s="236"/>
      <c r="BN28" s="160"/>
      <c r="BO28" s="1"/>
      <c r="BP28" s="1"/>
      <c r="BQ28" s="1"/>
      <c r="BR28" s="74"/>
      <c r="BS28" s="79"/>
    </row>
    <row r="29" spans="6:71">
      <c r="F29" s="79"/>
      <c r="G29" s="73"/>
      <c r="H29" s="1"/>
      <c r="I29" s="1"/>
      <c r="J29" s="1"/>
      <c r="K29" s="16"/>
      <c r="L29" s="1"/>
      <c r="M29" s="1"/>
      <c r="N29" s="1"/>
      <c r="O29" s="74"/>
      <c r="P29" s="79"/>
      <c r="S29" s="79"/>
      <c r="T29" s="73"/>
      <c r="U29" s="1"/>
      <c r="V29" s="1"/>
      <c r="W29" s="1"/>
      <c r="X29" s="16"/>
      <c r="Y29" s="1"/>
      <c r="Z29" s="1"/>
      <c r="AA29" s="1"/>
      <c r="AB29" s="74"/>
      <c r="AC29" s="79"/>
      <c r="AF29" s="79"/>
      <c r="AG29" s="73"/>
      <c r="AH29" s="1"/>
      <c r="AI29" s="1"/>
      <c r="AJ29" s="1"/>
      <c r="AK29" s="16"/>
      <c r="AL29" s="1"/>
      <c r="AM29" s="1"/>
      <c r="AN29" s="1"/>
      <c r="AO29" s="74"/>
      <c r="AP29" s="79"/>
      <c r="AS29" s="79"/>
      <c r="AT29" s="172">
        <v>1.2</v>
      </c>
      <c r="AU29" s="1"/>
      <c r="AV29" s="1"/>
      <c r="AW29" s="162"/>
      <c r="AX29" s="159"/>
      <c r="AY29" s="16"/>
      <c r="AZ29" s="160"/>
      <c r="BA29" s="161"/>
      <c r="BB29" s="1"/>
      <c r="BC29" s="1"/>
      <c r="BD29" s="74"/>
      <c r="BE29" s="79"/>
      <c r="BG29" s="79"/>
      <c r="BH29" s="172">
        <v>1.2</v>
      </c>
      <c r="BI29" s="1"/>
      <c r="BJ29" s="1"/>
      <c r="BK29" s="162"/>
      <c r="BL29" s="159"/>
      <c r="BM29" s="236"/>
      <c r="BN29" s="160"/>
      <c r="BO29" s="161"/>
      <c r="BP29" s="1"/>
      <c r="BQ29" s="1"/>
      <c r="BR29" s="74"/>
      <c r="BS29" s="79"/>
    </row>
    <row r="30" spans="6:71">
      <c r="F30" s="79"/>
      <c r="G30" s="73"/>
      <c r="H30" s="1"/>
      <c r="I30" s="1"/>
      <c r="J30" s="1"/>
      <c r="K30" s="16"/>
      <c r="L30" s="1"/>
      <c r="M30" s="1"/>
      <c r="N30" s="1"/>
      <c r="O30" s="74"/>
      <c r="P30" s="79"/>
      <c r="S30" s="79"/>
      <c r="T30" s="73"/>
      <c r="U30" s="1"/>
      <c r="V30" s="1"/>
      <c r="W30" s="1"/>
      <c r="X30" s="16"/>
      <c r="Y30" s="1"/>
      <c r="Z30" s="1"/>
      <c r="AA30" s="1"/>
      <c r="AB30" s="74"/>
      <c r="AC30" s="79"/>
      <c r="AF30" s="79"/>
      <c r="AG30" s="73"/>
      <c r="AH30" s="1"/>
      <c r="AI30" s="1"/>
      <c r="AJ30" s="1"/>
      <c r="AK30" s="16"/>
      <c r="AL30" s="1"/>
      <c r="AM30" s="1"/>
      <c r="AN30" s="1"/>
      <c r="AO30" s="74"/>
      <c r="AP30" s="79"/>
      <c r="AS30" s="79"/>
      <c r="AT30" s="73"/>
      <c r="AU30" s="1"/>
      <c r="AV30" s="1"/>
      <c r="AW30" s="162"/>
      <c r="AX30" s="159"/>
      <c r="AY30" s="16"/>
      <c r="AZ30" s="160"/>
      <c r="BA30" s="161"/>
      <c r="BB30" s="1"/>
      <c r="BC30" s="1"/>
      <c r="BD30" s="74"/>
      <c r="BE30" s="79"/>
      <c r="BG30" s="79"/>
      <c r="BH30" s="73"/>
      <c r="BI30" s="1"/>
      <c r="BJ30" s="1"/>
      <c r="BK30" s="162"/>
      <c r="BL30" s="159"/>
      <c r="BM30" s="236"/>
      <c r="BN30" s="160"/>
      <c r="BO30" s="161"/>
      <c r="BP30" s="1"/>
      <c r="BQ30" s="1"/>
      <c r="BR30" s="74"/>
      <c r="BS30" s="79"/>
    </row>
    <row r="31" spans="6:71">
      <c r="F31" s="79"/>
      <c r="G31" s="73"/>
      <c r="H31" s="1"/>
      <c r="I31" s="1"/>
      <c r="J31" s="1"/>
      <c r="K31" s="16"/>
      <c r="L31" s="1"/>
      <c r="M31" s="1"/>
      <c r="N31" s="1"/>
      <c r="O31" s="74"/>
      <c r="P31" s="79"/>
      <c r="S31" s="79"/>
      <c r="T31" s="73"/>
      <c r="U31" s="1"/>
      <c r="V31" s="1"/>
      <c r="W31" s="1"/>
      <c r="X31" s="16"/>
      <c r="Y31" s="1"/>
      <c r="Z31" s="1"/>
      <c r="AA31" s="1"/>
      <c r="AB31" s="74"/>
      <c r="AC31" s="79"/>
      <c r="AF31" s="79"/>
      <c r="AG31" s="73"/>
      <c r="AH31" s="1"/>
      <c r="AI31" s="1"/>
      <c r="AJ31" s="1"/>
      <c r="AK31" s="16"/>
      <c r="AL31" s="1"/>
      <c r="AM31" s="1"/>
      <c r="AN31" s="1"/>
      <c r="AO31" s="74"/>
      <c r="AP31" s="79"/>
      <c r="AS31" s="79"/>
      <c r="AT31" s="73"/>
      <c r="AU31" s="1"/>
      <c r="AV31" s="1"/>
      <c r="AW31" s="162"/>
      <c r="AX31" s="159"/>
      <c r="AY31" s="16"/>
      <c r="AZ31" s="160"/>
      <c r="BA31" s="161"/>
      <c r="BB31" s="1"/>
      <c r="BC31" s="1"/>
      <c r="BD31" s="74"/>
      <c r="BE31" s="79"/>
      <c r="BG31" s="79"/>
      <c r="BH31" s="73"/>
      <c r="BI31" s="1"/>
      <c r="BJ31" s="1"/>
      <c r="BK31" s="162"/>
      <c r="BL31" s="159"/>
      <c r="BM31" s="237"/>
      <c r="BN31" s="160"/>
      <c r="BO31" s="161"/>
      <c r="BP31" s="1"/>
      <c r="BQ31" s="1"/>
      <c r="BR31" s="74"/>
      <c r="BS31" s="79"/>
    </row>
    <row r="32" spans="6:71">
      <c r="F32" s="79"/>
      <c r="G32" s="73"/>
      <c r="H32" s="1"/>
      <c r="I32" s="1"/>
      <c r="J32" s="1"/>
      <c r="K32" s="16"/>
      <c r="L32" s="1"/>
      <c r="M32" s="1"/>
      <c r="N32" s="1"/>
      <c r="O32" s="74"/>
      <c r="P32" s="79"/>
      <c r="S32" s="79"/>
      <c r="T32" s="73"/>
      <c r="U32" s="1"/>
      <c r="V32" s="1"/>
      <c r="W32" s="1"/>
      <c r="X32" s="16"/>
      <c r="Y32" s="1"/>
      <c r="Z32" s="1"/>
      <c r="AA32" s="1"/>
      <c r="AB32" s="74"/>
      <c r="AC32" s="79"/>
      <c r="AF32" s="79"/>
      <c r="AG32" s="73"/>
      <c r="AH32" s="1"/>
      <c r="AI32" s="1"/>
      <c r="AJ32" s="1"/>
      <c r="AK32" s="16"/>
      <c r="AL32" s="1"/>
      <c r="AM32" s="1"/>
      <c r="AN32" s="1"/>
      <c r="AO32" s="74"/>
      <c r="AP32" s="79"/>
      <c r="AS32" s="79"/>
      <c r="AT32" s="73"/>
      <c r="AU32" s="1"/>
      <c r="AV32" s="1"/>
      <c r="AW32" s="162"/>
      <c r="AX32" s="159"/>
      <c r="AY32" s="16"/>
      <c r="AZ32" s="160"/>
      <c r="BA32" s="161"/>
      <c r="BB32" s="1"/>
      <c r="BC32" s="1"/>
      <c r="BD32" s="74"/>
      <c r="BE32" s="79"/>
      <c r="BG32" s="79"/>
      <c r="BH32" s="73"/>
      <c r="BI32" s="1"/>
      <c r="BJ32" s="1"/>
      <c r="BK32" s="162"/>
      <c r="BL32" s="159"/>
      <c r="BM32" s="16"/>
      <c r="BN32" s="160"/>
      <c r="BO32" s="161"/>
      <c r="BP32" s="1"/>
      <c r="BQ32" s="1"/>
      <c r="BR32" s="74"/>
      <c r="BS32" s="79"/>
    </row>
    <row r="33" spans="6:71" ht="15" thickBot="1">
      <c r="F33" s="79"/>
      <c r="G33" s="73"/>
      <c r="H33" s="1"/>
      <c r="I33" s="1"/>
      <c r="J33" s="1"/>
      <c r="K33" s="16"/>
      <c r="L33" s="1"/>
      <c r="M33" s="1"/>
      <c r="N33" s="1"/>
      <c r="O33" s="74"/>
      <c r="P33" s="79"/>
      <c r="S33" s="79"/>
      <c r="T33" s="73"/>
      <c r="U33" s="1"/>
      <c r="V33" s="1"/>
      <c r="W33" s="1"/>
      <c r="X33" s="16"/>
      <c r="Y33" s="1"/>
      <c r="Z33" s="1"/>
      <c r="AA33" s="1"/>
      <c r="AB33" s="74"/>
      <c r="AC33" s="79"/>
      <c r="AF33" s="79"/>
      <c r="AG33" s="73"/>
      <c r="AH33" s="1"/>
      <c r="AI33" s="1"/>
      <c r="AJ33" s="1"/>
      <c r="AK33" s="16"/>
      <c r="AL33" s="1"/>
      <c r="AM33" s="1"/>
      <c r="AN33" s="1"/>
      <c r="AO33" s="74"/>
      <c r="AP33" s="79"/>
      <c r="AS33" s="79"/>
      <c r="AT33" s="75"/>
      <c r="AU33" s="76"/>
      <c r="AV33" s="76"/>
      <c r="AW33" s="162"/>
      <c r="AX33" s="159"/>
      <c r="AY33" s="16"/>
      <c r="AZ33" s="160"/>
      <c r="BA33" s="161"/>
      <c r="BB33" s="76"/>
      <c r="BC33" s="76"/>
      <c r="BD33" s="77"/>
      <c r="BE33" s="79"/>
      <c r="BG33" s="79"/>
      <c r="BH33" s="75"/>
      <c r="BI33" s="76"/>
      <c r="BJ33" s="76"/>
      <c r="BK33" s="162"/>
      <c r="BL33" s="159"/>
      <c r="BM33" s="16"/>
      <c r="BN33" s="160"/>
      <c r="BO33" s="161"/>
      <c r="BP33" s="76"/>
      <c r="BQ33" s="76"/>
      <c r="BR33" s="77"/>
      <c r="BS33" s="79"/>
    </row>
    <row r="34" spans="6:71" ht="15.5" thickTop="1" thickBot="1">
      <c r="F34" s="79"/>
      <c r="G34" s="75"/>
      <c r="H34" s="76"/>
      <c r="I34" s="76"/>
      <c r="J34" s="76"/>
      <c r="K34" s="16"/>
      <c r="L34" s="76"/>
      <c r="M34" s="76"/>
      <c r="N34" s="76"/>
      <c r="O34" s="77"/>
      <c r="P34" s="79"/>
      <c r="S34" s="79"/>
      <c r="T34" s="75"/>
      <c r="U34" s="76"/>
      <c r="V34" s="76"/>
      <c r="W34" s="76"/>
      <c r="X34" s="16"/>
      <c r="Y34" s="76"/>
      <c r="Z34" s="76"/>
      <c r="AA34" s="76"/>
      <c r="AB34" s="77"/>
      <c r="AC34" s="79"/>
      <c r="AF34" s="79"/>
      <c r="AG34" s="75"/>
      <c r="AH34" s="76"/>
      <c r="AI34" s="76"/>
      <c r="AJ34" s="76"/>
      <c r="AK34" s="16"/>
      <c r="AL34" s="76"/>
      <c r="AM34" s="76"/>
      <c r="AN34" s="76"/>
      <c r="AO34" s="77"/>
      <c r="AP34" s="79"/>
      <c r="AS34" s="79"/>
      <c r="AT34" s="81"/>
      <c r="AU34" s="81"/>
      <c r="AV34" s="81"/>
      <c r="AW34" s="162"/>
      <c r="AX34" s="159"/>
      <c r="AY34" s="16"/>
      <c r="AZ34" s="160"/>
      <c r="BA34" s="161"/>
      <c r="BB34" s="79"/>
      <c r="BC34" s="79"/>
      <c r="BD34" s="79"/>
      <c r="BE34" s="79"/>
      <c r="BG34" s="79"/>
      <c r="BH34" s="81"/>
      <c r="BI34" s="81"/>
      <c r="BJ34" s="81"/>
      <c r="BK34" s="162"/>
      <c r="BL34" s="159"/>
      <c r="BM34" s="16"/>
      <c r="BN34" s="160"/>
      <c r="BO34" s="161"/>
      <c r="BP34" s="79"/>
      <c r="BQ34" s="79"/>
      <c r="BR34" s="79"/>
      <c r="BS34" s="79"/>
    </row>
    <row r="35" spans="6:71" ht="15" thickTop="1">
      <c r="F35" s="79"/>
      <c r="G35" s="81"/>
      <c r="H35" s="81"/>
      <c r="I35" s="81"/>
      <c r="J35" s="81"/>
      <c r="K35" s="16"/>
      <c r="L35" s="79"/>
      <c r="M35" s="79"/>
      <c r="N35" s="79"/>
      <c r="O35" s="79"/>
      <c r="P35" s="79"/>
      <c r="S35" s="79"/>
      <c r="T35" s="81"/>
      <c r="U35" s="81"/>
      <c r="V35" s="81"/>
      <c r="W35" s="81"/>
      <c r="X35" s="16"/>
      <c r="Y35" s="79"/>
      <c r="Z35" s="79"/>
      <c r="AA35" s="79"/>
      <c r="AB35" s="79"/>
      <c r="AC35" s="79"/>
      <c r="AF35" s="79"/>
      <c r="AG35" s="81"/>
      <c r="AH35" s="81"/>
      <c r="AI35" s="81"/>
      <c r="AJ35" s="81"/>
      <c r="AK35" s="16"/>
      <c r="AL35" s="79"/>
      <c r="AM35" s="79"/>
      <c r="AN35" s="79"/>
      <c r="AO35" s="79"/>
      <c r="AP35" s="79"/>
      <c r="AS35" s="79"/>
      <c r="AT35" s="81"/>
      <c r="AU35" s="81"/>
      <c r="AV35" s="81"/>
      <c r="AW35" s="162"/>
      <c r="AX35" s="159"/>
      <c r="AY35" s="16"/>
      <c r="AZ35" s="160"/>
      <c r="BA35" s="161"/>
      <c r="BB35" s="171"/>
      <c r="BC35" s="171"/>
      <c r="BD35" s="79"/>
      <c r="BE35" s="79"/>
      <c r="BG35" s="79"/>
      <c r="BH35" s="81"/>
      <c r="BI35" s="81"/>
      <c r="BJ35" s="81"/>
      <c r="BK35" s="162"/>
      <c r="BL35" s="159"/>
      <c r="BM35" s="16"/>
      <c r="BN35" s="160"/>
      <c r="BO35" s="161"/>
      <c r="BP35" s="171"/>
      <c r="BQ35" s="171"/>
      <c r="BR35" s="79"/>
      <c r="BS35" s="79"/>
    </row>
    <row r="36" spans="6:71">
      <c r="F36" s="79"/>
      <c r="G36" s="81"/>
      <c r="H36" s="81"/>
      <c r="I36" s="81"/>
      <c r="J36" s="81"/>
      <c r="K36" s="16"/>
      <c r="L36" s="79"/>
      <c r="M36" s="79"/>
      <c r="N36" s="79"/>
      <c r="O36" s="79"/>
      <c r="P36" s="79"/>
      <c r="S36" s="79"/>
      <c r="T36" s="81"/>
      <c r="U36" s="81"/>
      <c r="V36" s="81"/>
      <c r="W36" s="81"/>
      <c r="X36" s="16"/>
      <c r="Y36" s="79"/>
      <c r="Z36" s="79"/>
      <c r="AA36" s="79"/>
      <c r="AB36" s="79"/>
      <c r="AC36" s="79"/>
      <c r="AF36" s="79"/>
      <c r="AG36" s="81"/>
      <c r="AH36" s="81"/>
      <c r="AI36" s="81"/>
      <c r="AJ36" s="81"/>
      <c r="AK36" s="16"/>
      <c r="AL36" s="79"/>
      <c r="AM36" s="79"/>
      <c r="AN36" s="79"/>
      <c r="AO36" s="79"/>
      <c r="AP36" s="79"/>
      <c r="AW36" s="162"/>
      <c r="AX36" s="159"/>
      <c r="AY36" s="173"/>
      <c r="AZ36" s="174"/>
      <c r="BA36" s="175"/>
      <c r="BB36" s="176" t="s">
        <v>69</v>
      </c>
      <c r="BK36" s="162"/>
      <c r="BL36" s="159"/>
      <c r="BM36" s="173"/>
      <c r="BN36" s="174"/>
      <c r="BO36" s="175"/>
      <c r="BP36" s="176" t="s">
        <v>69</v>
      </c>
    </row>
    <row r="37" spans="6:71">
      <c r="K37" s="16"/>
      <c r="X37" s="16"/>
      <c r="AK37" s="16"/>
      <c r="AX37" s="159"/>
      <c r="AY37" s="173"/>
      <c r="AZ37" s="174"/>
      <c r="BA37" s="177" t="s">
        <v>70</v>
      </c>
      <c r="BB37" s="176"/>
      <c r="BL37" s="159"/>
      <c r="BM37" s="173"/>
      <c r="BN37" s="174"/>
      <c r="BO37" s="177" t="s">
        <v>70</v>
      </c>
      <c r="BP37" s="176"/>
    </row>
    <row r="38" spans="6:71">
      <c r="K38" s="16"/>
      <c r="X38" s="16"/>
      <c r="AK38" s="16"/>
      <c r="AY38" s="173"/>
      <c r="AZ38" s="176" t="s">
        <v>71</v>
      </c>
      <c r="BA38" s="176"/>
      <c r="BB38" s="176"/>
      <c r="BM38" s="173"/>
      <c r="BN38" s="176" t="s">
        <v>71</v>
      </c>
      <c r="BO38" s="176"/>
      <c r="BP38" s="176"/>
    </row>
  </sheetData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D4:J8"/>
  <sheetViews>
    <sheetView showGridLines="0" topLeftCell="A4" zoomScale="80" zoomScaleNormal="80" workbookViewId="0">
      <selection activeCell="C4" sqref="C4:K10"/>
    </sheetView>
  </sheetViews>
  <sheetFormatPr defaultRowHeight="14.5"/>
  <cols>
    <col min="4" max="4" width="25.1796875" customWidth="1"/>
    <col min="5" max="5" width="34.453125" customWidth="1"/>
    <col min="6" max="6" width="25.1796875" customWidth="1"/>
    <col min="7" max="7" width="34.453125" customWidth="1"/>
    <col min="8" max="8" width="25.1796875" customWidth="1"/>
    <col min="9" max="9" width="34.453125" customWidth="1"/>
    <col min="10" max="10" width="25.1796875" customWidth="1"/>
  </cols>
  <sheetData>
    <row r="4" spans="4:10" ht="28.5">
      <c r="D4" s="150">
        <v>1</v>
      </c>
      <c r="F4" s="150">
        <f>D4+1</f>
        <v>2</v>
      </c>
      <c r="H4" s="150">
        <f>F4+1</f>
        <v>3</v>
      </c>
      <c r="J4" s="150">
        <f>H4+1</f>
        <v>4</v>
      </c>
    </row>
    <row r="6" spans="4:10" ht="15" thickBot="1"/>
    <row r="7" spans="4:10" ht="129" customHeight="1" thickTop="1" thickBot="1">
      <c r="D7" s="149"/>
      <c r="F7" s="149"/>
      <c r="H7" s="149"/>
      <c r="J7" s="149"/>
    </row>
    <row r="8" spans="4:10" ht="15" thickTop="1"/>
  </sheetData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34"/>
  <sheetViews>
    <sheetView showGridLines="0" topLeftCell="A17" zoomScale="72" zoomScaleNormal="72" workbookViewId="0">
      <selection activeCell="A2" sqref="A2:U31"/>
    </sheetView>
  </sheetViews>
  <sheetFormatPr defaultRowHeight="14.5"/>
  <cols>
    <col min="1" max="1" width="22.81640625" customWidth="1"/>
    <col min="2" max="2" width="3.453125" customWidth="1"/>
    <col min="3" max="3" width="2.81640625" customWidth="1"/>
    <col min="4" max="6" width="1.7265625" customWidth="1"/>
    <col min="7" max="7" width="18.1796875" customWidth="1"/>
    <col min="8" max="8" width="3.453125" customWidth="1"/>
    <col min="9" max="9" width="2.81640625" customWidth="1"/>
    <col min="10" max="11" width="1.7265625" customWidth="1"/>
    <col min="12" max="12" width="1.6328125" customWidth="1"/>
    <col min="13" max="13" width="21.90625" customWidth="1"/>
    <col min="14" max="14" width="3.453125" customWidth="1"/>
    <col min="15" max="15" width="2.81640625" customWidth="1"/>
    <col min="16" max="17" width="1.7265625" customWidth="1"/>
    <col min="18" max="18" width="1.6328125" customWidth="1"/>
    <col min="19" max="19" width="1.54296875" customWidth="1"/>
  </cols>
  <sheetData>
    <row r="1" spans="1:18">
      <c r="A1" s="176"/>
    </row>
    <row r="2" spans="1:18" ht="21.5" thickBot="1">
      <c r="A2" s="186" t="s">
        <v>77</v>
      </c>
    </row>
    <row r="3" spans="1:18" ht="21">
      <c r="A3" s="113"/>
      <c r="B3" s="185"/>
      <c r="C3" s="185"/>
      <c r="D3" s="185"/>
      <c r="E3" s="113"/>
      <c r="F3" s="1"/>
      <c r="G3" s="187"/>
      <c r="H3" s="185"/>
      <c r="I3" s="185"/>
      <c r="J3" s="185"/>
      <c r="K3" s="113"/>
      <c r="L3" s="187"/>
      <c r="N3" s="185"/>
      <c r="O3" s="185"/>
      <c r="P3" s="185"/>
      <c r="Q3" s="113"/>
      <c r="R3" s="187"/>
    </row>
    <row r="4" spans="1:18" ht="21">
      <c r="A4" s="189" t="s">
        <v>69</v>
      </c>
      <c r="B4" s="160"/>
      <c r="C4" s="160"/>
      <c r="D4" s="160"/>
      <c r="G4" s="188"/>
      <c r="H4" s="160"/>
      <c r="I4" s="160"/>
      <c r="J4" s="160"/>
      <c r="L4" s="188"/>
      <c r="N4" s="160"/>
      <c r="O4" s="160"/>
      <c r="P4" s="160"/>
      <c r="R4" s="188"/>
    </row>
    <row r="5" spans="1:18" ht="21.5" thickBot="1">
      <c r="A5" s="190">
        <v>43</v>
      </c>
      <c r="B5" s="191"/>
      <c r="C5" s="160"/>
      <c r="D5" s="160"/>
      <c r="G5" s="188"/>
      <c r="H5" s="191"/>
      <c r="I5" s="160"/>
      <c r="J5" s="160"/>
      <c r="L5" s="188"/>
      <c r="N5" s="191"/>
      <c r="O5" s="160"/>
      <c r="P5" s="160"/>
      <c r="R5" s="188"/>
    </row>
    <row r="6" spans="1:18" ht="21">
      <c r="A6" s="192"/>
      <c r="B6" s="93"/>
      <c r="C6" s="160"/>
      <c r="D6" s="160"/>
      <c r="G6" s="188"/>
      <c r="H6" s="93"/>
      <c r="I6" s="160"/>
      <c r="J6" s="160"/>
      <c r="L6" s="188"/>
      <c r="N6" s="93"/>
      <c r="O6" s="160"/>
      <c r="P6" s="160"/>
      <c r="R6" s="188"/>
    </row>
    <row r="7" spans="1:18" ht="21">
      <c r="A7" s="194" t="s">
        <v>78</v>
      </c>
      <c r="B7" s="87"/>
      <c r="C7" s="160"/>
      <c r="D7" s="160"/>
      <c r="G7" s="188"/>
      <c r="H7" s="87"/>
      <c r="I7" s="160"/>
      <c r="J7" s="160"/>
      <c r="L7" s="188"/>
      <c r="N7" s="87"/>
      <c r="O7" s="160"/>
      <c r="P7" s="160"/>
      <c r="R7" s="188"/>
    </row>
    <row r="8" spans="1:18" ht="21">
      <c r="A8" s="193"/>
      <c r="B8" s="87"/>
      <c r="C8" s="160"/>
      <c r="D8" s="160"/>
      <c r="E8" s="1"/>
      <c r="F8" s="1"/>
      <c r="G8" s="188"/>
      <c r="H8" s="87"/>
      <c r="I8" s="160"/>
      <c r="J8" s="160"/>
      <c r="K8" s="1"/>
      <c r="L8" s="188"/>
      <c r="N8" s="87"/>
      <c r="O8" s="160"/>
      <c r="P8" s="160"/>
      <c r="Q8" s="1"/>
      <c r="R8" s="188"/>
    </row>
    <row r="9" spans="1:18" ht="21.5" thickBot="1">
      <c r="A9" s="196" t="s">
        <v>79</v>
      </c>
      <c r="B9" s="87"/>
      <c r="C9" s="160"/>
      <c r="D9" s="160"/>
      <c r="E9" s="1"/>
      <c r="F9" s="1"/>
      <c r="G9" s="188"/>
      <c r="H9" s="87"/>
      <c r="I9" s="160"/>
      <c r="J9" s="160"/>
      <c r="K9" s="1"/>
      <c r="L9" s="188"/>
      <c r="N9" s="87"/>
      <c r="O9" s="160"/>
      <c r="P9" s="160"/>
      <c r="Q9" s="1"/>
      <c r="R9" s="188"/>
    </row>
    <row r="10" spans="1:18" ht="21.5" thickBot="1">
      <c r="A10" s="197">
        <f>A13-50</f>
        <v>450</v>
      </c>
      <c r="B10" s="87"/>
      <c r="C10" s="160"/>
      <c r="D10" s="198"/>
      <c r="E10" s="1"/>
      <c r="F10" s="1"/>
      <c r="G10" s="188"/>
      <c r="H10" s="87"/>
      <c r="I10" s="160"/>
      <c r="J10" s="198"/>
      <c r="K10" s="1"/>
      <c r="L10" s="188"/>
      <c r="N10" s="87"/>
      <c r="O10" s="160"/>
      <c r="P10" s="198"/>
      <c r="Q10" s="1"/>
      <c r="R10" s="188"/>
    </row>
    <row r="11" spans="1:18" ht="21.5" thickBot="1">
      <c r="A11" s="199"/>
      <c r="B11" s="87"/>
      <c r="C11" s="160"/>
      <c r="D11" s="198"/>
      <c r="E11" s="1"/>
      <c r="F11" s="1"/>
      <c r="G11" s="188"/>
      <c r="H11" s="87"/>
      <c r="I11" s="160"/>
      <c r="J11" s="198"/>
      <c r="K11" s="1"/>
      <c r="L11" s="188"/>
      <c r="N11" s="87"/>
      <c r="O11" s="160"/>
      <c r="P11" s="198"/>
      <c r="Q11" s="1"/>
      <c r="R11" s="188"/>
    </row>
    <row r="12" spans="1:18" ht="21">
      <c r="A12" s="200" t="s">
        <v>49</v>
      </c>
      <c r="B12" s="87"/>
      <c r="C12" s="160"/>
      <c r="D12" s="201"/>
      <c r="E12" s="1"/>
      <c r="F12" s="1"/>
      <c r="G12" s="188"/>
      <c r="H12" s="87"/>
      <c r="I12" s="160"/>
      <c r="J12" s="201"/>
      <c r="K12" s="1"/>
      <c r="L12" s="188"/>
      <c r="N12" s="87"/>
      <c r="O12" s="160"/>
      <c r="P12" s="201"/>
      <c r="Q12" s="1"/>
      <c r="R12" s="188"/>
    </row>
    <row r="13" spans="1:18" ht="21.5" thickBot="1">
      <c r="A13" s="197">
        <v>500</v>
      </c>
      <c r="B13" s="87"/>
      <c r="C13" s="191"/>
      <c r="D13" s="160"/>
      <c r="E13" s="1"/>
      <c r="F13" s="1"/>
      <c r="G13" s="188"/>
      <c r="H13" s="87"/>
      <c r="I13" s="191"/>
      <c r="J13" s="160"/>
      <c r="K13" s="1"/>
      <c r="L13" s="188"/>
      <c r="N13" s="87"/>
      <c r="O13" s="191"/>
      <c r="P13" s="160"/>
      <c r="Q13" s="1"/>
      <c r="R13" s="188"/>
    </row>
    <row r="14" spans="1:18" ht="21">
      <c r="A14" s="202"/>
      <c r="B14" s="203"/>
      <c r="C14" s="87"/>
      <c r="D14" s="160"/>
      <c r="E14" s="1"/>
      <c r="F14" s="1"/>
      <c r="G14" s="188"/>
      <c r="H14" s="87"/>
      <c r="I14" s="87"/>
      <c r="J14" s="160"/>
      <c r="K14" s="1"/>
      <c r="L14" s="188"/>
      <c r="N14" s="87"/>
      <c r="O14" s="87"/>
      <c r="P14" s="160"/>
      <c r="Q14" s="1"/>
      <c r="R14" s="188"/>
    </row>
    <row r="15" spans="1:18" ht="21">
      <c r="A15" s="193"/>
      <c r="B15" s="87"/>
      <c r="C15" s="87"/>
      <c r="D15" s="160"/>
      <c r="E15" s="1"/>
      <c r="F15" s="1"/>
      <c r="G15" s="204"/>
      <c r="H15" s="87"/>
      <c r="I15" s="87"/>
      <c r="J15" s="160"/>
      <c r="K15" s="1"/>
      <c r="L15" s="204"/>
      <c r="N15" s="87"/>
      <c r="O15" s="87"/>
      <c r="P15" s="160"/>
      <c r="Q15" s="1"/>
      <c r="R15" s="204"/>
    </row>
    <row r="16" spans="1:18" ht="21">
      <c r="A16" s="194" t="s">
        <v>80</v>
      </c>
      <c r="B16" s="87"/>
      <c r="C16" s="87"/>
      <c r="D16" s="160"/>
      <c r="E16" s="1"/>
      <c r="F16" s="1"/>
      <c r="G16" s="204"/>
      <c r="H16" s="87"/>
      <c r="I16" s="87"/>
      <c r="J16" s="160"/>
      <c r="K16" s="1"/>
      <c r="L16" s="204"/>
      <c r="N16" s="87"/>
      <c r="O16" s="87"/>
      <c r="P16" s="160"/>
      <c r="Q16" s="1"/>
      <c r="R16" s="204"/>
    </row>
    <row r="17" spans="1:19" ht="21">
      <c r="A17" s="193"/>
      <c r="B17" s="87"/>
      <c r="C17" s="87"/>
      <c r="D17" s="160"/>
      <c r="G17" s="204"/>
      <c r="H17" s="87"/>
      <c r="I17" s="87"/>
      <c r="J17" s="160"/>
      <c r="L17" s="204"/>
      <c r="N17" s="87"/>
      <c r="O17" s="87"/>
      <c r="P17" s="160"/>
      <c r="R17" s="204"/>
    </row>
    <row r="18" spans="1:19" ht="21.5" thickBot="1">
      <c r="A18" s="206"/>
      <c r="B18" s="87"/>
      <c r="C18" s="87"/>
      <c r="D18" s="160"/>
      <c r="E18" s="205"/>
      <c r="F18" s="1"/>
      <c r="G18" s="204"/>
      <c r="H18" s="87"/>
      <c r="I18" s="87"/>
      <c r="J18" s="160"/>
      <c r="K18" s="205"/>
      <c r="L18" s="204"/>
      <c r="N18" s="87"/>
      <c r="O18" s="87"/>
      <c r="P18" s="160"/>
      <c r="Q18" s="205"/>
      <c r="R18" s="204"/>
    </row>
    <row r="19" spans="1:19" ht="21">
      <c r="A19" s="200" t="s">
        <v>44</v>
      </c>
      <c r="B19" s="87"/>
      <c r="C19" s="87"/>
      <c r="D19" s="160"/>
      <c r="E19" s="8"/>
      <c r="F19" s="1"/>
      <c r="G19" s="204"/>
      <c r="H19" s="87"/>
      <c r="I19" s="87"/>
      <c r="J19" s="160"/>
      <c r="K19" s="8"/>
      <c r="L19" s="204"/>
      <c r="N19" s="87"/>
      <c r="O19" s="87"/>
      <c r="P19" s="160"/>
      <c r="Q19" s="8"/>
      <c r="R19" s="204"/>
      <c r="S19" t="s">
        <v>119</v>
      </c>
    </row>
    <row r="20" spans="1:19" ht="21.5" thickBot="1">
      <c r="A20" s="197">
        <v>1400</v>
      </c>
      <c r="B20" s="87"/>
      <c r="C20" s="87"/>
      <c r="D20" s="191"/>
      <c r="E20" s="8"/>
      <c r="F20" s="1"/>
      <c r="G20" s="204"/>
      <c r="H20" s="87"/>
      <c r="I20" s="87"/>
      <c r="J20" s="191"/>
      <c r="K20" s="8"/>
      <c r="L20" s="204"/>
      <c r="N20" s="87"/>
      <c r="O20" s="87"/>
      <c r="P20" s="191"/>
      <c r="Q20" s="8"/>
      <c r="R20" s="204"/>
    </row>
    <row r="21" spans="1:19" ht="21">
      <c r="A21" s="202"/>
      <c r="B21" s="203"/>
      <c r="C21" s="203"/>
      <c r="D21" s="87"/>
      <c r="E21" s="207"/>
      <c r="F21" s="1"/>
      <c r="G21" s="204"/>
      <c r="H21" s="87"/>
      <c r="I21" s="87"/>
      <c r="J21" s="87"/>
      <c r="K21" s="207"/>
      <c r="L21" s="204"/>
      <c r="N21" s="203"/>
      <c r="O21" s="203"/>
      <c r="P21" s="87"/>
      <c r="Q21" s="207"/>
      <c r="R21" s="204"/>
    </row>
    <row r="22" spans="1:19" ht="21">
      <c r="A22" s="194" t="s">
        <v>81</v>
      </c>
      <c r="B22" s="87"/>
      <c r="C22" s="87"/>
      <c r="D22" s="87"/>
      <c r="E22" s="207"/>
      <c r="F22" s="1"/>
      <c r="G22" s="204"/>
      <c r="H22" s="87"/>
      <c r="I22" s="87"/>
      <c r="J22" s="87"/>
      <c r="K22" s="207"/>
      <c r="L22" s="204"/>
      <c r="N22" s="87"/>
      <c r="O22" s="87"/>
      <c r="P22" s="87"/>
      <c r="Q22" s="207"/>
      <c r="R22" s="204"/>
    </row>
    <row r="23" spans="1:19" ht="21">
      <c r="A23" s="199"/>
      <c r="B23" s="87"/>
      <c r="C23" s="87"/>
      <c r="D23" s="87"/>
      <c r="E23" s="207"/>
      <c r="F23" s="1"/>
      <c r="G23" s="204"/>
      <c r="H23" s="87"/>
      <c r="I23" s="87"/>
      <c r="J23" s="87"/>
      <c r="K23" s="207"/>
      <c r="L23" s="204"/>
      <c r="N23" s="87"/>
      <c r="O23" s="87"/>
      <c r="P23" s="87"/>
      <c r="Q23" s="207"/>
      <c r="R23" s="204"/>
    </row>
    <row r="24" spans="1:19" ht="21.5" thickBot="1">
      <c r="A24" s="206"/>
      <c r="B24" s="87"/>
      <c r="C24" s="87"/>
      <c r="D24" s="87"/>
      <c r="E24" s="207"/>
      <c r="F24" s="1"/>
      <c r="G24" s="204"/>
      <c r="H24" s="87"/>
      <c r="I24" s="87"/>
      <c r="J24" s="87"/>
      <c r="K24" s="207"/>
      <c r="L24" s="204"/>
      <c r="N24" s="87"/>
      <c r="O24" s="87"/>
      <c r="P24" s="87"/>
      <c r="Q24" s="207"/>
      <c r="R24" s="204"/>
    </row>
    <row r="25" spans="1:19" ht="21.5" thickBot="1">
      <c r="A25" s="195"/>
      <c r="B25" s="87"/>
      <c r="C25" s="87"/>
      <c r="D25" s="87"/>
      <c r="E25" s="207"/>
      <c r="F25" s="1"/>
      <c r="G25" s="204"/>
      <c r="H25" s="87"/>
      <c r="I25" s="87"/>
      <c r="J25" s="87"/>
      <c r="K25" s="207"/>
      <c r="L25" s="204"/>
      <c r="N25" s="87"/>
      <c r="O25" s="87"/>
      <c r="P25" s="196" t="s">
        <v>82</v>
      </c>
      <c r="Q25" s="36"/>
      <c r="R25" s="238"/>
    </row>
    <row r="26" spans="1:19" ht="21.5" thickBot="1">
      <c r="A26" s="194"/>
      <c r="B26" s="87"/>
      <c r="C26" s="87"/>
      <c r="D26" s="87"/>
      <c r="E26" s="207"/>
      <c r="F26" s="1"/>
      <c r="G26" s="204"/>
      <c r="H26" s="87"/>
      <c r="I26" s="87"/>
      <c r="J26" s="87"/>
      <c r="K26" s="207"/>
      <c r="L26" s="204"/>
      <c r="N26" s="87"/>
      <c r="O26" s="87"/>
      <c r="P26" s="87"/>
      <c r="R26" s="239"/>
    </row>
    <row r="27" spans="1:19" ht="21.5" thickBot="1">
      <c r="A27" s="206"/>
      <c r="B27" s="87"/>
      <c r="C27" s="87"/>
      <c r="D27" s="87"/>
      <c r="E27" s="207"/>
      <c r="F27" s="1"/>
      <c r="G27" s="204"/>
      <c r="H27" s="87"/>
      <c r="I27" s="87"/>
      <c r="J27" s="196" t="s">
        <v>82</v>
      </c>
      <c r="K27" s="36"/>
      <c r="L27" s="238"/>
      <c r="N27" s="87"/>
      <c r="O27" s="87"/>
      <c r="P27" s="87"/>
      <c r="R27" s="239"/>
    </row>
    <row r="28" spans="1:19" ht="21.5" thickBot="1">
      <c r="B28" s="87"/>
      <c r="C28" s="87"/>
      <c r="D28" s="87"/>
      <c r="E28" s="207"/>
      <c r="F28" s="1"/>
      <c r="G28" s="204"/>
      <c r="H28" s="87"/>
      <c r="I28" s="87"/>
      <c r="J28" s="87"/>
      <c r="L28" s="239"/>
      <c r="N28" s="87"/>
      <c r="O28" s="87"/>
      <c r="P28" s="87"/>
      <c r="Q28" s="196" t="s">
        <v>88</v>
      </c>
      <c r="R28" s="240"/>
      <c r="S28" s="241"/>
    </row>
    <row r="29" spans="1:19" ht="21.5" thickTop="1">
      <c r="A29" s="208" t="s">
        <v>82</v>
      </c>
      <c r="B29" s="87"/>
      <c r="C29" s="87"/>
      <c r="D29" s="87"/>
      <c r="E29" s="207"/>
      <c r="F29" s="1"/>
      <c r="G29" s="204"/>
      <c r="H29" s="87"/>
      <c r="I29" s="87"/>
      <c r="J29" s="87"/>
      <c r="L29" s="239"/>
      <c r="N29" s="87"/>
      <c r="O29" s="87"/>
      <c r="P29" s="87"/>
      <c r="R29" s="1"/>
      <c r="S29" s="239"/>
    </row>
    <row r="30" spans="1:19" ht="21.5" thickBot="1">
      <c r="A30" s="197">
        <v>3000</v>
      </c>
      <c r="B30" s="87"/>
      <c r="C30" s="87"/>
      <c r="D30" s="87"/>
      <c r="E30" s="36"/>
      <c r="F30" s="1"/>
      <c r="G30" s="204"/>
      <c r="H30" s="87"/>
      <c r="I30" s="87"/>
      <c r="J30" s="87"/>
      <c r="K30" s="196" t="s">
        <v>88</v>
      </c>
      <c r="L30" s="240"/>
      <c r="R30" s="196" t="s">
        <v>89</v>
      </c>
      <c r="S30" s="240"/>
    </row>
    <row r="31" spans="1:19" ht="21">
      <c r="A31" s="209"/>
      <c r="B31" s="209"/>
      <c r="C31" s="209"/>
      <c r="D31" s="209"/>
      <c r="E31" s="209"/>
      <c r="F31" s="1"/>
      <c r="G31" s="204"/>
      <c r="H31" s="87"/>
      <c r="I31" s="87"/>
      <c r="J31" s="87"/>
      <c r="L31" s="1"/>
    </row>
    <row r="32" spans="1:19" ht="21">
      <c r="G32" s="204"/>
      <c r="L32" s="204"/>
      <c r="R32" s="204"/>
    </row>
    <row r="33" spans="7:18" ht="21">
      <c r="G33" s="204"/>
      <c r="L33" s="204"/>
      <c r="R33" s="204"/>
    </row>
    <row r="34" spans="7:18" ht="21">
      <c r="G34" s="204"/>
      <c r="L34" s="204"/>
      <c r="R34" s="204"/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78FA2-FDBA-4A4A-8998-DE5E66AF2122}">
  <dimension ref="C1:AZ38"/>
  <sheetViews>
    <sheetView showGridLines="0" zoomScale="56" zoomScaleNormal="56" workbookViewId="0">
      <selection activeCell="Z6" sqref="Z6"/>
    </sheetView>
  </sheetViews>
  <sheetFormatPr defaultRowHeight="14.5"/>
  <cols>
    <col min="3" max="3" width="22.81640625" customWidth="1"/>
    <col min="4" max="4" width="3.453125" customWidth="1"/>
    <col min="5" max="5" width="2.81640625" customWidth="1"/>
    <col min="6" max="7" width="1.7265625" customWidth="1"/>
    <col min="8" max="8" width="8.7265625" customWidth="1"/>
    <col min="9" max="10" width="1.7265625" customWidth="1"/>
    <col min="11" max="11" width="2.81640625" customWidth="1"/>
    <col min="12" max="12" width="3.453125" customWidth="1"/>
    <col min="14" max="14" width="13.36328125" customWidth="1"/>
    <col min="15" max="15" width="9.90625" customWidth="1"/>
    <col min="17" max="17" width="3.453125" customWidth="1"/>
    <col min="18" max="18" width="2.81640625" customWidth="1"/>
    <col min="19" max="20" width="1.7265625" customWidth="1"/>
    <col min="22" max="23" width="1.7265625" customWidth="1"/>
    <col min="24" max="24" width="2.81640625" customWidth="1"/>
    <col min="25" max="25" width="3.453125" customWidth="1"/>
    <col min="27" max="27" width="13.36328125" customWidth="1"/>
    <col min="28" max="28" width="9.90625" customWidth="1"/>
    <col min="31" max="31" width="3.453125" customWidth="1"/>
    <col min="32" max="32" width="2.81640625" customWidth="1"/>
    <col min="33" max="34" width="1.7265625" customWidth="1"/>
    <col min="36" max="37" width="1.7265625" customWidth="1"/>
    <col min="38" max="38" width="2.81640625" customWidth="1"/>
    <col min="39" max="39" width="3.453125" customWidth="1"/>
    <col min="41" max="41" width="13.36328125" customWidth="1"/>
    <col min="42" max="42" width="9.90625" customWidth="1"/>
    <col min="44" max="44" width="3.453125" customWidth="1"/>
    <col min="45" max="45" width="2.81640625" customWidth="1"/>
    <col min="46" max="47" width="1.7265625" customWidth="1"/>
    <col min="49" max="50" width="1.7265625" customWidth="1"/>
    <col min="51" max="51" width="2.81640625" customWidth="1"/>
    <col min="52" max="52" width="3.453125" customWidth="1"/>
    <col min="54" max="54" width="13.36328125" customWidth="1"/>
    <col min="55" max="55" width="9.90625" customWidth="1"/>
  </cols>
  <sheetData>
    <row r="1" spans="3:52" ht="32.5" customHeight="1">
      <c r="C1" s="176"/>
      <c r="H1" s="104" t="s">
        <v>116</v>
      </c>
      <c r="U1" s="104" t="s">
        <v>116</v>
      </c>
      <c r="AI1" s="104" t="s">
        <v>117</v>
      </c>
    </row>
    <row r="2" spans="3:52" ht="21.5" thickBot="1">
      <c r="C2" s="186" t="s">
        <v>77</v>
      </c>
    </row>
    <row r="3" spans="3:52" ht="21">
      <c r="C3" s="113"/>
      <c r="D3" s="185"/>
      <c r="E3" s="185"/>
      <c r="F3" s="185"/>
      <c r="G3" s="113"/>
      <c r="H3" s="187"/>
      <c r="I3" s="113"/>
      <c r="J3" s="184"/>
      <c r="K3" s="184"/>
      <c r="L3" s="184"/>
      <c r="Q3" s="185"/>
      <c r="R3" s="185"/>
      <c r="S3" s="185"/>
      <c r="T3" s="113"/>
      <c r="U3" s="187"/>
      <c r="V3" s="113"/>
      <c r="W3" s="184"/>
      <c r="X3" s="184"/>
      <c r="Y3" s="184"/>
      <c r="AE3" s="185"/>
      <c r="AF3" s="185"/>
      <c r="AG3" s="185"/>
      <c r="AH3" s="113"/>
      <c r="AI3" s="187"/>
      <c r="AJ3" s="113"/>
      <c r="AK3" s="184"/>
      <c r="AL3" s="184"/>
      <c r="AM3" s="184"/>
      <c r="AR3" s="185"/>
      <c r="AS3" s="185"/>
      <c r="AT3" s="185"/>
      <c r="AU3" s="113"/>
      <c r="AV3" s="187"/>
      <c r="AW3" s="113"/>
      <c r="AX3" s="184"/>
      <c r="AY3" s="184"/>
      <c r="AZ3" s="184"/>
    </row>
    <row r="4" spans="3:52" ht="21">
      <c r="C4" s="189" t="s">
        <v>69</v>
      </c>
      <c r="D4" s="160"/>
      <c r="E4" s="160"/>
      <c r="F4" s="160"/>
      <c r="H4" s="188"/>
      <c r="J4" s="159"/>
      <c r="K4" s="159"/>
      <c r="L4" s="159"/>
      <c r="Q4" s="160"/>
      <c r="R4" s="160"/>
      <c r="S4" s="160"/>
      <c r="U4" s="188"/>
      <c r="W4" s="159"/>
      <c r="X4" s="159"/>
      <c r="Y4" s="159"/>
      <c r="AE4" s="160"/>
      <c r="AF4" s="160"/>
      <c r="AG4" s="160"/>
      <c r="AI4" s="188"/>
      <c r="AK4" s="159"/>
      <c r="AL4" s="159"/>
      <c r="AM4" s="159"/>
      <c r="AR4" s="160"/>
      <c r="AS4" s="160"/>
      <c r="AT4" s="160"/>
      <c r="AV4" s="188"/>
      <c r="AX4" s="159"/>
      <c r="AY4" s="159"/>
      <c r="AZ4" s="159"/>
    </row>
    <row r="5" spans="3:52" ht="21.5" thickBot="1">
      <c r="C5" s="190">
        <v>43</v>
      </c>
      <c r="D5" s="191"/>
      <c r="E5" s="160"/>
      <c r="F5" s="160"/>
      <c r="H5" s="188"/>
      <c r="J5" s="159"/>
      <c r="K5" s="159"/>
      <c r="L5" s="250"/>
      <c r="Q5" s="191"/>
      <c r="R5" s="160"/>
      <c r="S5" s="160"/>
      <c r="U5" s="188"/>
      <c r="W5" s="159"/>
      <c r="X5" s="159"/>
      <c r="Y5" s="250"/>
      <c r="AE5" s="191"/>
      <c r="AF5" s="160"/>
      <c r="AG5" s="160"/>
      <c r="AI5" s="188"/>
      <c r="AK5" s="159"/>
      <c r="AL5" s="159"/>
      <c r="AM5" s="250"/>
      <c r="AR5" s="191"/>
      <c r="AS5" s="160"/>
      <c r="AT5" s="160"/>
      <c r="AV5" s="188"/>
      <c r="AX5" s="159"/>
      <c r="AY5" s="159"/>
      <c r="AZ5" s="250"/>
    </row>
    <row r="6" spans="3:52" ht="21">
      <c r="C6" s="192"/>
      <c r="D6" s="93"/>
      <c r="E6" s="160"/>
      <c r="F6" s="160"/>
      <c r="H6" s="188"/>
      <c r="J6" s="159"/>
      <c r="K6" s="159"/>
      <c r="L6" s="93"/>
      <c r="Q6" s="93"/>
      <c r="R6" s="160"/>
      <c r="S6" s="160"/>
      <c r="U6" s="188"/>
      <c r="W6" s="159"/>
      <c r="X6" s="159"/>
      <c r="Y6" s="93"/>
      <c r="AE6" s="93"/>
      <c r="AF6" s="160"/>
      <c r="AG6" s="160"/>
      <c r="AI6" s="188"/>
      <c r="AK6" s="159"/>
      <c r="AL6" s="159"/>
      <c r="AM6" s="93"/>
      <c r="AR6" s="93"/>
      <c r="AS6" s="160"/>
      <c r="AT6" s="160"/>
      <c r="AV6" s="188"/>
      <c r="AX6" s="159"/>
      <c r="AY6" s="159"/>
      <c r="AZ6" s="93"/>
    </row>
    <row r="7" spans="3:52" ht="21">
      <c r="C7" s="194" t="s">
        <v>78</v>
      </c>
      <c r="D7" s="87"/>
      <c r="E7" s="160"/>
      <c r="F7" s="160"/>
      <c r="H7" s="188"/>
      <c r="J7" s="159"/>
      <c r="K7" s="159"/>
      <c r="L7" s="87"/>
      <c r="Q7" s="87"/>
      <c r="R7" s="160"/>
      <c r="S7" s="160"/>
      <c r="U7" s="188"/>
      <c r="W7" s="159"/>
      <c r="X7" s="159"/>
      <c r="Y7" s="87"/>
      <c r="AE7" s="87"/>
      <c r="AF7" s="160"/>
      <c r="AG7" s="160"/>
      <c r="AI7" s="188"/>
      <c r="AK7" s="159"/>
      <c r="AL7" s="159"/>
      <c r="AM7" s="87"/>
      <c r="AR7" s="87"/>
      <c r="AS7" s="160"/>
      <c r="AT7" s="160"/>
      <c r="AV7" s="188"/>
      <c r="AX7" s="159"/>
      <c r="AY7" s="159"/>
      <c r="AZ7" s="87"/>
    </row>
    <row r="8" spans="3:52" ht="21">
      <c r="C8" s="193"/>
      <c r="D8" s="87"/>
      <c r="E8" s="160"/>
      <c r="F8" s="160"/>
      <c r="G8" s="1"/>
      <c r="H8" s="188"/>
      <c r="I8" s="1"/>
      <c r="J8" s="159"/>
      <c r="K8" s="159"/>
      <c r="L8" s="87"/>
      <c r="Q8" s="87"/>
      <c r="R8" s="160"/>
      <c r="S8" s="160"/>
      <c r="T8" s="1"/>
      <c r="U8" s="188"/>
      <c r="V8" s="1"/>
      <c r="W8" s="159"/>
      <c r="X8" s="159"/>
      <c r="Y8" s="87"/>
      <c r="AE8" s="87"/>
      <c r="AF8" s="160"/>
      <c r="AG8" s="160"/>
      <c r="AH8" s="1"/>
      <c r="AI8" s="188"/>
      <c r="AJ8" s="1"/>
      <c r="AK8" s="159"/>
      <c r="AL8" s="159"/>
      <c r="AM8" s="87"/>
      <c r="AR8" s="87"/>
      <c r="AS8" s="160"/>
      <c r="AT8" s="160"/>
      <c r="AU8" s="1"/>
      <c r="AV8" s="188"/>
      <c r="AW8" s="1"/>
      <c r="AX8" s="159"/>
      <c r="AY8" s="159"/>
      <c r="AZ8" s="87"/>
    </row>
    <row r="9" spans="3:52" ht="21.5" thickBot="1">
      <c r="C9" s="196" t="s">
        <v>79</v>
      </c>
      <c r="D9" s="87"/>
      <c r="E9" s="160"/>
      <c r="F9" s="160"/>
      <c r="G9" s="1"/>
      <c r="H9" s="188"/>
      <c r="I9" s="1"/>
      <c r="J9" s="159"/>
      <c r="K9" s="159"/>
      <c r="L9" s="87"/>
      <c r="Q9" s="87"/>
      <c r="R9" s="160"/>
      <c r="S9" s="160"/>
      <c r="T9" s="1"/>
      <c r="U9" s="188"/>
      <c r="V9" s="1"/>
      <c r="W9" s="159"/>
      <c r="X9" s="159"/>
      <c r="Y9" s="87"/>
      <c r="AE9" s="87"/>
      <c r="AF9" s="160"/>
      <c r="AG9" s="160"/>
      <c r="AH9" s="1"/>
      <c r="AI9" s="188"/>
      <c r="AJ9" s="1"/>
      <c r="AK9" s="159"/>
      <c r="AL9" s="159"/>
      <c r="AM9" s="87"/>
      <c r="AR9" s="87"/>
      <c r="AS9" s="160"/>
      <c r="AT9" s="160"/>
      <c r="AU9" s="1"/>
      <c r="AV9" s="188"/>
      <c r="AW9" s="1"/>
      <c r="AX9" s="159"/>
      <c r="AY9" s="159"/>
      <c r="AZ9" s="87"/>
    </row>
    <row r="10" spans="3:52" ht="21.5" thickBot="1">
      <c r="C10" s="197">
        <f>C13-50</f>
        <v>400</v>
      </c>
      <c r="D10" s="87"/>
      <c r="E10" s="160"/>
      <c r="F10" s="198"/>
      <c r="G10" s="1"/>
      <c r="H10" s="188"/>
      <c r="I10" s="1"/>
      <c r="J10" s="249"/>
      <c r="K10" s="159"/>
      <c r="L10" s="87"/>
      <c r="Q10" s="87"/>
      <c r="R10" s="160"/>
      <c r="S10" s="198"/>
      <c r="T10" s="1"/>
      <c r="U10" s="188"/>
      <c r="V10" s="1"/>
      <c r="W10" s="249"/>
      <c r="X10" s="159"/>
      <c r="Y10" s="87"/>
      <c r="AE10" s="87"/>
      <c r="AF10" s="160"/>
      <c r="AG10" s="198"/>
      <c r="AH10" s="1"/>
      <c r="AI10" s="188"/>
      <c r="AJ10" s="1"/>
      <c r="AK10" s="249"/>
      <c r="AL10" s="159"/>
      <c r="AM10" s="87"/>
      <c r="AR10" s="87"/>
      <c r="AS10" s="160"/>
      <c r="AT10" s="198"/>
      <c r="AU10" s="1"/>
      <c r="AV10" s="188"/>
      <c r="AW10" s="1"/>
      <c r="AX10" s="249"/>
      <c r="AY10" s="159"/>
      <c r="AZ10" s="87"/>
    </row>
    <row r="11" spans="3:52" ht="21.5" thickBot="1">
      <c r="C11" s="199"/>
      <c r="D11" s="87"/>
      <c r="E11" s="160"/>
      <c r="F11" s="198"/>
      <c r="G11" s="1"/>
      <c r="H11" s="188"/>
      <c r="I11" s="1"/>
      <c r="J11" s="249"/>
      <c r="K11" s="159"/>
      <c r="L11" s="87"/>
      <c r="Q11" s="87"/>
      <c r="R11" s="160"/>
      <c r="S11" s="198"/>
      <c r="T11" s="1"/>
      <c r="U11" s="188"/>
      <c r="V11" s="1"/>
      <c r="W11" s="249"/>
      <c r="X11" s="159"/>
      <c r="Y11" s="87"/>
      <c r="AE11" s="87"/>
      <c r="AF11" s="160"/>
      <c r="AG11" s="198"/>
      <c r="AH11" s="1"/>
      <c r="AI11" s="188"/>
      <c r="AJ11" s="1"/>
      <c r="AK11" s="249"/>
      <c r="AL11" s="159"/>
      <c r="AM11" s="87"/>
      <c r="AR11" s="87"/>
      <c r="AS11" s="160"/>
      <c r="AT11" s="198"/>
      <c r="AU11" s="1"/>
      <c r="AV11" s="188"/>
      <c r="AW11" s="1"/>
      <c r="AX11" s="249"/>
      <c r="AY11" s="159"/>
      <c r="AZ11" s="87"/>
    </row>
    <row r="12" spans="3:52" ht="21">
      <c r="C12" s="200" t="s">
        <v>49</v>
      </c>
      <c r="D12" s="87"/>
      <c r="E12" s="160"/>
      <c r="F12" s="201"/>
      <c r="G12" s="1"/>
      <c r="H12" s="188"/>
      <c r="I12" s="1"/>
      <c r="J12" s="184"/>
      <c r="K12" s="159"/>
      <c r="L12" s="87"/>
      <c r="Q12" s="87"/>
      <c r="R12" s="160"/>
      <c r="S12" s="201"/>
      <c r="T12" s="1"/>
      <c r="U12" s="188"/>
      <c r="V12" s="1"/>
      <c r="W12" s="184"/>
      <c r="X12" s="159"/>
      <c r="Y12" s="87"/>
      <c r="AE12" s="87"/>
      <c r="AF12" s="160"/>
      <c r="AG12" s="201"/>
      <c r="AH12" s="1"/>
      <c r="AI12" s="188"/>
      <c r="AJ12" s="1"/>
      <c r="AK12" s="184"/>
      <c r="AL12" s="159"/>
      <c r="AM12" s="87"/>
      <c r="AR12" s="87"/>
      <c r="AS12" s="160"/>
      <c r="AT12" s="201"/>
      <c r="AU12" s="1"/>
      <c r="AV12" s="188"/>
      <c r="AW12" s="1"/>
      <c r="AX12" s="184"/>
      <c r="AY12" s="159"/>
      <c r="AZ12" s="87"/>
    </row>
    <row r="13" spans="3:52" ht="21.5" thickBot="1">
      <c r="C13" s="197">
        <v>450</v>
      </c>
      <c r="D13" s="87"/>
      <c r="E13" s="191"/>
      <c r="F13" s="160"/>
      <c r="G13" s="1"/>
      <c r="H13" s="188"/>
      <c r="I13" s="1"/>
      <c r="J13" s="159"/>
      <c r="K13" s="250"/>
      <c r="L13" s="87"/>
      <c r="Q13" s="87"/>
      <c r="R13" s="191"/>
      <c r="S13" s="160"/>
      <c r="T13" s="1"/>
      <c r="U13" s="188"/>
      <c r="V13" s="1"/>
      <c r="W13" s="159"/>
      <c r="X13" s="250"/>
      <c r="Y13" s="87"/>
      <c r="AE13" s="87"/>
      <c r="AF13" s="191"/>
      <c r="AG13" s="160"/>
      <c r="AH13" s="1"/>
      <c r="AI13" s="188"/>
      <c r="AJ13" s="1"/>
      <c r="AK13" s="159"/>
      <c r="AL13" s="250"/>
      <c r="AM13" s="87"/>
      <c r="AR13" s="87"/>
      <c r="AS13" s="191"/>
      <c r="AT13" s="160"/>
      <c r="AU13" s="1"/>
      <c r="AV13" s="188"/>
      <c r="AW13" s="1"/>
      <c r="AX13" s="159"/>
      <c r="AY13" s="250"/>
      <c r="AZ13" s="87"/>
    </row>
    <row r="14" spans="3:52" ht="21">
      <c r="C14" s="202"/>
      <c r="D14" s="203"/>
      <c r="E14" s="87"/>
      <c r="F14" s="160"/>
      <c r="G14" s="1"/>
      <c r="H14" s="188"/>
      <c r="I14" s="1"/>
      <c r="J14" s="159"/>
      <c r="K14" s="87"/>
      <c r="L14" s="87"/>
      <c r="Q14" s="87"/>
      <c r="R14" s="87"/>
      <c r="S14" s="160"/>
      <c r="T14" s="1"/>
      <c r="U14" s="188"/>
      <c r="V14" s="1"/>
      <c r="W14" s="159"/>
      <c r="X14" s="87"/>
      <c r="Y14" s="87"/>
      <c r="AE14" s="87"/>
      <c r="AF14" s="87"/>
      <c r="AG14" s="160"/>
      <c r="AH14" s="1"/>
      <c r="AI14" s="188"/>
      <c r="AJ14" s="1"/>
      <c r="AK14" s="159"/>
      <c r="AL14" s="87"/>
      <c r="AM14" s="87"/>
      <c r="AR14" s="87"/>
      <c r="AS14" s="87"/>
      <c r="AT14" s="160"/>
      <c r="AU14" s="1"/>
      <c r="AV14" s="188"/>
      <c r="AW14" s="1"/>
      <c r="AX14" s="159"/>
      <c r="AY14" s="87"/>
      <c r="AZ14" s="87"/>
    </row>
    <row r="15" spans="3:52" ht="21">
      <c r="C15" s="193"/>
      <c r="D15" s="87"/>
      <c r="E15" s="87"/>
      <c r="F15" s="160"/>
      <c r="G15" s="1"/>
      <c r="H15" s="204"/>
      <c r="I15" s="1"/>
      <c r="J15" s="159"/>
      <c r="K15" s="87"/>
      <c r="L15" s="87"/>
      <c r="Q15" s="87"/>
      <c r="R15" s="87"/>
      <c r="S15" s="160"/>
      <c r="T15" s="1"/>
      <c r="U15" s="204"/>
      <c r="V15" s="1"/>
      <c r="W15" s="159"/>
      <c r="X15" s="87"/>
      <c r="Y15" s="87"/>
      <c r="AE15" s="87"/>
      <c r="AF15" s="87"/>
      <c r="AG15" s="160"/>
      <c r="AH15" s="1"/>
      <c r="AI15" s="204"/>
      <c r="AJ15" s="1"/>
      <c r="AK15" s="159"/>
      <c r="AL15" s="87"/>
      <c r="AM15" s="87"/>
      <c r="AR15" s="87"/>
      <c r="AS15" s="87"/>
      <c r="AT15" s="160"/>
      <c r="AU15" s="1"/>
      <c r="AV15" s="204"/>
      <c r="AW15" s="1"/>
      <c r="AX15" s="159"/>
      <c r="AY15" s="87"/>
      <c r="AZ15" s="87"/>
    </row>
    <row r="16" spans="3:52" ht="21">
      <c r="C16" s="194" t="s">
        <v>80</v>
      </c>
      <c r="D16" s="87"/>
      <c r="E16" s="87"/>
      <c r="F16" s="160"/>
      <c r="G16" s="1"/>
      <c r="H16" s="204"/>
      <c r="I16" s="1"/>
      <c r="J16" s="159"/>
      <c r="K16" s="87"/>
      <c r="L16" s="87"/>
      <c r="Q16" s="87"/>
      <c r="R16" s="87"/>
      <c r="S16" s="160"/>
      <c r="T16" s="1"/>
      <c r="U16" s="204"/>
      <c r="V16" s="1"/>
      <c r="W16" s="159"/>
      <c r="X16" s="87"/>
      <c r="Y16" s="87"/>
      <c r="AE16" s="87"/>
      <c r="AF16" s="87"/>
      <c r="AG16" s="160"/>
      <c r="AH16" s="1"/>
      <c r="AI16" s="204"/>
      <c r="AJ16" s="1"/>
      <c r="AK16" s="159"/>
      <c r="AL16" s="87"/>
      <c r="AM16" s="87"/>
      <c r="AR16" s="87"/>
      <c r="AS16" s="87"/>
      <c r="AT16" s="160"/>
      <c r="AU16" s="1"/>
      <c r="AV16" s="204"/>
      <c r="AW16" s="1"/>
      <c r="AX16" s="159"/>
      <c r="AY16" s="87"/>
      <c r="AZ16" s="87"/>
    </row>
    <row r="17" spans="3:52" ht="21">
      <c r="C17" s="194"/>
      <c r="D17" s="87"/>
      <c r="E17" s="87"/>
      <c r="F17" s="160"/>
      <c r="G17" s="1"/>
      <c r="H17" s="204"/>
      <c r="I17" s="1"/>
      <c r="J17" s="159"/>
      <c r="K17" s="87"/>
      <c r="L17" s="87"/>
      <c r="Q17" s="87"/>
      <c r="R17" s="87"/>
      <c r="S17" s="160"/>
      <c r="T17" s="1"/>
      <c r="U17" s="204"/>
      <c r="V17" s="1"/>
      <c r="W17" s="159"/>
      <c r="X17" s="87"/>
      <c r="Y17" s="87"/>
      <c r="AE17" s="87"/>
      <c r="AF17" s="87"/>
      <c r="AG17" s="160"/>
      <c r="AH17" s="1"/>
      <c r="AI17" s="204"/>
      <c r="AJ17" s="1"/>
      <c r="AK17" s="159"/>
      <c r="AL17" s="87"/>
      <c r="AM17" s="87"/>
      <c r="AR17" s="87"/>
      <c r="AS17" s="87"/>
      <c r="AT17" s="160"/>
      <c r="AU17" s="1"/>
      <c r="AV17" s="204"/>
      <c r="AW17" s="1"/>
      <c r="AX17" s="159"/>
      <c r="AY17" s="87"/>
      <c r="AZ17" s="87"/>
    </row>
    <row r="18" spans="3:52" ht="21.5" thickBot="1">
      <c r="C18" s="194"/>
      <c r="D18" s="87"/>
      <c r="E18" s="87"/>
      <c r="F18" s="160"/>
      <c r="G18" s="1"/>
      <c r="H18" s="204"/>
      <c r="I18" s="1"/>
      <c r="J18" s="250"/>
      <c r="K18" s="251"/>
      <c r="L18" s="87"/>
      <c r="Q18" s="87"/>
      <c r="R18" s="87"/>
      <c r="S18" s="160"/>
      <c r="T18" s="1"/>
      <c r="U18" s="204"/>
      <c r="V18" s="1"/>
      <c r="W18" s="250"/>
      <c r="X18" s="251"/>
      <c r="Y18" s="87"/>
      <c r="AE18" s="87"/>
      <c r="AF18" s="87"/>
      <c r="AG18" s="160"/>
      <c r="AH18" s="1"/>
      <c r="AI18" s="204"/>
      <c r="AJ18" s="1"/>
      <c r="AK18" s="159"/>
      <c r="AL18" s="87"/>
      <c r="AM18" s="87"/>
      <c r="AR18" s="87"/>
      <c r="AS18" s="87"/>
      <c r="AT18" s="160"/>
      <c r="AU18" s="1"/>
      <c r="AV18" s="204"/>
      <c r="AW18" s="1"/>
      <c r="AX18" s="250"/>
      <c r="AY18" s="251"/>
      <c r="AZ18" s="87"/>
    </row>
    <row r="19" spans="3:52" ht="21">
      <c r="C19" s="194"/>
      <c r="D19" s="87"/>
      <c r="E19" s="87"/>
      <c r="F19" s="160"/>
      <c r="G19" s="1"/>
      <c r="H19" s="204"/>
      <c r="I19" s="1"/>
      <c r="K19" s="87"/>
      <c r="L19" s="87"/>
      <c r="Q19" s="87"/>
      <c r="R19" s="87"/>
      <c r="S19" s="160"/>
      <c r="T19" s="1"/>
      <c r="U19" s="204"/>
      <c r="V19" s="1"/>
      <c r="X19" s="87"/>
      <c r="Y19" s="87"/>
      <c r="AE19" s="87"/>
      <c r="AF19" s="87"/>
      <c r="AG19" s="160"/>
      <c r="AH19" s="1"/>
      <c r="AI19" s="204"/>
      <c r="AJ19" s="1"/>
      <c r="AK19" s="159"/>
      <c r="AL19" s="87"/>
      <c r="AM19" s="87"/>
      <c r="AR19" s="87"/>
      <c r="AS19" s="87"/>
      <c r="AT19" s="160"/>
      <c r="AU19" s="1"/>
      <c r="AV19" s="204"/>
      <c r="AW19" s="1"/>
      <c r="AY19" s="87"/>
      <c r="AZ19" s="87"/>
    </row>
    <row r="20" spans="3:52" ht="21">
      <c r="C20" s="193"/>
      <c r="D20" s="87"/>
      <c r="E20" s="261" t="s">
        <v>118</v>
      </c>
      <c r="F20" s="160"/>
      <c r="H20" s="204"/>
      <c r="I20" s="1"/>
      <c r="J20" s="1"/>
      <c r="K20" s="1"/>
      <c r="L20" s="87"/>
      <c r="Q20" s="87"/>
      <c r="R20" s="87"/>
      <c r="S20" s="160"/>
      <c r="U20" s="204"/>
      <c r="V20" s="1"/>
      <c r="W20" s="1"/>
      <c r="X20" s="1"/>
      <c r="Y20" s="87"/>
      <c r="AE20" s="87"/>
      <c r="AF20" s="87"/>
      <c r="AG20" s="160"/>
      <c r="AI20" s="204"/>
      <c r="AJ20" s="1"/>
      <c r="AK20" s="159"/>
      <c r="AL20" s="87"/>
      <c r="AM20" s="87"/>
      <c r="AR20" s="87"/>
      <c r="AS20" s="87"/>
      <c r="AT20" s="160"/>
      <c r="AV20" s="204"/>
      <c r="AW20" s="1"/>
      <c r="AX20" s="1"/>
      <c r="AY20" s="1"/>
      <c r="AZ20" s="87"/>
    </row>
    <row r="21" spans="3:52" ht="21.5" thickBot="1">
      <c r="C21" s="206"/>
      <c r="D21" s="87"/>
      <c r="E21" s="87"/>
      <c r="F21" s="160"/>
      <c r="G21" s="1"/>
      <c r="H21" s="204"/>
      <c r="I21" s="1"/>
      <c r="J21" s="35"/>
      <c r="K21" s="1"/>
      <c r="L21" s="87"/>
      <c r="Q21" s="87"/>
      <c r="R21" s="87"/>
      <c r="S21" s="160"/>
      <c r="T21" s="1"/>
      <c r="U21" s="204"/>
      <c r="V21" s="1"/>
      <c r="W21" s="35"/>
      <c r="X21" s="1"/>
      <c r="Y21" s="87"/>
      <c r="AE21" s="87"/>
      <c r="AF21" s="87"/>
      <c r="AG21" s="160"/>
      <c r="AH21" s="1"/>
      <c r="AI21" s="204"/>
      <c r="AJ21" s="1"/>
      <c r="AK21" s="159"/>
      <c r="AL21" s="87"/>
      <c r="AM21" s="87"/>
      <c r="AR21" s="87"/>
      <c r="AS21" s="87"/>
      <c r="AT21" s="160"/>
      <c r="AU21" s="1"/>
      <c r="AV21" s="204"/>
      <c r="AW21" s="1"/>
      <c r="AX21" s="35"/>
      <c r="AY21" s="1"/>
      <c r="AZ21" s="87"/>
    </row>
    <row r="22" spans="3:52" ht="21.5" thickBot="1">
      <c r="C22" s="200" t="s">
        <v>44</v>
      </c>
      <c r="D22" s="87"/>
      <c r="E22" s="87"/>
      <c r="F22" s="160"/>
      <c r="H22" s="204"/>
      <c r="J22" s="159"/>
      <c r="K22" s="87"/>
      <c r="L22" s="87"/>
      <c r="Q22" s="87"/>
      <c r="R22" s="87"/>
      <c r="S22" s="160"/>
      <c r="U22" s="204"/>
      <c r="W22" s="159"/>
      <c r="X22" s="87"/>
      <c r="Y22" s="87"/>
      <c r="AE22" s="87"/>
      <c r="AF22" s="87"/>
      <c r="AG22" s="160"/>
      <c r="AI22" s="204"/>
      <c r="AJ22" s="1"/>
      <c r="AK22" s="159"/>
      <c r="AL22" s="87"/>
      <c r="AM22" s="87"/>
      <c r="AR22" s="87"/>
      <c r="AS22" s="87"/>
      <c r="AT22" s="160"/>
      <c r="AV22" s="204"/>
      <c r="AX22" s="159"/>
      <c r="AY22" s="87"/>
      <c r="AZ22" s="87"/>
    </row>
    <row r="23" spans="3:52" ht="21.5" thickBot="1">
      <c r="C23" s="197">
        <v>1100</v>
      </c>
      <c r="D23" s="87"/>
      <c r="E23" s="87"/>
      <c r="F23" s="191"/>
      <c r="G23" s="14"/>
      <c r="H23" s="204"/>
      <c r="I23" s="3"/>
      <c r="J23" s="250"/>
      <c r="K23" s="87"/>
      <c r="L23" s="87"/>
      <c r="Q23" s="87"/>
      <c r="R23" s="87"/>
      <c r="S23" s="191"/>
      <c r="T23" s="14"/>
      <c r="U23" s="204"/>
      <c r="V23" s="3"/>
      <c r="W23" s="250"/>
      <c r="X23" s="87"/>
      <c r="Y23" s="87"/>
      <c r="AE23" s="87"/>
      <c r="AF23" s="87"/>
      <c r="AG23" s="191"/>
      <c r="AK23" s="250"/>
      <c r="AL23" s="87"/>
      <c r="AM23" s="87"/>
      <c r="AR23" s="87"/>
      <c r="AS23" s="87"/>
      <c r="AT23" s="191"/>
      <c r="AU23" s="14"/>
      <c r="AV23" s="204"/>
      <c r="AW23" s="3"/>
      <c r="AX23" s="250"/>
      <c r="AY23" s="87"/>
      <c r="AZ23" s="87"/>
    </row>
    <row r="24" spans="3:52" ht="21">
      <c r="C24" s="202"/>
      <c r="D24" s="203"/>
      <c r="E24" s="203"/>
      <c r="F24" s="87"/>
      <c r="G24" s="252"/>
      <c r="H24" s="204"/>
      <c r="I24" s="253"/>
      <c r="J24" s="87"/>
      <c r="K24" s="87"/>
      <c r="L24" s="87"/>
      <c r="Q24" s="87"/>
      <c r="R24" s="87"/>
      <c r="S24" s="87"/>
      <c r="T24" s="252"/>
      <c r="U24" s="204"/>
      <c r="V24" s="253"/>
      <c r="W24" s="87"/>
      <c r="X24" s="87"/>
      <c r="Y24" s="87"/>
      <c r="AE24" s="87"/>
      <c r="AF24" s="87"/>
      <c r="AG24" s="87"/>
      <c r="AH24" s="256"/>
      <c r="AI24" s="1"/>
      <c r="AJ24" s="1"/>
      <c r="AK24" s="87"/>
      <c r="AL24" s="87"/>
      <c r="AM24" s="87"/>
      <c r="AR24" s="87"/>
      <c r="AS24" s="87"/>
      <c r="AT24" s="87"/>
      <c r="AU24" s="207"/>
      <c r="AV24" s="204"/>
      <c r="AW24" s="247"/>
      <c r="AX24" s="87"/>
      <c r="AY24" s="87"/>
      <c r="AZ24" s="87"/>
    </row>
    <row r="25" spans="3:52" ht="21">
      <c r="C25" s="194" t="s">
        <v>81</v>
      </c>
      <c r="D25" s="87"/>
      <c r="E25" s="87"/>
      <c r="F25" s="87"/>
      <c r="G25" s="252"/>
      <c r="H25" s="204"/>
      <c r="I25" s="253"/>
      <c r="J25" s="87"/>
      <c r="K25" s="87"/>
      <c r="L25" s="87"/>
      <c r="Q25" s="87"/>
      <c r="R25" s="87"/>
      <c r="S25" s="87"/>
      <c r="T25" s="252"/>
      <c r="U25" s="204"/>
      <c r="V25" s="253"/>
      <c r="W25" s="87"/>
      <c r="X25" s="87"/>
      <c r="Y25" s="87"/>
      <c r="AE25" s="87"/>
      <c r="AF25" s="87"/>
      <c r="AG25" s="87"/>
      <c r="AH25" s="256"/>
      <c r="AI25" s="1"/>
      <c r="AJ25" s="1"/>
      <c r="AK25" s="87"/>
      <c r="AL25" s="87"/>
      <c r="AM25" s="87"/>
      <c r="AR25" s="87"/>
      <c r="AS25" s="87"/>
      <c r="AT25" s="87"/>
      <c r="AU25" s="207"/>
      <c r="AV25" s="204"/>
      <c r="AW25" s="247"/>
      <c r="AX25" s="87"/>
      <c r="AY25" s="87"/>
      <c r="AZ25" s="87"/>
    </row>
    <row r="26" spans="3:52" ht="21.5" thickBot="1">
      <c r="C26" s="199"/>
      <c r="D26" s="87"/>
      <c r="E26" s="87"/>
      <c r="F26" s="87"/>
      <c r="G26" s="252"/>
      <c r="H26" s="204"/>
      <c r="I26" s="253"/>
      <c r="J26" s="87"/>
      <c r="K26" s="87"/>
      <c r="L26" s="87"/>
      <c r="Q26" s="87"/>
      <c r="R26" s="87"/>
      <c r="S26" s="87"/>
      <c r="T26" s="252"/>
      <c r="U26" s="204"/>
      <c r="V26" s="253"/>
      <c r="W26" s="87"/>
      <c r="X26" s="87"/>
      <c r="Y26" s="87"/>
      <c r="AE26" s="87"/>
      <c r="AF26" s="87"/>
      <c r="AG26" s="87"/>
      <c r="AH26" s="256"/>
      <c r="AI26" s="1"/>
      <c r="AJ26" s="1"/>
      <c r="AK26" s="87"/>
      <c r="AL26" s="87"/>
      <c r="AM26" s="87"/>
      <c r="AR26" s="87"/>
      <c r="AS26" s="87"/>
      <c r="AT26" s="87"/>
      <c r="AU26" s="207"/>
      <c r="AV26" s="204"/>
      <c r="AW26" s="247"/>
      <c r="AX26" s="87"/>
      <c r="AY26" s="87"/>
      <c r="AZ26" s="87"/>
    </row>
    <row r="27" spans="3:52" ht="21">
      <c r="C27" s="206"/>
      <c r="D27" s="87"/>
      <c r="E27" s="87"/>
      <c r="F27" s="87"/>
      <c r="G27" s="252"/>
      <c r="H27" s="204"/>
      <c r="I27" s="253"/>
      <c r="J27" s="87"/>
      <c r="K27" s="87"/>
      <c r="L27" s="87"/>
      <c r="Q27" s="87"/>
      <c r="R27" s="87"/>
      <c r="S27" s="87"/>
      <c r="T27" s="252"/>
      <c r="U27" s="204"/>
      <c r="V27" s="253"/>
      <c r="W27" s="87"/>
      <c r="X27" s="87"/>
      <c r="Y27" s="87"/>
      <c r="AE27" s="87"/>
      <c r="AF27" s="87"/>
      <c r="AG27" s="87"/>
      <c r="AH27" s="257"/>
      <c r="AI27" s="204"/>
      <c r="AJ27" s="258"/>
      <c r="AK27" s="87"/>
      <c r="AL27" s="87"/>
      <c r="AM27" s="87"/>
      <c r="AR27" s="87"/>
      <c r="AS27" s="87"/>
      <c r="AT27" s="87"/>
      <c r="AU27" s="207"/>
      <c r="AV27" s="204"/>
      <c r="AW27" s="247"/>
      <c r="AX27" s="87"/>
      <c r="AY27" s="87"/>
      <c r="AZ27" s="87"/>
    </row>
    <row r="28" spans="3:52" ht="21">
      <c r="C28" s="195"/>
      <c r="D28" s="87"/>
      <c r="E28" s="87"/>
      <c r="F28" s="87"/>
      <c r="G28" s="252"/>
      <c r="H28" s="204"/>
      <c r="I28" s="253"/>
      <c r="J28" s="87"/>
      <c r="K28" s="87"/>
      <c r="L28" s="87"/>
      <c r="Q28" s="87"/>
      <c r="R28" s="87"/>
      <c r="S28" s="87"/>
      <c r="T28" s="252"/>
      <c r="U28" s="204"/>
      <c r="V28" s="253"/>
      <c r="W28" s="87"/>
      <c r="X28" s="87"/>
      <c r="Y28" s="87"/>
      <c r="AE28" s="87"/>
      <c r="AF28" s="87"/>
      <c r="AG28" s="87"/>
      <c r="AH28" s="252"/>
      <c r="AI28" s="204"/>
      <c r="AJ28" s="253"/>
      <c r="AK28" s="87"/>
      <c r="AL28" s="87"/>
      <c r="AM28" s="87"/>
      <c r="AR28" s="87"/>
      <c r="AS28" s="87"/>
      <c r="AT28" s="87"/>
      <c r="AU28" s="207"/>
      <c r="AV28" s="204"/>
      <c r="AW28" s="247"/>
      <c r="AX28" s="87"/>
      <c r="AY28" s="87"/>
      <c r="AZ28" s="87"/>
    </row>
    <row r="29" spans="3:52" ht="21">
      <c r="C29" s="194"/>
      <c r="D29" s="87"/>
      <c r="E29" s="87"/>
      <c r="F29" s="87"/>
      <c r="G29" s="252"/>
      <c r="H29" s="204"/>
      <c r="I29" s="253"/>
      <c r="J29" s="87"/>
      <c r="K29" s="87"/>
      <c r="L29" s="87"/>
      <c r="Q29" s="87"/>
      <c r="R29" s="87"/>
      <c r="S29" s="87"/>
      <c r="T29" s="252"/>
      <c r="U29" s="204"/>
      <c r="V29" s="253"/>
      <c r="W29" s="87"/>
      <c r="X29" s="87"/>
      <c r="Y29" s="87"/>
      <c r="AE29" s="87"/>
      <c r="AF29" s="87"/>
      <c r="AG29" s="87"/>
      <c r="AH29" s="252"/>
      <c r="AI29" s="204"/>
      <c r="AJ29" s="253"/>
      <c r="AK29" s="87"/>
      <c r="AL29" s="87"/>
      <c r="AM29" s="87"/>
      <c r="AR29" s="87"/>
      <c r="AS29" s="87"/>
      <c r="AT29" s="87"/>
      <c r="AU29" s="207"/>
      <c r="AV29" s="204"/>
      <c r="AW29" s="247"/>
      <c r="AX29" s="87"/>
      <c r="AY29" s="87"/>
      <c r="AZ29" s="87"/>
    </row>
    <row r="30" spans="3:52" ht="21">
      <c r="C30" s="206"/>
      <c r="D30" s="87"/>
      <c r="E30" s="87"/>
      <c r="F30" s="87"/>
      <c r="G30" s="252"/>
      <c r="H30" s="204"/>
      <c r="I30" s="253"/>
      <c r="J30" s="87"/>
      <c r="K30" s="87"/>
      <c r="L30" s="87"/>
      <c r="Q30" s="87"/>
      <c r="R30" s="87"/>
      <c r="S30" s="87"/>
      <c r="T30" s="252"/>
      <c r="U30" s="204"/>
      <c r="V30" s="253"/>
      <c r="W30" s="87"/>
      <c r="X30" s="87"/>
      <c r="Y30" s="87"/>
      <c r="AE30" s="87"/>
      <c r="AF30" s="87"/>
      <c r="AG30" s="87"/>
      <c r="AH30" s="252"/>
      <c r="AI30" s="204"/>
      <c r="AJ30" s="253"/>
      <c r="AK30" s="87"/>
      <c r="AL30" s="87"/>
      <c r="AM30" s="87"/>
      <c r="AR30" s="87"/>
      <c r="AS30" s="87"/>
      <c r="AT30" s="87"/>
      <c r="AU30" s="207"/>
      <c r="AV30" s="204"/>
      <c r="AW30" s="247"/>
      <c r="AX30" s="87"/>
      <c r="AY30" s="87"/>
      <c r="AZ30" s="87"/>
    </row>
    <row r="31" spans="3:52" ht="21">
      <c r="D31" s="87"/>
      <c r="E31" s="87"/>
      <c r="F31" s="87"/>
      <c r="G31" s="252"/>
      <c r="H31" s="204"/>
      <c r="I31" s="253"/>
      <c r="J31" s="87"/>
      <c r="K31" s="87"/>
      <c r="L31" s="87"/>
      <c r="Q31" s="87"/>
      <c r="R31" s="87"/>
      <c r="S31" s="87"/>
      <c r="T31" s="252"/>
      <c r="U31" s="204"/>
      <c r="V31" s="253"/>
      <c r="W31" s="87"/>
      <c r="X31" s="87"/>
      <c r="Y31" s="87"/>
      <c r="AE31" s="87"/>
      <c r="AF31" s="87"/>
      <c r="AG31" s="87"/>
      <c r="AH31" s="252"/>
      <c r="AI31" s="204"/>
      <c r="AJ31" s="253"/>
      <c r="AK31" s="87"/>
      <c r="AL31" s="87"/>
      <c r="AM31" s="87"/>
      <c r="AR31" s="87"/>
      <c r="AS31" s="87"/>
      <c r="AT31" s="87"/>
      <c r="AU31" s="207"/>
      <c r="AV31" s="204"/>
      <c r="AW31" s="247"/>
      <c r="AX31" s="87"/>
      <c r="AY31" s="87"/>
      <c r="AZ31" s="87"/>
    </row>
    <row r="32" spans="3:52" ht="21">
      <c r="C32" s="208" t="s">
        <v>82</v>
      </c>
      <c r="D32" s="87"/>
      <c r="E32" s="87"/>
      <c r="F32" s="87"/>
      <c r="G32" s="252"/>
      <c r="H32" s="204"/>
      <c r="I32" s="253"/>
      <c r="J32" s="87"/>
      <c r="K32" s="87"/>
      <c r="L32" s="87"/>
      <c r="Q32" s="87"/>
      <c r="R32" s="87"/>
      <c r="S32" s="87"/>
      <c r="T32" s="252"/>
      <c r="U32" s="204"/>
      <c r="V32" s="253"/>
      <c r="W32" s="87"/>
      <c r="X32" s="87"/>
      <c r="Y32" s="87"/>
      <c r="AE32" s="87"/>
      <c r="AF32" s="87"/>
      <c r="AG32" s="87"/>
      <c r="AH32" s="252"/>
      <c r="AI32" s="204"/>
      <c r="AJ32" s="253"/>
      <c r="AK32" s="87"/>
      <c r="AL32" s="87"/>
      <c r="AM32" s="87"/>
      <c r="AR32" s="87"/>
      <c r="AS32" s="87"/>
      <c r="AT32" s="87"/>
      <c r="AU32" s="207"/>
      <c r="AV32" s="204"/>
      <c r="AW32" s="247"/>
      <c r="AX32" s="87"/>
      <c r="AY32" s="87"/>
      <c r="AZ32" s="87"/>
    </row>
    <row r="33" spans="3:52" ht="21.5" thickBot="1">
      <c r="C33" s="197">
        <v>2500</v>
      </c>
      <c r="D33" s="87"/>
      <c r="E33" s="87"/>
      <c r="F33" s="87"/>
      <c r="G33" s="254"/>
      <c r="H33" s="259"/>
      <c r="I33" s="255"/>
      <c r="J33" s="87"/>
      <c r="K33" s="87"/>
      <c r="L33" s="87"/>
      <c r="O33" s="24"/>
      <c r="Q33" s="87"/>
      <c r="R33" s="87"/>
      <c r="S33" s="87"/>
      <c r="T33" s="254"/>
      <c r="U33" s="259"/>
      <c r="V33" s="255"/>
      <c r="W33" s="87"/>
      <c r="X33" s="87"/>
      <c r="Y33" s="87"/>
      <c r="AB33" s="24"/>
      <c r="AE33" s="87"/>
      <c r="AF33" s="87"/>
      <c r="AG33" s="87"/>
      <c r="AH33" s="252"/>
      <c r="AI33" s="204"/>
      <c r="AJ33" s="253"/>
      <c r="AK33" s="87"/>
      <c r="AL33" s="87"/>
      <c r="AM33" s="87"/>
      <c r="AR33" s="87"/>
      <c r="AS33" s="87"/>
      <c r="AT33" s="87"/>
      <c r="AU33" s="207"/>
      <c r="AV33" s="204"/>
      <c r="AW33" s="247"/>
      <c r="AX33" s="87"/>
      <c r="AY33" s="87"/>
      <c r="AZ33" s="87"/>
    </row>
    <row r="34" spans="3:52" ht="21.5" thickBot="1">
      <c r="C34" s="209"/>
      <c r="D34" s="209"/>
      <c r="E34" s="209"/>
      <c r="F34" s="209"/>
      <c r="G34" s="209"/>
      <c r="H34" s="204"/>
      <c r="I34" s="209"/>
      <c r="J34" s="87"/>
      <c r="K34" s="87"/>
      <c r="L34" s="87"/>
      <c r="Q34" s="87"/>
      <c r="R34" s="87"/>
      <c r="S34" s="87"/>
      <c r="T34" s="209"/>
      <c r="U34" s="204"/>
      <c r="V34" s="209"/>
      <c r="W34" s="87"/>
      <c r="X34" s="87"/>
      <c r="Y34" s="87"/>
      <c r="AE34" s="87"/>
      <c r="AF34" s="87"/>
      <c r="AG34" s="260"/>
      <c r="AH34" s="254"/>
      <c r="AI34" s="259"/>
      <c r="AJ34" s="255"/>
      <c r="AK34" s="87"/>
      <c r="AL34" s="87"/>
      <c r="AM34" s="87"/>
      <c r="AR34" s="87"/>
      <c r="AS34" s="87"/>
      <c r="AT34" s="87"/>
      <c r="AU34" s="36"/>
      <c r="AV34" s="204"/>
      <c r="AW34" s="248"/>
      <c r="AX34" s="87"/>
      <c r="AY34" s="87"/>
      <c r="AZ34" s="87"/>
    </row>
    <row r="35" spans="3:52" ht="21">
      <c r="H35" s="204"/>
      <c r="U35" s="204"/>
      <c r="AE35" s="1"/>
      <c r="AF35" s="1"/>
      <c r="AG35" s="1"/>
      <c r="AH35" s="209"/>
      <c r="AI35" s="204"/>
      <c r="AJ35" s="209"/>
      <c r="AK35" s="87"/>
      <c r="AL35" s="87"/>
      <c r="AM35" s="87"/>
      <c r="AR35" s="87"/>
      <c r="AS35" s="87"/>
      <c r="AT35" s="87"/>
      <c r="AU35" s="209"/>
      <c r="AV35" s="204"/>
      <c r="AW35" s="209"/>
      <c r="AX35" s="87"/>
      <c r="AY35" s="87"/>
      <c r="AZ35" s="87"/>
    </row>
    <row r="36" spans="3:52" ht="21">
      <c r="H36" s="204"/>
      <c r="U36" s="204"/>
      <c r="AI36" s="204"/>
      <c r="AV36" s="204"/>
    </row>
    <row r="37" spans="3:52" ht="21">
      <c r="H37" s="204"/>
      <c r="U37" s="204"/>
      <c r="AI37" s="204"/>
      <c r="AV37" s="204"/>
    </row>
    <row r="38" spans="3:52" ht="21">
      <c r="AI38" s="204"/>
      <c r="AV38" s="204"/>
    </row>
  </sheetData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A7BCD-1797-4198-BBC9-630945C76D88}">
  <dimension ref="A1:R30"/>
  <sheetViews>
    <sheetView topLeftCell="A10" workbookViewId="0">
      <selection activeCell="A17" sqref="A17:R30"/>
    </sheetView>
  </sheetViews>
  <sheetFormatPr defaultRowHeight="14.5"/>
  <cols>
    <col min="1" max="1" width="5.1796875" customWidth="1"/>
    <col min="2" max="2" width="25" customWidth="1"/>
    <col min="3" max="3" width="6.453125" bestFit="1" customWidth="1"/>
    <col min="4" max="12" width="5.453125" customWidth="1"/>
    <col min="13" max="13" width="6.7265625" bestFit="1" customWidth="1"/>
    <col min="14" max="17" width="6.26953125" bestFit="1" customWidth="1"/>
    <col min="18" max="18" width="17.81640625" customWidth="1"/>
  </cols>
  <sheetData>
    <row r="1" spans="1:18" ht="19" thickBot="1">
      <c r="A1" s="270" t="s">
        <v>137</v>
      </c>
    </row>
    <row r="2" spans="1:18" ht="19" customHeight="1" thickBot="1">
      <c r="A2" s="414" t="s">
        <v>139</v>
      </c>
      <c r="B2" s="415"/>
      <c r="C2" s="416"/>
      <c r="D2" s="306">
        <v>1</v>
      </c>
      <c r="E2" s="306">
        <v>2</v>
      </c>
      <c r="F2" s="306">
        <v>3</v>
      </c>
      <c r="G2" s="306">
        <v>4</v>
      </c>
      <c r="H2" s="306">
        <v>5</v>
      </c>
      <c r="I2" s="306">
        <v>6</v>
      </c>
      <c r="J2" s="306">
        <v>7</v>
      </c>
      <c r="K2" s="306">
        <v>8</v>
      </c>
      <c r="L2" s="306">
        <v>9</v>
      </c>
      <c r="M2" s="306">
        <v>10</v>
      </c>
      <c r="N2" s="306" t="s">
        <v>184</v>
      </c>
      <c r="O2" s="309"/>
      <c r="P2" s="309"/>
      <c r="Q2" s="309"/>
      <c r="R2" s="307"/>
    </row>
    <row r="3" spans="1:18" ht="41.5" thickBot="1">
      <c r="A3" s="271" t="s">
        <v>140</v>
      </c>
      <c r="B3" s="272" t="s">
        <v>141</v>
      </c>
      <c r="C3" s="274" t="s">
        <v>189</v>
      </c>
      <c r="D3" s="274" t="s">
        <v>146</v>
      </c>
      <c r="E3" s="274" t="s">
        <v>147</v>
      </c>
      <c r="F3" s="274" t="s">
        <v>148</v>
      </c>
      <c r="G3" s="274" t="s">
        <v>149</v>
      </c>
      <c r="H3" s="274" t="s">
        <v>150</v>
      </c>
      <c r="I3" s="274" t="s">
        <v>151</v>
      </c>
      <c r="J3" s="274" t="s">
        <v>152</v>
      </c>
      <c r="K3" s="274" t="s">
        <v>153</v>
      </c>
      <c r="L3" s="274" t="s">
        <v>154</v>
      </c>
      <c r="M3" s="274" t="s">
        <v>155</v>
      </c>
      <c r="N3" s="274" t="s">
        <v>156</v>
      </c>
      <c r="O3" s="310"/>
      <c r="P3" s="310"/>
      <c r="Q3" s="310"/>
      <c r="R3" s="275"/>
    </row>
    <row r="4" spans="1:18">
      <c r="A4" s="276">
        <v>1</v>
      </c>
      <c r="B4" s="277" t="s">
        <v>157</v>
      </c>
      <c r="C4" s="278" t="s">
        <v>158</v>
      </c>
      <c r="D4" s="278">
        <v>40</v>
      </c>
      <c r="E4" s="278">
        <v>40</v>
      </c>
      <c r="F4" s="278">
        <v>40</v>
      </c>
      <c r="G4" s="278">
        <v>40</v>
      </c>
      <c r="H4" s="278">
        <v>40</v>
      </c>
      <c r="I4" s="278">
        <v>40</v>
      </c>
      <c r="J4" s="278">
        <v>40</v>
      </c>
      <c r="K4" s="278">
        <v>40</v>
      </c>
      <c r="L4" s="278">
        <v>40</v>
      </c>
      <c r="M4" s="278">
        <v>40</v>
      </c>
      <c r="N4" s="278">
        <v>40</v>
      </c>
      <c r="O4" s="311"/>
      <c r="P4" s="311"/>
      <c r="Q4" s="311"/>
      <c r="R4" s="279"/>
    </row>
    <row r="5" spans="1:18">
      <c r="A5" s="280">
        <f>A4+1</f>
        <v>2</v>
      </c>
      <c r="B5" s="281" t="s">
        <v>159</v>
      </c>
      <c r="C5" s="282" t="s">
        <v>158</v>
      </c>
      <c r="D5" s="282">
        <v>400</v>
      </c>
      <c r="E5" s="282">
        <v>400</v>
      </c>
      <c r="F5" s="282">
        <v>400</v>
      </c>
      <c r="G5" s="282">
        <v>470</v>
      </c>
      <c r="H5" s="282">
        <v>470</v>
      </c>
      <c r="I5" s="282">
        <v>450</v>
      </c>
      <c r="J5" s="282">
        <v>450</v>
      </c>
      <c r="K5" s="282">
        <v>450</v>
      </c>
      <c r="L5" s="282">
        <v>450</v>
      </c>
      <c r="M5" s="282">
        <v>450</v>
      </c>
      <c r="N5" s="282">
        <v>450</v>
      </c>
      <c r="O5" s="312"/>
      <c r="P5" s="312"/>
      <c r="Q5" s="312"/>
      <c r="R5" s="283"/>
    </row>
    <row r="6" spans="1:18">
      <c r="A6" s="280">
        <f t="shared" ref="A6:A7" si="0">A5+1</f>
        <v>3</v>
      </c>
      <c r="B6" s="284" t="s">
        <v>160</v>
      </c>
      <c r="C6" s="282" t="s">
        <v>158</v>
      </c>
      <c r="D6" s="285">
        <v>1530</v>
      </c>
      <c r="E6" s="285">
        <v>1520</v>
      </c>
      <c r="F6" s="285">
        <v>1500</v>
      </c>
      <c r="G6" s="285">
        <v>1560</v>
      </c>
      <c r="H6" s="285">
        <v>1550</v>
      </c>
      <c r="I6" s="285">
        <v>1530</v>
      </c>
      <c r="J6" s="285">
        <v>1550</v>
      </c>
      <c r="K6" s="285">
        <v>1580</v>
      </c>
      <c r="L6" s="286">
        <v>1830</v>
      </c>
      <c r="M6" s="286">
        <v>1750</v>
      </c>
      <c r="N6" s="286">
        <v>1680</v>
      </c>
      <c r="O6" s="312"/>
      <c r="P6" s="312"/>
      <c r="Q6" s="312"/>
      <c r="R6" s="283"/>
    </row>
    <row r="7" spans="1:18">
      <c r="A7" s="280">
        <f t="shared" si="0"/>
        <v>4</v>
      </c>
      <c r="B7" s="284" t="s">
        <v>161</v>
      </c>
      <c r="C7" s="282" t="s">
        <v>158</v>
      </c>
      <c r="D7" s="282">
        <v>2830</v>
      </c>
      <c r="E7" s="282">
        <v>2770</v>
      </c>
      <c r="F7" s="282">
        <v>2670</v>
      </c>
      <c r="G7" s="282">
        <v>2575</v>
      </c>
      <c r="H7" s="282">
        <v>2530</v>
      </c>
      <c r="I7" s="282">
        <v>2590</v>
      </c>
      <c r="J7" s="282">
        <v>2640</v>
      </c>
      <c r="K7" s="282">
        <v>2705</v>
      </c>
      <c r="L7" s="282">
        <v>3000</v>
      </c>
      <c r="M7" s="282">
        <v>2850</v>
      </c>
      <c r="N7" s="282">
        <v>2670</v>
      </c>
      <c r="O7" s="312"/>
      <c r="P7" s="312"/>
      <c r="Q7" s="312"/>
      <c r="R7" s="283"/>
    </row>
    <row r="8" spans="1:18">
      <c r="A8" s="290"/>
      <c r="B8" s="291"/>
      <c r="C8" s="292"/>
      <c r="D8" s="292"/>
      <c r="E8" s="292"/>
      <c r="F8" s="292"/>
      <c r="G8" s="292"/>
      <c r="H8" s="292"/>
      <c r="I8" s="292"/>
      <c r="J8" s="292"/>
      <c r="K8" s="292"/>
      <c r="L8" s="292"/>
      <c r="M8" s="292"/>
      <c r="N8" s="292"/>
      <c r="O8" s="313"/>
      <c r="P8" s="313"/>
      <c r="Q8" s="313"/>
      <c r="R8" s="293"/>
    </row>
    <row r="9" spans="1:18">
      <c r="A9" s="298">
        <f>5</f>
        <v>5</v>
      </c>
      <c r="B9" s="291" t="s">
        <v>180</v>
      </c>
      <c r="C9" s="300"/>
      <c r="D9" s="292"/>
      <c r="E9" s="292"/>
      <c r="F9" s="292"/>
      <c r="G9" s="292"/>
      <c r="H9" s="292"/>
      <c r="I9" s="292"/>
      <c r="J9" s="292"/>
      <c r="K9" s="292"/>
      <c r="L9" s="292"/>
      <c r="M9" s="292"/>
      <c r="N9" s="292"/>
      <c r="O9" s="313"/>
      <c r="P9" s="313"/>
      <c r="Q9" s="313"/>
      <c r="R9" s="293"/>
    </row>
    <row r="10" spans="1:18">
      <c r="A10" s="298">
        <v>6</v>
      </c>
      <c r="B10" s="291" t="s">
        <v>181</v>
      </c>
      <c r="C10" s="300" t="s">
        <v>182</v>
      </c>
      <c r="D10" s="292"/>
      <c r="E10" s="292"/>
      <c r="F10" s="292"/>
      <c r="G10" s="292"/>
      <c r="H10" s="292"/>
      <c r="I10" s="292"/>
      <c r="J10" s="292"/>
      <c r="K10" s="292"/>
      <c r="L10" s="292"/>
      <c r="M10" s="292"/>
      <c r="N10" s="292"/>
      <c r="O10" s="313"/>
      <c r="P10" s="313"/>
      <c r="Q10" s="313"/>
      <c r="R10" s="293"/>
    </row>
    <row r="11" spans="1:18">
      <c r="A11" s="298">
        <v>7</v>
      </c>
      <c r="B11" s="291" t="s">
        <v>186</v>
      </c>
      <c r="C11" s="301" t="s">
        <v>158</v>
      </c>
      <c r="D11" s="292"/>
      <c r="E11" s="292"/>
      <c r="F11" s="292"/>
      <c r="G11" s="292"/>
      <c r="H11" s="292"/>
      <c r="I11" s="292"/>
      <c r="J11" s="292"/>
      <c r="K11" s="292"/>
      <c r="L11" s="292"/>
      <c r="M11" s="292"/>
      <c r="N11" s="292"/>
      <c r="O11" s="313"/>
      <c r="P11" s="313"/>
      <c r="Q11" s="313"/>
      <c r="R11" s="293"/>
    </row>
    <row r="12" spans="1:18">
      <c r="A12" s="298">
        <v>8</v>
      </c>
      <c r="B12" s="291" t="s">
        <v>185</v>
      </c>
      <c r="C12" s="303" t="s">
        <v>188</v>
      </c>
      <c r="D12" s="292"/>
      <c r="E12" s="292"/>
      <c r="F12" s="292"/>
      <c r="G12" s="292"/>
      <c r="H12" s="292"/>
      <c r="I12" s="292"/>
      <c r="J12" s="292"/>
      <c r="K12" s="292"/>
      <c r="L12" s="292"/>
      <c r="M12" s="292"/>
      <c r="N12" s="292"/>
      <c r="O12" s="313"/>
      <c r="P12" s="313"/>
      <c r="Q12" s="313"/>
      <c r="R12" s="293"/>
    </row>
    <row r="13" spans="1:18">
      <c r="A13" s="298">
        <v>9</v>
      </c>
      <c r="B13" s="291" t="s">
        <v>187</v>
      </c>
      <c r="C13" s="301" t="s">
        <v>158</v>
      </c>
      <c r="D13" s="292"/>
      <c r="E13" s="292"/>
      <c r="F13" s="292"/>
      <c r="G13" s="292"/>
      <c r="H13" s="292"/>
      <c r="I13" s="292"/>
      <c r="J13" s="292"/>
      <c r="K13" s="292"/>
      <c r="L13" s="292"/>
      <c r="M13" s="292"/>
      <c r="N13" s="292"/>
      <c r="O13" s="313"/>
      <c r="P13" s="313"/>
      <c r="Q13" s="313"/>
      <c r="R13" s="293"/>
    </row>
    <row r="14" spans="1:18">
      <c r="A14" s="298">
        <v>10</v>
      </c>
      <c r="B14" s="291" t="s">
        <v>177</v>
      </c>
      <c r="C14" s="294" t="s">
        <v>179</v>
      </c>
      <c r="D14" s="292"/>
      <c r="E14" s="292"/>
      <c r="F14" s="292"/>
      <c r="G14" s="292"/>
      <c r="H14" s="292"/>
      <c r="I14" s="292"/>
      <c r="J14" s="292"/>
      <c r="K14" s="292"/>
      <c r="L14" s="292"/>
      <c r="M14" s="292"/>
      <c r="N14" s="292"/>
      <c r="O14" s="313"/>
      <c r="P14" s="313"/>
      <c r="Q14" s="313"/>
      <c r="R14" s="293"/>
    </row>
    <row r="15" spans="1:18" ht="15" thickBot="1">
      <c r="A15" s="299">
        <v>11</v>
      </c>
      <c r="B15" s="287" t="s">
        <v>178</v>
      </c>
      <c r="C15" s="295" t="s">
        <v>179</v>
      </c>
      <c r="D15" s="288"/>
      <c r="E15" s="288"/>
      <c r="F15" s="288"/>
      <c r="G15" s="288"/>
      <c r="H15" s="288"/>
      <c r="I15" s="288"/>
      <c r="J15" s="288"/>
      <c r="K15" s="288"/>
      <c r="L15" s="288"/>
      <c r="M15" s="288"/>
      <c r="N15" s="288"/>
      <c r="O15" s="314"/>
      <c r="P15" s="314"/>
      <c r="Q15" s="314"/>
      <c r="R15" s="289"/>
    </row>
    <row r="16" spans="1:18" ht="15" thickBot="1"/>
    <row r="17" spans="1:18" ht="19" customHeight="1">
      <c r="A17" s="414" t="s">
        <v>138</v>
      </c>
      <c r="B17" s="415"/>
      <c r="C17" s="416"/>
      <c r="D17" s="306">
        <v>1</v>
      </c>
      <c r="E17" s="306">
        <v>2</v>
      </c>
      <c r="F17" s="306">
        <v>3</v>
      </c>
      <c r="G17" s="306">
        <v>4</v>
      </c>
      <c r="H17" s="306">
        <v>5</v>
      </c>
      <c r="I17" s="306">
        <v>6</v>
      </c>
      <c r="J17" s="306">
        <v>7</v>
      </c>
      <c r="K17" s="306">
        <v>8</v>
      </c>
      <c r="L17" s="306">
        <v>9</v>
      </c>
      <c r="M17" s="306">
        <v>10</v>
      </c>
      <c r="N17" s="306">
        <v>11</v>
      </c>
      <c r="O17" s="306">
        <v>12</v>
      </c>
      <c r="P17" s="306" t="s">
        <v>184</v>
      </c>
      <c r="Q17" s="306" t="s">
        <v>184</v>
      </c>
      <c r="R17" s="307"/>
    </row>
    <row r="18" spans="1:18" ht="39" thickBot="1">
      <c r="A18" s="304" t="s">
        <v>140</v>
      </c>
      <c r="B18" s="305" t="s">
        <v>141</v>
      </c>
      <c r="C18" s="274" t="s">
        <v>189</v>
      </c>
      <c r="D18" s="273" t="s">
        <v>162</v>
      </c>
      <c r="E18" s="273" t="s">
        <v>144</v>
      </c>
      <c r="F18" s="273" t="s">
        <v>164</v>
      </c>
      <c r="G18" s="273" t="s">
        <v>166</v>
      </c>
      <c r="H18" s="273" t="s">
        <v>167</v>
      </c>
      <c r="I18" s="273" t="s">
        <v>168</v>
      </c>
      <c r="J18" s="273" t="s">
        <v>170</v>
      </c>
      <c r="K18" s="273" t="s">
        <v>171</v>
      </c>
      <c r="L18" s="273" t="s">
        <v>145</v>
      </c>
      <c r="M18" s="273" t="s">
        <v>172</v>
      </c>
      <c r="N18" s="273" t="s">
        <v>142</v>
      </c>
      <c r="O18" s="273" t="s">
        <v>143</v>
      </c>
      <c r="P18" s="302" t="s">
        <v>174</v>
      </c>
      <c r="Q18" s="302" t="s">
        <v>176</v>
      </c>
      <c r="R18" s="308" t="s">
        <v>183</v>
      </c>
    </row>
    <row r="19" spans="1:18">
      <c r="A19" s="296">
        <v>1</v>
      </c>
      <c r="B19" s="277" t="s">
        <v>157</v>
      </c>
      <c r="C19" s="278" t="s">
        <v>158</v>
      </c>
      <c r="D19" s="278">
        <v>40</v>
      </c>
      <c r="E19" s="278">
        <v>40</v>
      </c>
      <c r="F19" s="278">
        <v>40</v>
      </c>
      <c r="G19" s="278">
        <v>40</v>
      </c>
      <c r="H19" s="278">
        <v>40</v>
      </c>
      <c r="I19" s="278">
        <v>40</v>
      </c>
      <c r="J19" s="278">
        <v>40</v>
      </c>
      <c r="K19" s="278">
        <v>40</v>
      </c>
      <c r="L19" s="278">
        <v>40</v>
      </c>
      <c r="M19" s="278">
        <v>40</v>
      </c>
      <c r="N19" s="278">
        <v>40</v>
      </c>
      <c r="O19" s="278">
        <v>40</v>
      </c>
      <c r="P19" s="278">
        <v>40</v>
      </c>
      <c r="Q19" s="278">
        <v>40</v>
      </c>
      <c r="R19" s="279"/>
    </row>
    <row r="20" spans="1:18">
      <c r="A20" s="297">
        <f>A19+1</f>
        <v>2</v>
      </c>
      <c r="B20" s="281" t="s">
        <v>159</v>
      </c>
      <c r="C20" s="282" t="s">
        <v>158</v>
      </c>
      <c r="D20" s="282">
        <v>400</v>
      </c>
      <c r="E20" s="282">
        <v>400</v>
      </c>
      <c r="F20" s="282">
        <v>400</v>
      </c>
      <c r="G20" s="282">
        <v>400</v>
      </c>
      <c r="H20" s="282">
        <v>400</v>
      </c>
      <c r="I20" s="282">
        <v>400</v>
      </c>
      <c r="J20" s="282">
        <v>400</v>
      </c>
      <c r="K20" s="282">
        <v>400</v>
      </c>
      <c r="L20" s="282">
        <v>400</v>
      </c>
      <c r="M20" s="282">
        <v>400</v>
      </c>
      <c r="N20" s="282">
        <v>400</v>
      </c>
      <c r="O20" s="282">
        <v>400</v>
      </c>
      <c r="P20" s="282">
        <v>400</v>
      </c>
      <c r="Q20" s="282">
        <v>400</v>
      </c>
      <c r="R20" s="283"/>
    </row>
    <row r="21" spans="1:18">
      <c r="A21" s="297">
        <f t="shared" ref="A21:A22" si="1">A20+1</f>
        <v>3</v>
      </c>
      <c r="B21" s="284" t="s">
        <v>160</v>
      </c>
      <c r="C21" s="282" t="s">
        <v>158</v>
      </c>
      <c r="D21" s="282">
        <v>900</v>
      </c>
      <c r="E21" s="282">
        <v>900</v>
      </c>
      <c r="F21" s="282">
        <v>900</v>
      </c>
      <c r="G21" s="282">
        <v>930</v>
      </c>
      <c r="H21" s="282">
        <v>870</v>
      </c>
      <c r="I21" s="282">
        <v>930</v>
      </c>
      <c r="J21" s="282">
        <v>930</v>
      </c>
      <c r="K21" s="282">
        <v>900</v>
      </c>
      <c r="L21" s="282">
        <v>900</v>
      </c>
      <c r="M21" s="282">
        <v>840</v>
      </c>
      <c r="N21" s="282">
        <v>840</v>
      </c>
      <c r="O21" s="282">
        <v>830</v>
      </c>
      <c r="P21" s="282">
        <v>870</v>
      </c>
      <c r="Q21" s="282">
        <v>870</v>
      </c>
      <c r="R21" s="283"/>
    </row>
    <row r="22" spans="1:18">
      <c r="A22" s="297">
        <f t="shared" si="1"/>
        <v>4</v>
      </c>
      <c r="B22" s="284" t="s">
        <v>161</v>
      </c>
      <c r="C22" s="282" t="s">
        <v>158</v>
      </c>
      <c r="D22" s="282">
        <v>2000</v>
      </c>
      <c r="E22" s="282">
        <v>1800</v>
      </c>
      <c r="F22" s="282">
        <v>1900</v>
      </c>
      <c r="G22" s="282">
        <v>1800</v>
      </c>
      <c r="H22" s="282">
        <v>2000</v>
      </c>
      <c r="I22" s="282">
        <v>1900</v>
      </c>
      <c r="J22" s="282">
        <v>2100</v>
      </c>
      <c r="K22" s="282">
        <v>1850</v>
      </c>
      <c r="L22" s="282">
        <v>2000</v>
      </c>
      <c r="M22" s="282">
        <v>1900</v>
      </c>
      <c r="N22" s="282">
        <v>1800</v>
      </c>
      <c r="O22" s="282">
        <v>2000</v>
      </c>
      <c r="P22" s="282">
        <v>1850</v>
      </c>
      <c r="Q22" s="282">
        <v>1800</v>
      </c>
      <c r="R22" s="283"/>
    </row>
    <row r="23" spans="1:18">
      <c r="A23" s="298"/>
      <c r="B23" s="291"/>
      <c r="C23" s="292"/>
      <c r="D23" s="292"/>
      <c r="E23" s="292"/>
      <c r="F23" s="292"/>
      <c r="G23" s="292"/>
      <c r="H23" s="292"/>
      <c r="I23" s="292"/>
      <c r="J23" s="292"/>
      <c r="K23" s="292"/>
      <c r="L23" s="292"/>
      <c r="M23" s="292"/>
      <c r="N23" s="292"/>
      <c r="O23" s="292"/>
      <c r="P23" s="292"/>
      <c r="Q23" s="292"/>
      <c r="R23" s="293"/>
    </row>
    <row r="24" spans="1:18">
      <c r="A24" s="298">
        <f>5</f>
        <v>5</v>
      </c>
      <c r="B24" s="291" t="s">
        <v>180</v>
      </c>
      <c r="C24" s="300"/>
      <c r="D24" s="300" t="s">
        <v>163</v>
      </c>
      <c r="E24" s="300" t="s">
        <v>163</v>
      </c>
      <c r="F24" s="300" t="s">
        <v>165</v>
      </c>
      <c r="G24" s="300" t="s">
        <v>165</v>
      </c>
      <c r="H24" s="300" t="s">
        <v>165</v>
      </c>
      <c r="I24" s="300" t="s">
        <v>169</v>
      </c>
      <c r="J24" s="300" t="s">
        <v>169</v>
      </c>
      <c r="K24" s="300" t="s">
        <v>169</v>
      </c>
      <c r="L24" s="300" t="s">
        <v>169</v>
      </c>
      <c r="M24" s="300" t="s">
        <v>173</v>
      </c>
      <c r="N24" s="300" t="s">
        <v>173</v>
      </c>
      <c r="O24" s="300" t="s">
        <v>173</v>
      </c>
      <c r="P24" s="300" t="s">
        <v>175</v>
      </c>
      <c r="Q24" s="300" t="s">
        <v>175</v>
      </c>
      <c r="R24" s="293"/>
    </row>
    <row r="25" spans="1:18">
      <c r="A25" s="298">
        <v>6</v>
      </c>
      <c r="B25" s="291" t="s">
        <v>181</v>
      </c>
      <c r="C25" s="300" t="s">
        <v>182</v>
      </c>
      <c r="D25" s="300">
        <v>1966</v>
      </c>
      <c r="E25" s="300">
        <v>1966</v>
      </c>
      <c r="F25" s="300">
        <v>1968</v>
      </c>
      <c r="G25" s="300">
        <v>1968</v>
      </c>
      <c r="H25" s="300">
        <v>1968</v>
      </c>
      <c r="I25" s="300">
        <v>1984</v>
      </c>
      <c r="J25" s="300">
        <v>1984</v>
      </c>
      <c r="K25" s="300">
        <v>1984</v>
      </c>
      <c r="L25" s="300">
        <v>1984</v>
      </c>
      <c r="M25" s="300">
        <v>1992</v>
      </c>
      <c r="N25" s="300">
        <v>1956</v>
      </c>
      <c r="O25" s="300">
        <v>1992</v>
      </c>
      <c r="P25" s="300">
        <v>2008</v>
      </c>
      <c r="Q25" s="300">
        <v>2008</v>
      </c>
      <c r="R25" s="293"/>
    </row>
    <row r="26" spans="1:18">
      <c r="A26" s="298">
        <v>7</v>
      </c>
      <c r="B26" s="291" t="s">
        <v>186</v>
      </c>
      <c r="C26" s="301" t="s">
        <v>158</v>
      </c>
      <c r="D26" s="300">
        <v>300</v>
      </c>
      <c r="E26" s="300">
        <v>300</v>
      </c>
      <c r="F26" s="300">
        <v>300</v>
      </c>
      <c r="G26" s="300">
        <v>300</v>
      </c>
      <c r="H26" s="300">
        <v>450</v>
      </c>
      <c r="I26" s="300">
        <v>300</v>
      </c>
      <c r="J26" s="300">
        <v>300</v>
      </c>
      <c r="K26" s="300">
        <v>300</v>
      </c>
      <c r="L26" s="300">
        <v>300</v>
      </c>
      <c r="M26" s="300">
        <v>510</v>
      </c>
      <c r="N26" s="300">
        <v>300</v>
      </c>
      <c r="O26" s="300">
        <v>300</v>
      </c>
      <c r="P26" s="300"/>
      <c r="Q26" s="300"/>
      <c r="R26" s="293"/>
    </row>
    <row r="27" spans="1:18">
      <c r="A27" s="298">
        <v>8</v>
      </c>
      <c r="B27" s="291" t="s">
        <v>185</v>
      </c>
      <c r="C27" s="303" t="s">
        <v>188</v>
      </c>
      <c r="D27" s="300">
        <v>2</v>
      </c>
      <c r="E27" s="300">
        <v>2</v>
      </c>
      <c r="F27" s="300">
        <v>2</v>
      </c>
      <c r="G27" s="300">
        <v>2.5</v>
      </c>
      <c r="H27" s="300">
        <v>2</v>
      </c>
      <c r="I27" s="300">
        <v>2.5</v>
      </c>
      <c r="J27" s="300">
        <v>2.5</v>
      </c>
      <c r="K27" s="300">
        <v>2.5</v>
      </c>
      <c r="L27" s="300">
        <v>2</v>
      </c>
      <c r="M27" s="300">
        <v>2</v>
      </c>
      <c r="N27" s="300">
        <v>2</v>
      </c>
      <c r="O27" s="300">
        <v>2</v>
      </c>
      <c r="P27" s="300"/>
      <c r="Q27" s="300"/>
      <c r="R27" s="293"/>
    </row>
    <row r="28" spans="1:18">
      <c r="A28" s="298">
        <v>9</v>
      </c>
      <c r="B28" s="291" t="s">
        <v>187</v>
      </c>
      <c r="C28" s="301" t="s">
        <v>158</v>
      </c>
      <c r="D28" s="300">
        <v>900</v>
      </c>
      <c r="E28" s="300">
        <v>900</v>
      </c>
      <c r="F28" s="300">
        <v>900</v>
      </c>
      <c r="G28" s="300">
        <v>840</v>
      </c>
      <c r="H28" s="300">
        <v>750</v>
      </c>
      <c r="I28" s="300">
        <v>840</v>
      </c>
      <c r="J28" s="300">
        <v>840</v>
      </c>
      <c r="K28" s="300">
        <v>810</v>
      </c>
      <c r="L28" s="300">
        <v>750</v>
      </c>
      <c r="M28" s="300">
        <v>810</v>
      </c>
      <c r="N28" s="300">
        <v>840</v>
      </c>
      <c r="O28" s="300">
        <v>390</v>
      </c>
      <c r="P28" s="300"/>
      <c r="Q28" s="300"/>
      <c r="R28" s="293"/>
    </row>
    <row r="29" spans="1:18">
      <c r="A29" s="298">
        <v>10</v>
      </c>
      <c r="B29" s="291" t="s">
        <v>177</v>
      </c>
      <c r="C29" s="294" t="s">
        <v>179</v>
      </c>
      <c r="D29" s="300">
        <v>40</v>
      </c>
      <c r="E29" s="300">
        <v>40</v>
      </c>
      <c r="F29" s="300">
        <v>40</v>
      </c>
      <c r="G29" s="300">
        <v>45</v>
      </c>
      <c r="H29" s="300">
        <v>20</v>
      </c>
      <c r="I29" s="300">
        <v>45</v>
      </c>
      <c r="J29" s="300">
        <v>45</v>
      </c>
      <c r="K29" s="300">
        <v>35</v>
      </c>
      <c r="L29" s="300">
        <v>30</v>
      </c>
      <c r="M29" s="300">
        <v>20</v>
      </c>
      <c r="N29" s="300">
        <v>35</v>
      </c>
      <c r="O29" s="300">
        <v>6</v>
      </c>
      <c r="P29" s="300">
        <v>25</v>
      </c>
      <c r="Q29" s="300">
        <v>42</v>
      </c>
      <c r="R29" s="293"/>
    </row>
    <row r="30" spans="1:18" ht="15" thickBot="1">
      <c r="A30" s="299">
        <v>11</v>
      </c>
      <c r="B30" s="287" t="s">
        <v>178</v>
      </c>
      <c r="C30" s="295" t="s">
        <v>179</v>
      </c>
      <c r="D30" s="295">
        <v>260</v>
      </c>
      <c r="E30" s="295">
        <v>358</v>
      </c>
      <c r="F30" s="295">
        <v>220</v>
      </c>
      <c r="G30" s="295">
        <v>250</v>
      </c>
      <c r="H30" s="295">
        <v>165</v>
      </c>
      <c r="I30" s="295">
        <v>215</v>
      </c>
      <c r="J30" s="295">
        <v>245</v>
      </c>
      <c r="K30" s="295">
        <v>168</v>
      </c>
      <c r="L30" s="295">
        <v>135</v>
      </c>
      <c r="M30" s="295">
        <v>268</v>
      </c>
      <c r="N30" s="295">
        <v>5</v>
      </c>
      <c r="O30" s="295">
        <v>45</v>
      </c>
      <c r="P30" s="295">
        <v>357</v>
      </c>
      <c r="Q30" s="295">
        <v>115</v>
      </c>
      <c r="R30" s="289"/>
    </row>
  </sheetData>
  <mergeCells count="2">
    <mergeCell ref="A17:C17"/>
    <mergeCell ref="A2:C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Csg Configuration</vt:lpstr>
      <vt:lpstr>Tech Data sheet</vt:lpstr>
      <vt:lpstr>Casing Tech Brosure</vt:lpstr>
      <vt:lpstr>Run Wellhead-20in</vt:lpstr>
      <vt:lpstr>Run Wellhead-13 Casing</vt:lpstr>
      <vt:lpstr>Liner Adapter</vt:lpstr>
      <vt:lpstr>Wellhead</vt:lpstr>
      <vt:lpstr>MV Orientation</vt:lpstr>
      <vt:lpstr>Csg Schematic</vt:lpstr>
      <vt:lpstr>Fork Well</vt:lpstr>
      <vt:lpstr>Casing Depth</vt:lpstr>
      <vt:lpstr>'Csg Configuration'!Print_Area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Andra Sucipto</dc:creator>
  <cp:lastModifiedBy>HP GEO DIPA</cp:lastModifiedBy>
  <cp:lastPrinted>2016-09-16T09:21:55Z</cp:lastPrinted>
  <dcterms:created xsi:type="dcterms:W3CDTF">2014-11-24T02:30:01Z</dcterms:created>
  <dcterms:modified xsi:type="dcterms:W3CDTF">2021-11-28T13:44:25Z</dcterms:modified>
</cp:coreProperties>
</file>