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Mark College\Fall Session 2017\Spreadsheets\"/>
    </mc:Choice>
  </mc:AlternateContent>
  <bookViews>
    <workbookView xWindow="0" yWindow="0" windowWidth="20490" windowHeight="7530" activeTab="1" xr2:uid="{00000000-000D-0000-FFFF-FFFF00000000}"/>
  </bookViews>
  <sheets>
    <sheet name="Documentation" sheetId="18" r:id="rId1"/>
    <sheet name="Merchandise" sheetId="15" r:id="rId2"/>
    <sheet name="Projections" sheetId="16" r:id="rId3"/>
  </sheets>
  <definedNames>
    <definedName name="_xlnm.Print_Area" localSheetId="2">Projections!$B$1:$G$15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6" l="1"/>
  <c r="E15" i="16"/>
  <c r="F15" i="16"/>
  <c r="C15" i="16"/>
  <c r="D9" i="16"/>
  <c r="E9" i="16"/>
  <c r="F9" i="16"/>
  <c r="C9" i="16"/>
  <c r="C21" i="15"/>
  <c r="M6" i="15"/>
  <c r="I18" i="15"/>
  <c r="I17" i="15"/>
  <c r="I16" i="15"/>
  <c r="I15" i="15"/>
  <c r="E5" i="15"/>
  <c r="E6" i="15"/>
  <c r="E7" i="15"/>
  <c r="E8" i="15"/>
  <c r="E9" i="15"/>
  <c r="E10" i="15"/>
  <c r="E11" i="15"/>
  <c r="E12" i="15"/>
  <c r="E13" i="15"/>
  <c r="E14" i="15"/>
  <c r="E4" i="15"/>
  <c r="J7" i="15"/>
  <c r="J8" i="15"/>
  <c r="J9" i="15"/>
  <c r="J10" i="15"/>
  <c r="J11" i="15"/>
  <c r="J12" i="15"/>
  <c r="J13" i="15"/>
  <c r="J14" i="15"/>
  <c r="J4" i="15"/>
  <c r="J5" i="15"/>
  <c r="J6" i="15"/>
  <c r="M5" i="15" l="1"/>
  <c r="M4" i="15"/>
  <c r="E18" i="15" l="1"/>
  <c r="C14" i="16" l="1"/>
  <c r="C13" i="16"/>
  <c r="G14" i="15"/>
  <c r="G11" i="15"/>
  <c r="G12" i="15"/>
  <c r="G8" i="15"/>
  <c r="G13" i="15"/>
  <c r="G6" i="15"/>
  <c r="E17" i="15"/>
  <c r="G4" i="15"/>
  <c r="G5" i="15"/>
  <c r="G10" i="15"/>
  <c r="C12" i="16"/>
  <c r="G7" i="15"/>
  <c r="E16" i="15"/>
  <c r="G9" i="15"/>
  <c r="F10" i="15" l="1"/>
  <c r="F4" i="15"/>
  <c r="F11" i="15"/>
  <c r="F8" i="15"/>
  <c r="F14" i="15"/>
  <c r="F5" i="15"/>
  <c r="F6" i="15"/>
  <c r="F9" i="15"/>
  <c r="F13" i="15"/>
  <c r="F7" i="15"/>
  <c r="F12" i="15"/>
</calcChain>
</file>

<file path=xl/sharedStrings.xml><?xml version="1.0" encoding="utf-8"?>
<sst xmlns="http://schemas.openxmlformats.org/spreadsheetml/2006/main" count="71" uniqueCount="55">
  <si>
    <t>High:</t>
  </si>
  <si>
    <t>Low:</t>
  </si>
  <si>
    <t>Average:</t>
  </si>
  <si>
    <t>Total</t>
  </si>
  <si>
    <t>Total:</t>
  </si>
  <si>
    <t>Monthly Interest Rate</t>
  </si>
  <si>
    <t>Total Loan Amount</t>
  </si>
  <si>
    <t>Annual Interest Rate</t>
  </si>
  <si>
    <t>Total Number of Payments</t>
  </si>
  <si>
    <t>Monthly Payment Amount</t>
  </si>
  <si>
    <t>Moderate Growth</t>
  </si>
  <si>
    <t>Conservative Growth</t>
  </si>
  <si>
    <t>Aggressive Expansion</t>
  </si>
  <si>
    <t>Current Date:</t>
  </si>
  <si>
    <t>Revenues</t>
  </si>
  <si>
    <t>Current Year</t>
  </si>
  <si>
    <t>Status Quo</t>
  </si>
  <si>
    <t>Author:</t>
  </si>
  <si>
    <t>Necklaces</t>
  </si>
  <si>
    <t>Scarves</t>
  </si>
  <si>
    <t>Purses</t>
  </si>
  <si>
    <t>Beaded Earrings</t>
  </si>
  <si>
    <t>Metallic Earrings</t>
  </si>
  <si>
    <t>Combination Earrings</t>
  </si>
  <si>
    <t>Beaded Bracelets</t>
  </si>
  <si>
    <t>Bangle Bracelets</t>
  </si>
  <si>
    <t>Cuff Bracelets</t>
  </si>
  <si>
    <t>Leather Belts</t>
  </si>
  <si>
    <t>Fabric Belts</t>
  </si>
  <si>
    <t>Product Name</t>
  </si>
  <si>
    <t>Launch Date</t>
  </si>
  <si>
    <t>Accessory Type</t>
  </si>
  <si>
    <t>Head</t>
  </si>
  <si>
    <t>Arm</t>
  </si>
  <si>
    <t>Body</t>
  </si>
  <si>
    <t>Total Sales</t>
  </si>
  <si>
    <t>Current Sales</t>
  </si>
  <si>
    <t>Sale Needed</t>
  </si>
  <si>
    <t>Product</t>
  </si>
  <si>
    <t>Product Lookup</t>
  </si>
  <si>
    <t>Head Accessories</t>
  </si>
  <si>
    <t>Arm Accessories</t>
  </si>
  <si>
    <t>Body Accessories</t>
  </si>
  <si>
    <t>Overall Sales Rank</t>
  </si>
  <si>
    <t>SpringLeaf Designs - Merchandise Data</t>
  </si>
  <si>
    <t>SpringLeaf Designs - Loan and Revenue Scenarios</t>
  </si>
  <si>
    <t>Time on Market (Yrs)</t>
  </si>
  <si>
    <t>Data Updated:</t>
  </si>
  <si>
    <t>Loan Term (Yrs)</t>
  </si>
  <si>
    <r>
      <rPr>
        <b/>
        <sz val="11"/>
        <color rgb="FF000000"/>
        <rFont val="Century Gothic"/>
        <family val="2"/>
      </rPr>
      <t>New Perspectives</t>
    </r>
    <r>
      <rPr>
        <sz val="11"/>
        <color rgb="FF000000"/>
        <rFont val="Century Gothic"/>
        <family val="2"/>
      </rPr>
      <t xml:space="preserve"> Excel 2016 | Modules 1-4: SAM Capstone Project 1a</t>
    </r>
  </si>
  <si>
    <t>SpringLeaf Designs</t>
  </si>
  <si>
    <t>FORMATTING, FORMULAS, AND CHARTS</t>
  </si>
  <si>
    <t>Current Sales Rank</t>
  </si>
  <si>
    <t>Note: Enter your name above</t>
  </si>
  <si>
    <t>Mark Hammers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</si>
</sst>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5" tint="-0.499984740745262"/>
      <name val="Copperplate Gothic Bold"/>
      <family val="2"/>
    </font>
    <font>
      <sz val="12"/>
      <color theme="5" tint="-0.499984740745262"/>
      <name val="Copperplate Gothic Bold"/>
      <family val="2"/>
    </font>
    <font>
      <sz val="10"/>
      <name val="Century Gothic"/>
      <family val="2"/>
    </font>
    <font>
      <sz val="10"/>
      <color rgb="FF0070C0"/>
      <name val="Century Gothic"/>
      <family val="2"/>
    </font>
    <font>
      <i/>
      <sz val="10"/>
      <name val="Century Gothic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28"/>
      <color rgb="FF0070C0"/>
      <name val="Century Gothic"/>
      <family val="2"/>
    </font>
    <font>
      <i/>
      <sz val="10"/>
      <color rgb="FFCC6600"/>
      <name val="Century Gothic"/>
      <family val="2"/>
    </font>
    <font>
      <b/>
      <sz val="18"/>
      <color theme="9" tint="-0.499984740745262"/>
      <name val="Calibri Light"/>
      <family val="2"/>
      <scheme val="major"/>
    </font>
    <font>
      <b/>
      <sz val="11"/>
      <color theme="9" tint="-0.499984740745262"/>
      <name val="Arial Black"/>
      <family val="2"/>
    </font>
    <font>
      <b/>
      <sz val="9"/>
      <color theme="9" tint="-0.499984740745262"/>
      <name val="Arial Black"/>
      <family val="2"/>
    </font>
    <font>
      <b/>
      <i/>
      <sz val="18"/>
      <name val="Century Gothic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</borders>
  <cellStyleXfs count="9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0" fillId="3" borderId="0">
      <alignment vertical="top" wrapText="1"/>
    </xf>
    <xf numFmtId="0" fontId="12" fillId="3" borderId="0">
      <alignment vertical="top" wrapText="1"/>
    </xf>
    <xf numFmtId="0" fontId="10" fillId="3" borderId="0">
      <alignment vertical="top" wrapText="1"/>
    </xf>
    <xf numFmtId="9" fontId="2" fillId="0" borderId="0" applyFont="0" applyFill="0" applyBorder="0" applyAlignment="0" applyProtection="0"/>
  </cellStyleXfs>
  <cellXfs count="5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164" fontId="0" fillId="0" borderId="0" xfId="2" applyNumberFormat="1" applyFont="1"/>
    <xf numFmtId="0" fontId="0" fillId="0" borderId="0" xfId="0" applyBorder="1"/>
    <xf numFmtId="164" fontId="0" fillId="0" borderId="0" xfId="2" applyNumberFormat="1" applyFont="1" applyBorder="1"/>
    <xf numFmtId="6" fontId="0" fillId="0" borderId="0" xfId="0" applyNumberFormat="1" applyBorder="1"/>
    <xf numFmtId="9" fontId="0" fillId="0" borderId="0" xfId="0" applyNumberFormat="1" applyBorder="1"/>
    <xf numFmtId="10" fontId="0" fillId="0" borderId="0" xfId="0" applyNumberFormat="1" applyBorder="1"/>
    <xf numFmtId="0" fontId="5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7" fillId="3" borderId="0" xfId="4" applyFont="1" applyFill="1" applyBorder="1" applyAlignment="1">
      <alignment horizontal="left"/>
    </xf>
    <xf numFmtId="0" fontId="1" fillId="0" borderId="0" xfId="4" applyFill="1"/>
    <xf numFmtId="0" fontId="1" fillId="0" borderId="0" xfId="4" applyFill="1" applyAlignment="1">
      <alignment wrapText="1"/>
    </xf>
    <xf numFmtId="0" fontId="7" fillId="3" borderId="0" xfId="4" applyFont="1" applyFill="1" applyBorder="1" applyAlignment="1">
      <alignment horizontal="right"/>
    </xf>
    <xf numFmtId="44" fontId="1" fillId="0" borderId="0" xfId="1" applyNumberFormat="1"/>
    <xf numFmtId="166" fontId="1" fillId="0" borderId="0" xfId="1" applyNumberFormat="1"/>
    <xf numFmtId="164" fontId="0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4" fontId="4" fillId="4" borderId="3" xfId="2" applyNumberFormat="1" applyFont="1" applyFill="1" applyBorder="1"/>
    <xf numFmtId="0" fontId="0" fillId="4" borderId="3" xfId="2" applyNumberFormat="1" applyFont="1" applyFill="1" applyBorder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4" fillId="4" borderId="0" xfId="2" applyNumberFormat="1" applyFont="1" applyFill="1" applyBorder="1"/>
    <xf numFmtId="0" fontId="0" fillId="4" borderId="0" xfId="2" applyNumberFormat="1" applyFont="1" applyFill="1" applyBorder="1"/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4" fillId="4" borderId="1" xfId="2" applyNumberFormat="1" applyFont="1" applyFill="1" applyBorder="1"/>
    <xf numFmtId="0" fontId="0" fillId="4" borderId="1" xfId="2" applyNumberFormat="1" applyFont="1" applyFill="1" applyBorder="1"/>
    <xf numFmtId="0" fontId="7" fillId="3" borderId="5" xfId="4" applyFont="1" applyFill="1" applyBorder="1" applyAlignment="1">
      <alignment horizontal="left"/>
    </xf>
    <xf numFmtId="0" fontId="7" fillId="3" borderId="5" xfId="4" applyFont="1" applyFill="1" applyBorder="1" applyAlignment="1">
      <alignment horizontal="left" wrapText="1"/>
    </xf>
    <xf numFmtId="0" fontId="8" fillId="3" borderId="5" xfId="4" applyFont="1" applyFill="1" applyBorder="1" applyAlignment="1">
      <alignment horizontal="left" wrapText="1"/>
    </xf>
    <xf numFmtId="0" fontId="13" fillId="2" borderId="6" xfId="4" applyFont="1" applyFill="1" applyBorder="1" applyAlignment="1">
      <alignment horizontal="left"/>
    </xf>
    <xf numFmtId="0" fontId="10" fillId="3" borderId="0" xfId="5" applyAlignment="1">
      <alignment horizontal="left" vertical="top" wrapText="1"/>
    </xf>
    <xf numFmtId="0" fontId="12" fillId="3" borderId="0" xfId="6" applyAlignment="1">
      <alignment horizontal="left" vertical="top" wrapText="1"/>
    </xf>
    <xf numFmtId="0" fontId="10" fillId="3" borderId="0" xfId="7" applyAlignment="1">
      <alignment horizontal="left" vertical="top" wrapText="1"/>
    </xf>
    <xf numFmtId="0" fontId="15" fillId="0" borderId="4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vertical="center" wrapText="1"/>
    </xf>
    <xf numFmtId="0" fontId="17" fillId="3" borderId="0" xfId="4" applyFont="1" applyFill="1" applyBorder="1" applyAlignment="1">
      <alignment horizontal="center" vertical="center" wrapText="1"/>
    </xf>
    <xf numFmtId="0" fontId="9" fillId="3" borderId="0" xfId="4" applyFont="1" applyFill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 wrapText="1"/>
    </xf>
    <xf numFmtId="0" fontId="9" fillId="3" borderId="7" xfId="4" applyFont="1" applyFill="1" applyBorder="1" applyAlignment="1">
      <alignment horizontal="center" vertical="center" wrapText="1"/>
    </xf>
    <xf numFmtId="0" fontId="9" fillId="3" borderId="8" xfId="4" applyFont="1" applyFill="1" applyBorder="1" applyAlignment="1">
      <alignment horizontal="center" vertical="center" wrapText="1"/>
    </xf>
    <xf numFmtId="0" fontId="14" fillId="4" borderId="1" xfId="3" applyFont="1" applyFill="1" applyBorder="1" applyAlignment="1">
      <alignment horizontal="center" vertical="center"/>
    </xf>
    <xf numFmtId="0" fontId="14" fillId="4" borderId="0" xfId="3" applyFont="1" applyFill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8" fillId="4" borderId="3" xfId="0" applyFont="1" applyFill="1" applyBorder="1"/>
    <xf numFmtId="0" fontId="18" fillId="4" borderId="0" xfId="0" applyFont="1" applyFill="1" applyBorder="1"/>
    <xf numFmtId="0" fontId="18" fillId="4" borderId="1" xfId="0" applyFont="1" applyFill="1" applyBorder="1"/>
    <xf numFmtId="0" fontId="18" fillId="0" borderId="0" xfId="0" applyFont="1" applyAlignment="1">
      <alignment horizontal="right"/>
    </xf>
    <xf numFmtId="164" fontId="0" fillId="0" borderId="0" xfId="8" applyNumberFormat="1" applyFont="1"/>
    <xf numFmtId="165" fontId="0" fillId="0" borderId="0" xfId="0" applyNumberFormat="1" applyAlignment="1">
      <alignment horizontal="center"/>
    </xf>
    <xf numFmtId="8" fontId="16" fillId="0" borderId="4" xfId="0" applyNumberFormat="1" applyFont="1" applyFill="1" applyBorder="1" applyAlignment="1">
      <alignment horizontal="center" vertical="center" wrapText="1"/>
    </xf>
    <xf numFmtId="164" fontId="16" fillId="0" borderId="4" xfId="0" applyNumberFormat="1" applyFont="1" applyFill="1" applyBorder="1" applyAlignment="1">
      <alignment horizontal="center" vertical="center" wrapText="1"/>
    </xf>
  </cellXfs>
  <cellStyles count="9">
    <cellStyle name="Currency" xfId="2" builtinId="4"/>
    <cellStyle name="Normal" xfId="0" builtinId="0"/>
    <cellStyle name="Normal 2" xfId="1" xr:uid="{00000000-0005-0000-0000-000002000000}"/>
    <cellStyle name="Normal 2 2" xfId="4" xr:uid="{00000000-0005-0000-0000-000003000000}"/>
    <cellStyle name="Percent" xfId="8" builtinId="5"/>
    <cellStyle name="Project Header" xfId="5" xr:uid="{00000000-0005-0000-0000-000005000000}"/>
    <cellStyle name="Student Name" xfId="6" xr:uid="{00000000-0005-0000-0000-000006000000}"/>
    <cellStyle name="Submission" xfId="7" xr:uid="{00000000-0005-0000-0000-000007000000}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Actual and Projected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Projections!$B$12</c:f>
              <c:strCache>
                <c:ptCount val="1"/>
                <c:pt idx="0">
                  <c:v>Head Accessories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Projections!$C$11:$F$11</c:f>
              <c:strCache>
                <c:ptCount val="4"/>
                <c:pt idx="0">
                  <c:v>Current Year</c:v>
                </c:pt>
                <c:pt idx="1">
                  <c:v>Conservative Growth</c:v>
                </c:pt>
                <c:pt idx="2">
                  <c:v>Moderate Growth</c:v>
                </c:pt>
                <c:pt idx="3">
                  <c:v>Aggressive Expansion</c:v>
                </c:pt>
              </c:strCache>
            </c:strRef>
          </c:cat>
          <c:val>
            <c:numRef>
              <c:f>Projections!$C$12:$F$12</c:f>
              <c:numCache>
                <c:formatCode>_("$"* #,##0_);_("$"* \(#,##0\);_("$"* "-"??_);_(@_)</c:formatCode>
                <c:ptCount val="4"/>
                <c:pt idx="0">
                  <c:v>3047520</c:v>
                </c:pt>
                <c:pt idx="1">
                  <c:v>3352272.0000000005</c:v>
                </c:pt>
                <c:pt idx="2">
                  <c:v>4266528</c:v>
                </c:pt>
                <c:pt idx="3">
                  <c:v>5333160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A-4DAD-90FD-3A6ADD3ABC33}"/>
            </c:ext>
          </c:extLst>
        </c:ser>
        <c:ser>
          <c:idx val="1"/>
          <c:order val="1"/>
          <c:tx>
            <c:strRef>
              <c:f>Projections!$B$13</c:f>
              <c:strCache>
                <c:ptCount val="1"/>
                <c:pt idx="0">
                  <c:v>Arm Accessories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Projections!$C$11:$F$11</c:f>
              <c:strCache>
                <c:ptCount val="4"/>
                <c:pt idx="0">
                  <c:v>Current Year</c:v>
                </c:pt>
                <c:pt idx="1">
                  <c:v>Conservative Growth</c:v>
                </c:pt>
                <c:pt idx="2">
                  <c:v>Moderate Growth</c:v>
                </c:pt>
                <c:pt idx="3">
                  <c:v>Aggressive Expansion</c:v>
                </c:pt>
              </c:strCache>
            </c:strRef>
          </c:cat>
          <c:val>
            <c:numRef>
              <c:f>Projections!$C$13:$F$13</c:f>
              <c:numCache>
                <c:formatCode>_("$"* #,##0_);_("$"* \(#,##0\);_("$"* "-"??_);_(@_)</c:formatCode>
                <c:ptCount val="4"/>
                <c:pt idx="0">
                  <c:v>3591816</c:v>
                </c:pt>
                <c:pt idx="1">
                  <c:v>3950997.6</c:v>
                </c:pt>
                <c:pt idx="2">
                  <c:v>5028542.3999999994</c:v>
                </c:pt>
                <c:pt idx="3">
                  <c:v>6285678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A-4DAD-90FD-3A6ADD3ABC33}"/>
            </c:ext>
          </c:extLst>
        </c:ser>
        <c:ser>
          <c:idx val="2"/>
          <c:order val="2"/>
          <c:tx>
            <c:strRef>
              <c:f>Projections!$B$14</c:f>
              <c:strCache>
                <c:ptCount val="1"/>
                <c:pt idx="0">
                  <c:v>Body Accessories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Projections!$C$11:$F$11</c:f>
              <c:strCache>
                <c:ptCount val="4"/>
                <c:pt idx="0">
                  <c:v>Current Year</c:v>
                </c:pt>
                <c:pt idx="1">
                  <c:v>Conservative Growth</c:v>
                </c:pt>
                <c:pt idx="2">
                  <c:v>Moderate Growth</c:v>
                </c:pt>
                <c:pt idx="3">
                  <c:v>Aggressive Expansion</c:v>
                </c:pt>
              </c:strCache>
            </c:strRef>
          </c:cat>
          <c:val>
            <c:numRef>
              <c:f>Projections!$C$14:$F$14</c:f>
              <c:numCache>
                <c:formatCode>_("$"* #,##0_);_("$"* \(#,##0\);_("$"* "-"??_);_(@_)</c:formatCode>
                <c:ptCount val="4"/>
                <c:pt idx="0">
                  <c:v>5289720</c:v>
                </c:pt>
                <c:pt idx="1">
                  <c:v>5818692.0000000009</c:v>
                </c:pt>
                <c:pt idx="2">
                  <c:v>7405607.9999999991</c:v>
                </c:pt>
                <c:pt idx="3">
                  <c:v>9257010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8A-4DAD-90FD-3A6ADD3ABC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946416"/>
        <c:axId val="270945632"/>
      </c:barChart>
      <c:catAx>
        <c:axId val="27094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Scenarios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45632"/>
        <c:crosses val="autoZero"/>
        <c:auto val="1"/>
        <c:lblAlgn val="ctr"/>
        <c:lblOffset val="100"/>
        <c:noMultiLvlLbl val="0"/>
      </c:catAx>
      <c:valAx>
        <c:axId val="2709456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46416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Current Year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Projections!$B$12:$B$14</c:f>
              <c:strCache>
                <c:ptCount val="3"/>
                <c:pt idx="0">
                  <c:v>Head Accessories</c:v>
                </c:pt>
                <c:pt idx="1">
                  <c:v>Arm Accessories</c:v>
                </c:pt>
                <c:pt idx="2">
                  <c:v>Body Accessories</c:v>
                </c:pt>
              </c:strCache>
            </c:strRef>
          </c:cat>
          <c:val>
            <c:numRef>
              <c:f>Projections!$C$12:$C$14</c:f>
              <c:numCache>
                <c:formatCode>_("$"* #,##0_);_("$"* \(#,##0\);_("$"* "-"??_);_(@_)</c:formatCode>
                <c:ptCount val="3"/>
                <c:pt idx="0">
                  <c:v>3047520</c:v>
                </c:pt>
                <c:pt idx="1">
                  <c:v>3591816</c:v>
                </c:pt>
                <c:pt idx="2">
                  <c:v>5289720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7-4175-885E-22DF9EEF62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8</xdr:col>
      <xdr:colOff>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9881427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15</xdr:row>
      <xdr:rowOff>47625</xdr:rowOff>
    </xdr:from>
    <xdr:to>
      <xdr:col>12</xdr:col>
      <xdr:colOff>200024</xdr:colOff>
      <xdr:row>29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12</xdr:col>
      <xdr:colOff>38100</xdr:colOff>
      <xdr:row>10</xdr:row>
      <xdr:rowOff>314325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C6DBEB-919A-47BB-B4DD-3B0228EFE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B6" sqref="B6"/>
    </sheetView>
  </sheetViews>
  <sheetFormatPr defaultColWidth="8.85546875" defaultRowHeight="12.75" x14ac:dyDescent="0.2"/>
  <cols>
    <col min="1" max="1" width="21.28515625" style="15" customWidth="1"/>
    <col min="2" max="2" width="76.5703125" style="15" customWidth="1"/>
    <col min="3" max="3" width="5" style="15" customWidth="1"/>
    <col min="4" max="16384" width="8.85546875" style="15"/>
  </cols>
  <sheetData>
    <row r="1" spans="1:3" ht="32.25" customHeight="1" x14ac:dyDescent="0.25">
      <c r="A1" s="14"/>
      <c r="B1" s="14"/>
      <c r="C1" s="34"/>
    </row>
    <row r="2" spans="1:3" s="16" customFormat="1" ht="18" customHeight="1" x14ac:dyDescent="0.25">
      <c r="A2" s="14"/>
      <c r="B2" s="38" t="s">
        <v>49</v>
      </c>
      <c r="C2" s="35"/>
    </row>
    <row r="3" spans="1:3" s="16" customFormat="1" ht="34.5" x14ac:dyDescent="0.25">
      <c r="A3" s="14"/>
      <c r="B3" s="39" t="s">
        <v>50</v>
      </c>
      <c r="C3" s="36"/>
    </row>
    <row r="4" spans="1:3" ht="16.5" x14ac:dyDescent="0.25">
      <c r="A4" s="14"/>
      <c r="B4" s="40" t="s">
        <v>51</v>
      </c>
      <c r="C4" s="34"/>
    </row>
    <row r="5" spans="1:3" ht="15.75" customHeight="1" x14ac:dyDescent="0.25">
      <c r="A5" s="14"/>
      <c r="B5" s="14"/>
      <c r="C5" s="34"/>
    </row>
    <row r="6" spans="1:3" ht="13.5" x14ac:dyDescent="0.25">
      <c r="A6" s="17" t="s">
        <v>17</v>
      </c>
      <c r="B6" s="37" t="s">
        <v>54</v>
      </c>
      <c r="C6" s="34"/>
    </row>
    <row r="7" spans="1:3" ht="13.5" x14ac:dyDescent="0.25">
      <c r="A7" s="14"/>
      <c r="B7" s="14"/>
      <c r="C7" s="34"/>
    </row>
    <row r="8" spans="1:3" x14ac:dyDescent="0.2">
      <c r="A8" s="43" t="s">
        <v>53</v>
      </c>
      <c r="B8" s="44"/>
      <c r="C8" s="45"/>
    </row>
    <row r="9" spans="1:3" x14ac:dyDescent="0.2">
      <c r="A9" s="44"/>
      <c r="B9" s="44"/>
      <c r="C9" s="45"/>
    </row>
    <row r="10" spans="1:3" ht="13.5" thickBot="1" x14ac:dyDescent="0.25">
      <c r="A10" s="46"/>
      <c r="B10" s="46"/>
      <c r="C10" s="47"/>
    </row>
    <row r="11" spans="1:3" ht="13.5" thickTop="1" x14ac:dyDescent="0.2"/>
  </sheetData>
  <mergeCells count="1">
    <mergeCell ref="A8:C10"/>
  </mergeCells>
  <dataValidations count="1">
    <dataValidation allowBlank="1" showInputMessage="1" showErrorMessage="1" error="                                                                " sqref="J2:J3" xr:uid="{00000000-0002-0000-0000-000000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2"/>
  <sheetViews>
    <sheetView tabSelected="1" topLeftCell="A7" workbookViewId="0">
      <selection activeCell="G19" sqref="G19"/>
    </sheetView>
  </sheetViews>
  <sheetFormatPr defaultRowHeight="15" x14ac:dyDescent="0.25"/>
  <cols>
    <col min="1" max="1" width="3.28515625" customWidth="1"/>
    <col min="2" max="2" width="22.85546875" customWidth="1"/>
    <col min="3" max="3" width="17.7109375" customWidth="1"/>
    <col min="4" max="5" width="14.7109375" customWidth="1"/>
    <col min="6" max="6" width="14.7109375" hidden="1" customWidth="1"/>
    <col min="7" max="7" width="14.7109375" style="2" customWidth="1"/>
    <col min="8" max="8" width="12.28515625" style="2" customWidth="1"/>
    <col min="9" max="10" width="12.7109375" customWidth="1"/>
    <col min="12" max="12" width="18" customWidth="1"/>
    <col min="13" max="13" width="16.42578125" customWidth="1"/>
  </cols>
  <sheetData>
    <row r="2" spans="2:15" s="3" customFormat="1" ht="32.1" customHeight="1" x14ac:dyDescent="0.35">
      <c r="B2" s="49" t="s">
        <v>44</v>
      </c>
      <c r="C2" s="49"/>
      <c r="D2" s="49"/>
      <c r="E2" s="49"/>
      <c r="F2" s="49"/>
      <c r="G2" s="49"/>
      <c r="H2" s="49"/>
      <c r="I2" s="49"/>
      <c r="J2" s="49"/>
      <c r="L2" s="49" t="s">
        <v>39</v>
      </c>
      <c r="M2" s="49"/>
    </row>
    <row r="3" spans="2:15" s="3" customFormat="1" ht="28.5" x14ac:dyDescent="0.2">
      <c r="B3" s="50" t="s">
        <v>29</v>
      </c>
      <c r="C3" s="50" t="s">
        <v>31</v>
      </c>
      <c r="D3" s="50" t="s">
        <v>30</v>
      </c>
      <c r="E3" s="50" t="s">
        <v>46</v>
      </c>
      <c r="F3" s="50" t="s">
        <v>43</v>
      </c>
      <c r="G3" s="50" t="s">
        <v>52</v>
      </c>
      <c r="H3" s="50" t="s">
        <v>35</v>
      </c>
      <c r="I3" s="50" t="s">
        <v>36</v>
      </c>
      <c r="J3" s="50" t="s">
        <v>37</v>
      </c>
      <c r="L3" s="50" t="s">
        <v>38</v>
      </c>
      <c r="M3" s="50" t="s">
        <v>37</v>
      </c>
    </row>
    <row r="4" spans="2:15" s="3" customFormat="1" x14ac:dyDescent="0.25">
      <c r="B4" s="13" t="s">
        <v>21</v>
      </c>
      <c r="C4" s="2" t="s">
        <v>32</v>
      </c>
      <c r="D4" s="12">
        <v>41350</v>
      </c>
      <c r="E4" s="56">
        <f>($C$20-D4)/365</f>
        <v>3.580821917808219</v>
      </c>
      <c r="F4" s="2">
        <f>RANK(H4,$H$4:$H$14)</f>
        <v>1</v>
      </c>
      <c r="G4" s="2">
        <f>RANK(I4,$I$4:$I$14)</f>
        <v>1</v>
      </c>
      <c r="H4" s="4">
        <v>4495870.0063561639</v>
      </c>
      <c r="I4" s="55">
        <v>118987</v>
      </c>
      <c r="J4" s="21" t="str">
        <f t="shared" ref="J4:J14" si="0">IF(G4&gt;=8,"YES","-")</f>
        <v>-</v>
      </c>
      <c r="L4" s="13" t="s">
        <v>22</v>
      </c>
      <c r="M4" s="20" t="str">
        <f>VLOOKUP(L4,B3:J14,9,FALSE)</f>
        <v>-</v>
      </c>
      <c r="O4" s="19"/>
    </row>
    <row r="5" spans="2:15" s="3" customFormat="1" x14ac:dyDescent="0.25">
      <c r="B5" s="13" t="s">
        <v>22</v>
      </c>
      <c r="C5" s="2" t="s">
        <v>32</v>
      </c>
      <c r="D5" s="12">
        <v>41883</v>
      </c>
      <c r="E5" s="56">
        <f t="shared" ref="E5:E14" si="1">($C$20-D5)/365</f>
        <v>2.1205479452054794</v>
      </c>
      <c r="F5" s="2">
        <f t="shared" ref="F5:F14" si="2">RANK(H5,$H$4:$H$14)</f>
        <v>3</v>
      </c>
      <c r="G5" s="2">
        <f t="shared" ref="G5:G14" si="3">RANK(I5,$I$4:$I$14)</f>
        <v>4</v>
      </c>
      <c r="H5" s="4">
        <v>2375905.3374246573</v>
      </c>
      <c r="I5" s="55">
        <v>105044</v>
      </c>
      <c r="J5" s="21" t="str">
        <f t="shared" si="0"/>
        <v>-</v>
      </c>
      <c r="L5" s="13" t="s">
        <v>26</v>
      </c>
      <c r="M5" s="20" t="str">
        <f>VLOOKUP(L5,B3:J14,9,FALSE)</f>
        <v>-</v>
      </c>
    </row>
    <row r="6" spans="2:15" s="3" customFormat="1" x14ac:dyDescent="0.25">
      <c r="B6" s="13" t="s">
        <v>23</v>
      </c>
      <c r="C6" s="2" t="s">
        <v>32</v>
      </c>
      <c r="D6" s="12">
        <v>41958</v>
      </c>
      <c r="E6" s="56">
        <f t="shared" si="1"/>
        <v>1.9150684931506849</v>
      </c>
      <c r="F6" s="2">
        <f t="shared" si="2"/>
        <v>9</v>
      </c>
      <c r="G6" s="2">
        <f t="shared" si="3"/>
        <v>11</v>
      </c>
      <c r="H6" s="4">
        <v>686809.05205479451</v>
      </c>
      <c r="I6" s="55">
        <v>29929</v>
      </c>
      <c r="J6" s="21" t="str">
        <f>IF(G6&gt;=8,"YES","-")</f>
        <v>YES</v>
      </c>
      <c r="L6" s="13" t="s">
        <v>19</v>
      </c>
      <c r="M6" s="20" t="str">
        <f>VLOOKUP(L6,B4:J15,9,FALSE)</f>
        <v>YES</v>
      </c>
    </row>
    <row r="7" spans="2:15" s="3" customFormat="1" x14ac:dyDescent="0.25">
      <c r="B7" s="13" t="s">
        <v>24</v>
      </c>
      <c r="C7" s="2" t="s">
        <v>33</v>
      </c>
      <c r="D7" s="12">
        <v>41744</v>
      </c>
      <c r="E7" s="56">
        <f t="shared" si="1"/>
        <v>2.5013698630136987</v>
      </c>
      <c r="F7" s="2">
        <f t="shared" si="2"/>
        <v>2</v>
      </c>
      <c r="G7" s="2">
        <f t="shared" si="3"/>
        <v>7</v>
      </c>
      <c r="H7" s="4">
        <v>2574871.338082192</v>
      </c>
      <c r="I7" s="55">
        <v>96490</v>
      </c>
      <c r="J7" s="21" t="str">
        <f t="shared" si="0"/>
        <v>-</v>
      </c>
      <c r="L7" s="13"/>
      <c r="M7" s="4"/>
    </row>
    <row r="8" spans="2:15" s="3" customFormat="1" x14ac:dyDescent="0.25">
      <c r="B8" s="13" t="s">
        <v>25</v>
      </c>
      <c r="C8" s="2" t="s">
        <v>33</v>
      </c>
      <c r="D8" s="12">
        <v>42046</v>
      </c>
      <c r="E8" s="56">
        <f t="shared" si="1"/>
        <v>1.6739726027397259</v>
      </c>
      <c r="F8" s="2">
        <f t="shared" si="2"/>
        <v>5</v>
      </c>
      <c r="G8" s="2">
        <f t="shared" si="3"/>
        <v>6</v>
      </c>
      <c r="H8" s="4">
        <v>1784517.330410959</v>
      </c>
      <c r="I8" s="55">
        <v>101116</v>
      </c>
      <c r="J8" s="21" t="str">
        <f t="shared" si="0"/>
        <v>-</v>
      </c>
    </row>
    <row r="9" spans="2:15" s="3" customFormat="1" x14ac:dyDescent="0.25">
      <c r="B9" s="13" t="s">
        <v>26</v>
      </c>
      <c r="C9" s="2" t="s">
        <v>33</v>
      </c>
      <c r="D9" s="12">
        <v>42052</v>
      </c>
      <c r="E9" s="56">
        <f t="shared" si="1"/>
        <v>1.6575342465753424</v>
      </c>
      <c r="F9" s="2">
        <f t="shared" si="2"/>
        <v>6</v>
      </c>
      <c r="G9" s="2">
        <f t="shared" si="3"/>
        <v>5</v>
      </c>
      <c r="H9" s="4">
        <v>1373429.6758356169</v>
      </c>
      <c r="I9" s="55">
        <v>101712</v>
      </c>
      <c r="J9" s="21" t="str">
        <f t="shared" si="0"/>
        <v>-</v>
      </c>
      <c r="L9" s="18"/>
      <c r="M9" s="18"/>
      <c r="N9" s="19"/>
    </row>
    <row r="10" spans="2:15" s="3" customFormat="1" x14ac:dyDescent="0.25">
      <c r="B10" s="13" t="s">
        <v>18</v>
      </c>
      <c r="C10" s="2" t="s">
        <v>34</v>
      </c>
      <c r="D10" s="12">
        <v>41658</v>
      </c>
      <c r="E10" s="56">
        <f t="shared" si="1"/>
        <v>2.7369863013698632</v>
      </c>
      <c r="F10" s="2">
        <f t="shared" si="2"/>
        <v>4</v>
      </c>
      <c r="G10" s="2">
        <f t="shared" si="3"/>
        <v>9</v>
      </c>
      <c r="H10" s="4">
        <v>1912568.5124383564</v>
      </c>
      <c r="I10" s="55">
        <v>78771</v>
      </c>
      <c r="J10" s="21" t="str">
        <f t="shared" si="0"/>
        <v>YES</v>
      </c>
      <c r="L10" s="18"/>
      <c r="M10" s="18"/>
      <c r="N10" s="19"/>
    </row>
    <row r="11" spans="2:15" s="3" customFormat="1" x14ac:dyDescent="0.25">
      <c r="B11" s="13" t="s">
        <v>27</v>
      </c>
      <c r="C11" s="2" t="s">
        <v>34</v>
      </c>
      <c r="D11" s="12">
        <v>42299</v>
      </c>
      <c r="E11" s="56">
        <f t="shared" si="1"/>
        <v>0.98082191780821915</v>
      </c>
      <c r="F11" s="2">
        <f t="shared" si="2"/>
        <v>8</v>
      </c>
      <c r="G11" s="2">
        <f t="shared" si="3"/>
        <v>3</v>
      </c>
      <c r="H11" s="4">
        <v>741056.88328767114</v>
      </c>
      <c r="I11" s="55">
        <v>105231</v>
      </c>
      <c r="J11" s="21" t="str">
        <f t="shared" si="0"/>
        <v>-</v>
      </c>
      <c r="L11" s="18"/>
      <c r="M11" s="18"/>
      <c r="N11" s="19"/>
    </row>
    <row r="12" spans="2:15" s="3" customFormat="1" x14ac:dyDescent="0.25">
      <c r="B12" s="13" t="s">
        <v>28</v>
      </c>
      <c r="C12" s="2" t="s">
        <v>34</v>
      </c>
      <c r="D12" s="12">
        <v>42178</v>
      </c>
      <c r="E12" s="56">
        <f t="shared" si="1"/>
        <v>1.3123287671232877</v>
      </c>
      <c r="F12" s="2">
        <f t="shared" si="2"/>
        <v>7</v>
      </c>
      <c r="G12" s="2">
        <f t="shared" si="3"/>
        <v>8</v>
      </c>
      <c r="H12" s="4">
        <v>974568.71539726027</v>
      </c>
      <c r="I12" s="55">
        <v>93962</v>
      </c>
      <c r="J12" s="21" t="str">
        <f t="shared" si="0"/>
        <v>YES</v>
      </c>
      <c r="L12" s="18"/>
      <c r="M12" s="18"/>
      <c r="N12" s="19"/>
    </row>
    <row r="13" spans="2:15" s="3" customFormat="1" x14ac:dyDescent="0.25">
      <c r="B13" s="13" t="s">
        <v>19</v>
      </c>
      <c r="C13" s="2" t="s">
        <v>34</v>
      </c>
      <c r="D13" s="12">
        <v>42229</v>
      </c>
      <c r="E13" s="56">
        <f t="shared" si="1"/>
        <v>1.1726027397260275</v>
      </c>
      <c r="F13" s="2">
        <f t="shared" si="2"/>
        <v>11</v>
      </c>
      <c r="G13" s="2">
        <f t="shared" si="3"/>
        <v>10</v>
      </c>
      <c r="H13" s="4">
        <v>508022.27901369869</v>
      </c>
      <c r="I13" s="55">
        <v>56544</v>
      </c>
      <c r="J13" s="21" t="str">
        <f t="shared" si="0"/>
        <v>YES</v>
      </c>
      <c r="L13" s="18"/>
      <c r="M13" s="18"/>
      <c r="N13" s="19"/>
    </row>
    <row r="14" spans="2:15" s="3" customFormat="1" x14ac:dyDescent="0.25">
      <c r="B14" s="13" t="s">
        <v>20</v>
      </c>
      <c r="C14" s="2" t="s">
        <v>34</v>
      </c>
      <c r="D14" s="12">
        <v>42468</v>
      </c>
      <c r="E14" s="56">
        <f t="shared" si="1"/>
        <v>0.51780821917808217</v>
      </c>
      <c r="F14" s="2">
        <f t="shared" si="2"/>
        <v>10</v>
      </c>
      <c r="G14" s="2">
        <f t="shared" si="3"/>
        <v>2</v>
      </c>
      <c r="H14" s="4">
        <v>647318.01994520542</v>
      </c>
      <c r="I14" s="55">
        <v>106302</v>
      </c>
      <c r="J14" s="21" t="str">
        <f t="shared" si="0"/>
        <v>-</v>
      </c>
      <c r="L14" s="18"/>
      <c r="M14" s="18"/>
      <c r="N14" s="19"/>
    </row>
    <row r="15" spans="2:15" s="3" customFormat="1" x14ac:dyDescent="0.25">
      <c r="B15" s="51" t="s">
        <v>4</v>
      </c>
      <c r="C15" s="22"/>
      <c r="D15" s="22"/>
      <c r="E15" s="23"/>
      <c r="F15" s="22"/>
      <c r="G15" s="22"/>
      <c r="H15" s="22"/>
      <c r="I15" s="24">
        <f>SUM(I4:I14)</f>
        <v>994088</v>
      </c>
      <c r="J15" s="25"/>
      <c r="L15" s="18"/>
      <c r="M15" s="18"/>
      <c r="N15" s="19"/>
    </row>
    <row r="16" spans="2:15" s="3" customFormat="1" x14ac:dyDescent="0.25">
      <c r="B16" s="52" t="s">
        <v>2</v>
      </c>
      <c r="C16" s="26"/>
      <c r="D16" s="26"/>
      <c r="E16" s="27">
        <f>AVERAGE(E4:E14)</f>
        <v>1.8336239103362388</v>
      </c>
      <c r="F16" s="26"/>
      <c r="G16" s="26"/>
      <c r="H16" s="26"/>
      <c r="I16" s="28">
        <f>AVERAGE(I4:I14)</f>
        <v>90371.636363636368</v>
      </c>
      <c r="J16" s="29"/>
      <c r="L16" s="18"/>
      <c r="M16" s="18"/>
      <c r="N16" s="19"/>
    </row>
    <row r="17" spans="2:14" s="3" customFormat="1" x14ac:dyDescent="0.25">
      <c r="B17" s="52" t="s">
        <v>0</v>
      </c>
      <c r="C17" s="26"/>
      <c r="D17" s="26"/>
      <c r="E17" s="27">
        <f>MAX(E4:E14)</f>
        <v>3.580821917808219</v>
      </c>
      <c r="F17" s="26"/>
      <c r="G17" s="26"/>
      <c r="H17" s="26"/>
      <c r="I17" s="28">
        <f>MAX(I4:I14)</f>
        <v>118987</v>
      </c>
      <c r="J17" s="29"/>
      <c r="L17" s="18"/>
      <c r="M17" s="18"/>
      <c r="N17" s="19"/>
    </row>
    <row r="18" spans="2:14" s="3" customFormat="1" x14ac:dyDescent="0.25">
      <c r="B18" s="53" t="s">
        <v>1</v>
      </c>
      <c r="C18" s="30"/>
      <c r="D18" s="30"/>
      <c r="E18" s="31">
        <f>MIN(E4:E14)</f>
        <v>0.51780821917808217</v>
      </c>
      <c r="F18" s="30"/>
      <c r="G18" s="30"/>
      <c r="H18" s="30"/>
      <c r="I18" s="32">
        <f>MIN(I4:I14)</f>
        <v>29929</v>
      </c>
      <c r="J18" s="33"/>
      <c r="L18" s="18"/>
      <c r="M18" s="18"/>
      <c r="N18" s="19"/>
    </row>
    <row r="19" spans="2:14" s="3" customFormat="1" x14ac:dyDescent="0.25">
      <c r="B19"/>
      <c r="C19"/>
      <c r="D19"/>
      <c r="E19"/>
      <c r="F19"/>
      <c r="G19"/>
      <c r="H19"/>
      <c r="I19"/>
      <c r="J19"/>
      <c r="L19" s="18"/>
      <c r="M19" s="18"/>
      <c r="N19" s="19"/>
    </row>
    <row r="20" spans="2:14" s="3" customFormat="1" x14ac:dyDescent="0.25">
      <c r="B20" s="54" t="s">
        <v>47</v>
      </c>
      <c r="C20" s="1">
        <v>42657</v>
      </c>
      <c r="F20"/>
      <c r="G20"/>
      <c r="H20"/>
      <c r="I20"/>
      <c r="J20"/>
      <c r="L20" s="18"/>
    </row>
    <row r="21" spans="2:14" s="3" customFormat="1" x14ac:dyDescent="0.25">
      <c r="B21" s="54" t="s">
        <v>13</v>
      </c>
      <c r="C21" s="1">
        <f ca="1">TODAY()</f>
        <v>43060</v>
      </c>
      <c r="F21"/>
      <c r="G21"/>
      <c r="H21"/>
      <c r="I21"/>
      <c r="J21"/>
      <c r="L21" s="18"/>
    </row>
    <row r="22" spans="2:14" x14ac:dyDescent="0.25">
      <c r="L22" s="18"/>
    </row>
  </sheetData>
  <mergeCells count="2">
    <mergeCell ref="L2:M2"/>
    <mergeCell ref="B2:J2"/>
  </mergeCells>
  <conditionalFormatting sqref="H4:H1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{86483A88-D945-46F7-8E55-D8B16A1E5FE1}</x14:id>
        </ext>
      </extLst>
    </cfRule>
  </conditionalFormatting>
  <conditionalFormatting sqref="I4:I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{6C49D0C0-A062-425E-88A7-DC08E54B70F0}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483A88-D945-46F7-8E55-D8B16A1E5F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H4:H14</xm:sqref>
        </x14:conditionalFormatting>
        <x14:conditionalFormatting xmlns:xm="http://schemas.microsoft.com/office/excel/2006/main">
          <x14:cfRule type="dataBar" id="{6C49D0C0-A062-425E-88A7-DC08E54B7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6"/>
  <sheetViews>
    <sheetView topLeftCell="D1" zoomScaleNormal="100" zoomScaleSheetLayoutView="100" workbookViewId="0">
      <selection activeCell="F9" sqref="F9"/>
    </sheetView>
  </sheetViews>
  <sheetFormatPr defaultRowHeight="15" x14ac:dyDescent="0.25"/>
  <cols>
    <col min="1" max="1" width="3.140625" customWidth="1"/>
    <col min="2" max="2" width="29" bestFit="1" customWidth="1"/>
    <col min="3" max="6" width="15.7109375" customWidth="1"/>
    <col min="7" max="7" width="16.42578125" customWidth="1"/>
    <col min="8" max="11" width="14.7109375" customWidth="1"/>
  </cols>
  <sheetData>
    <row r="2" spans="2:11" ht="23.25" x14ac:dyDescent="0.25">
      <c r="B2" s="48" t="s">
        <v>45</v>
      </c>
      <c r="C2" s="48"/>
      <c r="D2" s="48"/>
      <c r="E2" s="48"/>
      <c r="F2" s="48"/>
      <c r="G2" s="3"/>
      <c r="H2" s="3"/>
      <c r="I2" s="3"/>
      <c r="J2" s="3"/>
      <c r="K2" s="3"/>
    </row>
    <row r="3" spans="2:11" ht="38.25" thickBot="1" x14ac:dyDescent="0.45">
      <c r="B3" s="41" t="s">
        <v>48</v>
      </c>
      <c r="C3" s="42" t="s">
        <v>16</v>
      </c>
      <c r="D3" s="42" t="s">
        <v>11</v>
      </c>
      <c r="E3" s="42" t="s">
        <v>10</v>
      </c>
      <c r="F3" s="42" t="s">
        <v>12</v>
      </c>
    </row>
    <row r="4" spans="2:11" ht="15.75" thickTop="1" x14ac:dyDescent="0.25">
      <c r="B4" s="5" t="s">
        <v>6</v>
      </c>
      <c r="C4" s="7">
        <v>0</v>
      </c>
      <c r="D4" s="7">
        <v>150000</v>
      </c>
      <c r="E4" s="7">
        <v>350000</v>
      </c>
      <c r="F4" s="6">
        <v>638986.41384024895</v>
      </c>
    </row>
    <row r="5" spans="2:11" x14ac:dyDescent="0.25">
      <c r="B5" s="5" t="s">
        <v>7</v>
      </c>
      <c r="C5" s="8">
        <v>7.0000000000000007E-2</v>
      </c>
      <c r="D5" s="8">
        <v>7.0000000000000007E-2</v>
      </c>
      <c r="E5" s="8">
        <v>7.0000000000000007E-2</v>
      </c>
      <c r="F5" s="8">
        <v>7.0000000000000007E-2</v>
      </c>
    </row>
    <row r="6" spans="2:11" x14ac:dyDescent="0.25">
      <c r="B6" s="5" t="s">
        <v>5</v>
      </c>
      <c r="C6" s="9">
        <v>4.0000000000000001E-3</v>
      </c>
      <c r="D6" s="9">
        <v>4.0000000000000001E-3</v>
      </c>
      <c r="E6" s="9">
        <v>4.0000000000000001E-3</v>
      </c>
      <c r="F6" s="9">
        <v>4.0000000000000001E-3</v>
      </c>
    </row>
    <row r="7" spans="2:11" x14ac:dyDescent="0.25">
      <c r="B7" s="5" t="s">
        <v>48</v>
      </c>
      <c r="C7" s="5">
        <v>3</v>
      </c>
      <c r="D7" s="5">
        <v>3</v>
      </c>
      <c r="E7" s="5">
        <v>4</v>
      </c>
      <c r="F7" s="5">
        <v>5</v>
      </c>
    </row>
    <row r="8" spans="2:11" x14ac:dyDescent="0.25">
      <c r="B8" s="5" t="s">
        <v>8</v>
      </c>
      <c r="C8" s="5">
        <v>36</v>
      </c>
      <c r="D8" s="5">
        <v>36</v>
      </c>
      <c r="E8" s="5">
        <v>48</v>
      </c>
      <c r="F8" s="5">
        <v>60</v>
      </c>
    </row>
    <row r="9" spans="2:11" ht="38.25" thickBot="1" x14ac:dyDescent="0.45">
      <c r="B9" s="41" t="s">
        <v>9</v>
      </c>
      <c r="C9" s="57">
        <f>PMT(C6,C8,C4)</f>
        <v>0</v>
      </c>
      <c r="D9" s="57">
        <f t="shared" ref="D9:F9" si="0">PMT(D6,D8,D4)</f>
        <v>-4482.1776215688878</v>
      </c>
      <c r="E9" s="57">
        <f t="shared" si="0"/>
        <v>-8028.5819478627991</v>
      </c>
      <c r="F9" s="57">
        <f t="shared" si="0"/>
        <v>-12000</v>
      </c>
    </row>
    <row r="10" spans="2:11" ht="15.75" thickTop="1" x14ac:dyDescent="0.25"/>
    <row r="11" spans="2:11" ht="26.25" x14ac:dyDescent="0.25">
      <c r="B11" s="11" t="s">
        <v>14</v>
      </c>
      <c r="C11" s="10" t="s">
        <v>15</v>
      </c>
      <c r="D11" s="10" t="s">
        <v>11</v>
      </c>
      <c r="E11" s="10" t="s">
        <v>10</v>
      </c>
      <c r="F11" s="10" t="s">
        <v>12</v>
      </c>
    </row>
    <row r="12" spans="2:11" x14ac:dyDescent="0.25">
      <c r="B12" t="s">
        <v>40</v>
      </c>
      <c r="C12" s="4">
        <f>SUMIF(Merchandise!$C$4:$C$14,"Head",Merchandise!$I$4:$I$14)*12</f>
        <v>3047520</v>
      </c>
      <c r="D12" s="4">
        <v>3352272.0000000005</v>
      </c>
      <c r="E12" s="4">
        <v>4266528</v>
      </c>
      <c r="F12" s="4">
        <v>5333160</v>
      </c>
    </row>
    <row r="13" spans="2:11" x14ac:dyDescent="0.25">
      <c r="B13" t="s">
        <v>41</v>
      </c>
      <c r="C13" s="4">
        <f>SUMIF(Merchandise!$C$4:$C$14,"Arm",Merchandise!$I$4:$I$14)*12</f>
        <v>3591816</v>
      </c>
      <c r="D13" s="4">
        <v>3950997.6</v>
      </c>
      <c r="E13" s="4">
        <v>5028542.3999999994</v>
      </c>
      <c r="F13" s="4">
        <v>6285678</v>
      </c>
    </row>
    <row r="14" spans="2:11" x14ac:dyDescent="0.25">
      <c r="B14" t="s">
        <v>42</v>
      </c>
      <c r="C14" s="4">
        <f>SUMIF(Merchandise!$C$4:$C$14,"Body",Merchandise!$I$4:$I$14)*12</f>
        <v>5289720</v>
      </c>
      <c r="D14" s="4">
        <v>5818692.0000000009</v>
      </c>
      <c r="E14" s="4">
        <v>7405607.9999999991</v>
      </c>
      <c r="F14" s="4">
        <v>9257010</v>
      </c>
    </row>
    <row r="15" spans="2:11" ht="19.5" thickBot="1" x14ac:dyDescent="0.45">
      <c r="B15" s="41" t="s">
        <v>3</v>
      </c>
      <c r="C15" s="58">
        <f>SUM(C12:C14)</f>
        <v>11929056</v>
      </c>
      <c r="D15" s="58">
        <f t="shared" ref="D15:F15" si="1">SUM(D12:D14)</f>
        <v>13121961.600000001</v>
      </c>
      <c r="E15" s="58">
        <f t="shared" si="1"/>
        <v>16700678.399999999</v>
      </c>
      <c r="F15" s="58">
        <f t="shared" si="1"/>
        <v>20875848</v>
      </c>
    </row>
    <row r="16" spans="2:11" ht="15.75" thickTop="1" x14ac:dyDescent="0.25"/>
  </sheetData>
  <mergeCells count="1">
    <mergeCell ref="B2:F2"/>
  </mergeCells>
  <pageMargins left="0.7" right="0.7" top="0.75" bottom="0.75" header="0.3" footer="0.3"/>
  <pageSetup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C87DAE3-2271-4462-8EE5-E2770D6EAF18}">
          <x14:colorSeries theme="9" tint="-0.49998474074526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Projections!C12:F12</xm:f>
              <xm:sqref>G12</xm:sqref>
            </x14:sparkline>
            <x14:sparkline>
              <xm:f>Projections!C13:F13</xm:f>
              <xm:sqref>G13</xm:sqref>
            </x14:sparkline>
            <x14:sparkline>
              <xm:f>Projections!C14:F14</xm:f>
              <xm:sqref>G14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Documentation</vt:lpstr>
      <vt:lpstr>Merchandise</vt:lpstr>
      <vt:lpstr>Projections</vt:lpstr>
      <vt:lpstr>Projections!Print_Area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markh</cp:lastModifiedBy>
  <dcterms:created xsi:type="dcterms:W3CDTF">2016-01-26T19:08:05Z</dcterms:created>
  <dcterms:modified xsi:type="dcterms:W3CDTF">2017-11-22T03:08:15Z</dcterms:modified>
</cp:coreProperties>
</file>