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i\Desktop\Courses\"/>
    </mc:Choice>
  </mc:AlternateContent>
  <xr:revisionPtr revIDLastSave="0" documentId="13_ncr:1_{831BA9C4-2F4B-480B-BE5C-69A4DC1378F9}" xr6:coauthVersionLast="47" xr6:coauthVersionMax="47" xr10:uidLastSave="{00000000-0000-0000-0000-000000000000}"/>
  <bookViews>
    <workbookView xWindow="-110" yWindow="-110" windowWidth="19420" windowHeight="11500" firstSheet="1" activeTab="3" xr2:uid="{0B891F0C-A041-4B42-A632-DB0EE6FEAF92}"/>
  </bookViews>
  <sheets>
    <sheet name="Payroll" sheetId="1" r:id="rId1"/>
    <sheet name="Gradebook" sheetId="2" r:id="rId2"/>
    <sheet name="Decision Factors" sheetId="3" r:id="rId3"/>
    <sheet name="Car Inventory" sheetId="7" r:id="rId4"/>
    <sheet name="Pivot Table" sheetId="11" r:id="rId5"/>
    <sheet name="Shopping List" sheetId="4" r:id="rId6"/>
    <sheet name="Cat or Dog" sheetId="5" r:id="rId7"/>
    <sheet name="Three Vacations" sheetId="8" r:id="rId8"/>
    <sheet name="Printer Choice" sheetId="9" r:id="rId9"/>
  </sheets>
  <externalReferences>
    <externalReference r:id="rId10"/>
  </externalReferences>
  <definedNames>
    <definedName name="_xlchart.v1.0" hidden="1">Gradebook!$F$4:$F$20</definedName>
  </definedNames>
  <calcPr calcId="191029"/>
  <pivotCaches>
    <pivotCache cacheId="2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9" l="1"/>
  <c r="F20" i="9" s="1"/>
  <c r="G18" i="9"/>
  <c r="G20" i="9" s="1"/>
  <c r="H18" i="9"/>
  <c r="H20" i="9" s="1"/>
  <c r="H12" i="9"/>
  <c r="G12" i="9"/>
  <c r="F12" i="9"/>
  <c r="H7" i="9"/>
  <c r="H15" i="9" s="1"/>
  <c r="G7" i="9"/>
  <c r="G15" i="9" s="1"/>
  <c r="F7" i="9"/>
  <c r="F15" i="9" s="1"/>
  <c r="D7" i="9"/>
  <c r="D15" i="9" s="1"/>
  <c r="D18" i="9" s="1"/>
  <c r="D20" i="9" s="1"/>
  <c r="E7" i="9"/>
  <c r="E15" i="9" s="1"/>
  <c r="E18" i="9" s="1"/>
  <c r="E20" i="9" s="1"/>
  <c r="C7" i="9"/>
  <c r="C15" i="9" s="1"/>
  <c r="C18" i="9" s="1"/>
  <c r="C20" i="9" s="1"/>
  <c r="D12" i="9"/>
  <c r="E12" i="9"/>
  <c r="C12" i="9"/>
  <c r="C5" i="8"/>
  <c r="E15" i="8"/>
  <c r="E16" i="8"/>
  <c r="E17" i="8"/>
  <c r="E18" i="8"/>
  <c r="E14" i="8"/>
  <c r="D21" i="8"/>
  <c r="D20" i="8"/>
  <c r="D19" i="8"/>
  <c r="D15" i="8"/>
  <c r="D16" i="8"/>
  <c r="D17" i="8"/>
  <c r="D18" i="8"/>
  <c r="D14" i="8"/>
  <c r="D12" i="8"/>
  <c r="D11" i="8"/>
  <c r="D4" i="8"/>
  <c r="D6" i="8"/>
  <c r="D7" i="8"/>
  <c r="D8" i="8"/>
  <c r="D9" i="8"/>
  <c r="D10" i="8"/>
  <c r="D3" i="8"/>
  <c r="D5" i="8" s="1"/>
  <c r="E21" i="8"/>
  <c r="E20" i="8"/>
  <c r="E19" i="8"/>
  <c r="E12" i="8"/>
  <c r="E11" i="8"/>
  <c r="E7" i="8"/>
  <c r="E8" i="8"/>
  <c r="E9" i="8"/>
  <c r="E10" i="8"/>
  <c r="E6" i="8"/>
  <c r="E4" i="8"/>
  <c r="E3" i="8"/>
  <c r="E5" i="8" s="1"/>
  <c r="C22" i="8"/>
  <c r="C13" i="8"/>
  <c r="D13" i="8" l="1"/>
  <c r="E22" i="8"/>
  <c r="E13" i="8"/>
  <c r="D22" i="8"/>
  <c r="M53" i="7"/>
  <c r="F53" i="7"/>
  <c r="G53" i="7" s="1"/>
  <c r="I53" i="7" s="1"/>
  <c r="D53" i="7"/>
  <c r="E53" i="7" s="1"/>
  <c r="B53" i="7"/>
  <c r="N53" i="7" s="1"/>
  <c r="N52" i="7"/>
  <c r="M52" i="7"/>
  <c r="F52" i="7"/>
  <c r="G52" i="7" s="1"/>
  <c r="I52" i="7" s="1"/>
  <c r="D52" i="7"/>
  <c r="E52" i="7" s="1"/>
  <c r="B52" i="7"/>
  <c r="C52" i="7" s="1"/>
  <c r="M51" i="7"/>
  <c r="F51" i="7"/>
  <c r="G51" i="7" s="1"/>
  <c r="I51" i="7" s="1"/>
  <c r="E51" i="7"/>
  <c r="D51" i="7"/>
  <c r="C51" i="7"/>
  <c r="B51" i="7"/>
  <c r="N51" i="7" s="1"/>
  <c r="M50" i="7"/>
  <c r="F50" i="7"/>
  <c r="G50" i="7" s="1"/>
  <c r="I50" i="7" s="1"/>
  <c r="D50" i="7"/>
  <c r="E50" i="7" s="1"/>
  <c r="B50" i="7"/>
  <c r="N50" i="7" s="1"/>
  <c r="M49" i="7"/>
  <c r="F49" i="7"/>
  <c r="G49" i="7" s="1"/>
  <c r="I49" i="7" s="1"/>
  <c r="D49" i="7"/>
  <c r="E49" i="7" s="1"/>
  <c r="B49" i="7"/>
  <c r="N49" i="7" s="1"/>
  <c r="N48" i="7"/>
  <c r="M48" i="7"/>
  <c r="F48" i="7"/>
  <c r="G48" i="7" s="1"/>
  <c r="I48" i="7" s="1"/>
  <c r="D48" i="7"/>
  <c r="E48" i="7" s="1"/>
  <c r="C48" i="7"/>
  <c r="B48" i="7"/>
  <c r="M47" i="7"/>
  <c r="F47" i="7"/>
  <c r="G47" i="7" s="1"/>
  <c r="I47" i="7" s="1"/>
  <c r="E47" i="7"/>
  <c r="D47" i="7"/>
  <c r="C47" i="7"/>
  <c r="B47" i="7"/>
  <c r="N47" i="7" s="1"/>
  <c r="M46" i="7"/>
  <c r="F46" i="7"/>
  <c r="G46" i="7" s="1"/>
  <c r="I46" i="7" s="1"/>
  <c r="D46" i="7"/>
  <c r="E46" i="7" s="1"/>
  <c r="B46" i="7"/>
  <c r="N46" i="7" s="1"/>
  <c r="M45" i="7"/>
  <c r="F45" i="7"/>
  <c r="G45" i="7" s="1"/>
  <c r="I45" i="7" s="1"/>
  <c r="E45" i="7"/>
  <c r="D45" i="7"/>
  <c r="B45" i="7"/>
  <c r="N45" i="7" s="1"/>
  <c r="N44" i="7"/>
  <c r="M44" i="7"/>
  <c r="F44" i="7"/>
  <c r="G44" i="7" s="1"/>
  <c r="I44" i="7" s="1"/>
  <c r="D44" i="7"/>
  <c r="E44" i="7" s="1"/>
  <c r="C44" i="7"/>
  <c r="B44" i="7"/>
  <c r="M43" i="7"/>
  <c r="F43" i="7"/>
  <c r="G43" i="7" s="1"/>
  <c r="I43" i="7" s="1"/>
  <c r="E43" i="7"/>
  <c r="D43" i="7"/>
  <c r="C43" i="7"/>
  <c r="B43" i="7"/>
  <c r="N43" i="7" s="1"/>
  <c r="M42" i="7"/>
  <c r="F42" i="7"/>
  <c r="G42" i="7" s="1"/>
  <c r="I42" i="7" s="1"/>
  <c r="D42" i="7"/>
  <c r="E42" i="7" s="1"/>
  <c r="B42" i="7"/>
  <c r="N42" i="7" s="1"/>
  <c r="M41" i="7"/>
  <c r="F41" i="7"/>
  <c r="G41" i="7" s="1"/>
  <c r="I41" i="7" s="1"/>
  <c r="E41" i="7"/>
  <c r="D41" i="7"/>
  <c r="B41" i="7"/>
  <c r="N41" i="7" s="1"/>
  <c r="N40" i="7"/>
  <c r="M40" i="7"/>
  <c r="F40" i="7"/>
  <c r="G40" i="7" s="1"/>
  <c r="I40" i="7" s="1"/>
  <c r="D40" i="7"/>
  <c r="E40" i="7" s="1"/>
  <c r="C40" i="7"/>
  <c r="B40" i="7"/>
  <c r="M39" i="7"/>
  <c r="F39" i="7"/>
  <c r="G39" i="7" s="1"/>
  <c r="I39" i="7" s="1"/>
  <c r="E39" i="7"/>
  <c r="D39" i="7"/>
  <c r="C39" i="7"/>
  <c r="B39" i="7"/>
  <c r="N39" i="7" s="1"/>
  <c r="M38" i="7"/>
  <c r="F38" i="7"/>
  <c r="G38" i="7" s="1"/>
  <c r="I38" i="7" s="1"/>
  <c r="D38" i="7"/>
  <c r="E38" i="7" s="1"/>
  <c r="B38" i="7"/>
  <c r="N38" i="7" s="1"/>
  <c r="M37" i="7"/>
  <c r="F37" i="7"/>
  <c r="G37" i="7" s="1"/>
  <c r="I37" i="7" s="1"/>
  <c r="E37" i="7"/>
  <c r="D37" i="7"/>
  <c r="B37" i="7"/>
  <c r="N37" i="7" s="1"/>
  <c r="N36" i="7"/>
  <c r="M36" i="7"/>
  <c r="F36" i="7"/>
  <c r="G36" i="7" s="1"/>
  <c r="I36" i="7" s="1"/>
  <c r="D36" i="7"/>
  <c r="E36" i="7" s="1"/>
  <c r="C36" i="7"/>
  <c r="B36" i="7"/>
  <c r="M35" i="7"/>
  <c r="F35" i="7"/>
  <c r="G35" i="7" s="1"/>
  <c r="I35" i="7" s="1"/>
  <c r="E35" i="7"/>
  <c r="D35" i="7"/>
  <c r="C35" i="7"/>
  <c r="B35" i="7"/>
  <c r="N35" i="7" s="1"/>
  <c r="M34" i="7"/>
  <c r="F34" i="7"/>
  <c r="G34" i="7" s="1"/>
  <c r="I34" i="7" s="1"/>
  <c r="D34" i="7"/>
  <c r="E34" i="7" s="1"/>
  <c r="B34" i="7"/>
  <c r="N34" i="7" s="1"/>
  <c r="M33" i="7"/>
  <c r="F33" i="7"/>
  <c r="G33" i="7" s="1"/>
  <c r="I33" i="7" s="1"/>
  <c r="E33" i="7"/>
  <c r="D33" i="7"/>
  <c r="B33" i="7"/>
  <c r="N33" i="7" s="1"/>
  <c r="N32" i="7"/>
  <c r="M32" i="7"/>
  <c r="F32" i="7"/>
  <c r="G32" i="7" s="1"/>
  <c r="I32" i="7" s="1"/>
  <c r="D32" i="7"/>
  <c r="E32" i="7" s="1"/>
  <c r="C32" i="7"/>
  <c r="B32" i="7"/>
  <c r="M31" i="7"/>
  <c r="F31" i="7"/>
  <c r="G31" i="7" s="1"/>
  <c r="I31" i="7" s="1"/>
  <c r="E31" i="7"/>
  <c r="D31" i="7"/>
  <c r="C31" i="7"/>
  <c r="B31" i="7"/>
  <c r="N31" i="7" s="1"/>
  <c r="M30" i="7"/>
  <c r="F30" i="7"/>
  <c r="G30" i="7" s="1"/>
  <c r="I30" i="7" s="1"/>
  <c r="D30" i="7"/>
  <c r="E30" i="7" s="1"/>
  <c r="B30" i="7"/>
  <c r="N30" i="7" s="1"/>
  <c r="M29" i="7"/>
  <c r="F29" i="7"/>
  <c r="G29" i="7" s="1"/>
  <c r="I29" i="7" s="1"/>
  <c r="E29" i="7"/>
  <c r="D29" i="7"/>
  <c r="B29" i="7"/>
  <c r="N29" i="7" s="1"/>
  <c r="N28" i="7"/>
  <c r="M28" i="7"/>
  <c r="F28" i="7"/>
  <c r="G28" i="7" s="1"/>
  <c r="I28" i="7" s="1"/>
  <c r="D28" i="7"/>
  <c r="E28" i="7" s="1"/>
  <c r="C28" i="7"/>
  <c r="B28" i="7"/>
  <c r="M27" i="7"/>
  <c r="F27" i="7"/>
  <c r="G27" i="7" s="1"/>
  <c r="I27" i="7" s="1"/>
  <c r="E27" i="7"/>
  <c r="D27" i="7"/>
  <c r="C27" i="7"/>
  <c r="B27" i="7"/>
  <c r="N27" i="7" s="1"/>
  <c r="M26" i="7"/>
  <c r="F26" i="7"/>
  <c r="G26" i="7" s="1"/>
  <c r="I26" i="7" s="1"/>
  <c r="D26" i="7"/>
  <c r="E26" i="7" s="1"/>
  <c r="B26" i="7"/>
  <c r="N26" i="7" s="1"/>
  <c r="M25" i="7"/>
  <c r="F25" i="7"/>
  <c r="G25" i="7" s="1"/>
  <c r="I25" i="7" s="1"/>
  <c r="E25" i="7"/>
  <c r="D25" i="7"/>
  <c r="B25" i="7"/>
  <c r="N25" i="7" s="1"/>
  <c r="N24" i="7"/>
  <c r="M24" i="7"/>
  <c r="F24" i="7"/>
  <c r="G24" i="7" s="1"/>
  <c r="I24" i="7" s="1"/>
  <c r="D24" i="7"/>
  <c r="E24" i="7" s="1"/>
  <c r="C24" i="7"/>
  <c r="B24" i="7"/>
  <c r="M23" i="7"/>
  <c r="F23" i="7"/>
  <c r="G23" i="7" s="1"/>
  <c r="I23" i="7" s="1"/>
  <c r="E23" i="7"/>
  <c r="D23" i="7"/>
  <c r="C23" i="7"/>
  <c r="B23" i="7"/>
  <c r="N23" i="7" s="1"/>
  <c r="M22" i="7"/>
  <c r="F22" i="7"/>
  <c r="G22" i="7" s="1"/>
  <c r="I22" i="7" s="1"/>
  <c r="D22" i="7"/>
  <c r="E22" i="7" s="1"/>
  <c r="B22" i="7"/>
  <c r="N22" i="7" s="1"/>
  <c r="M21" i="7"/>
  <c r="F21" i="7"/>
  <c r="G21" i="7" s="1"/>
  <c r="I21" i="7" s="1"/>
  <c r="E21" i="7"/>
  <c r="D21" i="7"/>
  <c r="B21" i="7"/>
  <c r="N21" i="7" s="1"/>
  <c r="N20" i="7"/>
  <c r="M20" i="7"/>
  <c r="F20" i="7"/>
  <c r="G20" i="7" s="1"/>
  <c r="I20" i="7" s="1"/>
  <c r="D20" i="7"/>
  <c r="E20" i="7" s="1"/>
  <c r="B20" i="7"/>
  <c r="C20" i="7" s="1"/>
  <c r="M19" i="7"/>
  <c r="F19" i="7"/>
  <c r="G19" i="7" s="1"/>
  <c r="I19" i="7" s="1"/>
  <c r="E19" i="7"/>
  <c r="D19" i="7"/>
  <c r="C19" i="7"/>
  <c r="B19" i="7"/>
  <c r="M18" i="7"/>
  <c r="F18" i="7"/>
  <c r="G18" i="7" s="1"/>
  <c r="I18" i="7" s="1"/>
  <c r="D18" i="7"/>
  <c r="E18" i="7" s="1"/>
  <c r="B18" i="7"/>
  <c r="C18" i="7" s="1"/>
  <c r="M17" i="7"/>
  <c r="F17" i="7"/>
  <c r="G17" i="7" s="1"/>
  <c r="I17" i="7" s="1"/>
  <c r="E17" i="7"/>
  <c r="D17" i="7"/>
  <c r="B17" i="7"/>
  <c r="N17" i="7" s="1"/>
  <c r="N16" i="7"/>
  <c r="M16" i="7"/>
  <c r="F16" i="7"/>
  <c r="G16" i="7" s="1"/>
  <c r="I16" i="7" s="1"/>
  <c r="D16" i="7"/>
  <c r="E16" i="7" s="1"/>
  <c r="B16" i="7"/>
  <c r="C16" i="7" s="1"/>
  <c r="M15" i="7"/>
  <c r="F15" i="7"/>
  <c r="G15" i="7" s="1"/>
  <c r="I15" i="7" s="1"/>
  <c r="E15" i="7"/>
  <c r="D15" i="7"/>
  <c r="C15" i="7"/>
  <c r="B15" i="7"/>
  <c r="N15" i="7" s="1"/>
  <c r="M14" i="7"/>
  <c r="F14" i="7"/>
  <c r="G14" i="7" s="1"/>
  <c r="I14" i="7" s="1"/>
  <c r="D14" i="7"/>
  <c r="E14" i="7" s="1"/>
  <c r="B14" i="7"/>
  <c r="N14" i="7" s="1"/>
  <c r="M13" i="7"/>
  <c r="F13" i="7"/>
  <c r="G13" i="7" s="1"/>
  <c r="I13" i="7" s="1"/>
  <c r="E13" i="7"/>
  <c r="D13" i="7"/>
  <c r="B13" i="7"/>
  <c r="N13" i="7" s="1"/>
  <c r="N12" i="7"/>
  <c r="M12" i="7"/>
  <c r="F12" i="7"/>
  <c r="G12" i="7" s="1"/>
  <c r="I12" i="7" s="1"/>
  <c r="D12" i="7"/>
  <c r="E12" i="7" s="1"/>
  <c r="B12" i="7"/>
  <c r="C12" i="7" s="1"/>
  <c r="M11" i="7"/>
  <c r="F11" i="7"/>
  <c r="G11" i="7" s="1"/>
  <c r="I11" i="7" s="1"/>
  <c r="E11" i="7"/>
  <c r="D11" i="7"/>
  <c r="C11" i="7"/>
  <c r="B11" i="7"/>
  <c r="M10" i="7"/>
  <c r="F10" i="7"/>
  <c r="G10" i="7" s="1"/>
  <c r="I10" i="7" s="1"/>
  <c r="D10" i="7"/>
  <c r="E10" i="7" s="1"/>
  <c r="B10" i="7"/>
  <c r="N10" i="7" s="1"/>
  <c r="M9" i="7"/>
  <c r="F9" i="7"/>
  <c r="G9" i="7" s="1"/>
  <c r="I9" i="7" s="1"/>
  <c r="E9" i="7"/>
  <c r="D9" i="7"/>
  <c r="B9" i="7"/>
  <c r="N9" i="7" s="1"/>
  <c r="N8" i="7"/>
  <c r="M8" i="7"/>
  <c r="F8" i="7"/>
  <c r="G8" i="7" s="1"/>
  <c r="I8" i="7" s="1"/>
  <c r="D8" i="7"/>
  <c r="E8" i="7" s="1"/>
  <c r="B8" i="7"/>
  <c r="C8" i="7" s="1"/>
  <c r="M7" i="7"/>
  <c r="F7" i="7"/>
  <c r="G7" i="7" s="1"/>
  <c r="I7" i="7" s="1"/>
  <c r="E7" i="7"/>
  <c r="D7" i="7"/>
  <c r="C7" i="7"/>
  <c r="B7" i="7"/>
  <c r="N7" i="7" s="1"/>
  <c r="M6" i="7"/>
  <c r="F6" i="7"/>
  <c r="G6" i="7" s="1"/>
  <c r="I6" i="7" s="1"/>
  <c r="D6" i="7"/>
  <c r="E6" i="7" s="1"/>
  <c r="B6" i="7"/>
  <c r="N6" i="7" s="1"/>
  <c r="M5" i="7"/>
  <c r="F5" i="7"/>
  <c r="G5" i="7" s="1"/>
  <c r="I5" i="7" s="1"/>
  <c r="E5" i="7"/>
  <c r="D5" i="7"/>
  <c r="B5" i="7"/>
  <c r="N5" i="7" s="1"/>
  <c r="N4" i="7"/>
  <c r="M4" i="7"/>
  <c r="F4" i="7"/>
  <c r="G4" i="7" s="1"/>
  <c r="I4" i="7" s="1"/>
  <c r="D4" i="7"/>
  <c r="E4" i="7" s="1"/>
  <c r="B4" i="7"/>
  <c r="C4" i="7" s="1"/>
  <c r="M3" i="7"/>
  <c r="F3" i="7"/>
  <c r="G3" i="7" s="1"/>
  <c r="I3" i="7" s="1"/>
  <c r="E3" i="7"/>
  <c r="D3" i="7"/>
  <c r="C3" i="7"/>
  <c r="B3" i="7"/>
  <c r="N3" i="7" s="1"/>
  <c r="M2" i="7"/>
  <c r="F2" i="7"/>
  <c r="G2" i="7" s="1"/>
  <c r="I2" i="7" s="1"/>
  <c r="D2" i="7"/>
  <c r="E2" i="7" s="1"/>
  <c r="B2" i="7"/>
  <c r="N2" i="7" s="1"/>
  <c r="C17" i="5"/>
  <c r="B17" i="5"/>
  <c r="C15" i="5"/>
  <c r="B15" i="5"/>
  <c r="C9" i="5"/>
  <c r="B9" i="5"/>
  <c r="G18" i="4"/>
  <c r="H18" i="4"/>
  <c r="J18" i="4"/>
  <c r="K18" i="4"/>
  <c r="L18" i="4"/>
  <c r="F18" i="4"/>
  <c r="K2" i="4"/>
  <c r="L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2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M8" i="3"/>
  <c r="M6" i="3"/>
  <c r="M7" i="3"/>
  <c r="M9" i="3"/>
  <c r="M5" i="3"/>
  <c r="K9" i="3"/>
  <c r="K8" i="3"/>
  <c r="K7" i="3"/>
  <c r="K6" i="3"/>
  <c r="K5" i="3"/>
  <c r="I9" i="3"/>
  <c r="I8" i="3"/>
  <c r="I7" i="3"/>
  <c r="I6" i="3"/>
  <c r="I5" i="3"/>
  <c r="G9" i="3"/>
  <c r="G8" i="3"/>
  <c r="G7" i="3"/>
  <c r="L7" i="3" s="1"/>
  <c r="G6" i="3"/>
  <c r="G5" i="3"/>
  <c r="E9" i="3"/>
  <c r="E8" i="3"/>
  <c r="E7" i="3"/>
  <c r="E6" i="3"/>
  <c r="E5" i="3"/>
  <c r="C6" i="3"/>
  <c r="C7" i="3"/>
  <c r="C8" i="3"/>
  <c r="L8" i="3" s="1"/>
  <c r="C9" i="3"/>
  <c r="L9" i="3" s="1"/>
  <c r="C5" i="3"/>
  <c r="L6" i="3"/>
  <c r="L5" i="3"/>
  <c r="I22" i="2"/>
  <c r="J22" i="2"/>
  <c r="K22" i="2"/>
  <c r="H22" i="2"/>
  <c r="H23" i="2"/>
  <c r="I23" i="2"/>
  <c r="J23" i="2"/>
  <c r="K23" i="2"/>
  <c r="H24" i="2"/>
  <c r="I24" i="2"/>
  <c r="J24" i="2"/>
  <c r="K24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C22" i="1"/>
  <c r="AC23" i="1"/>
  <c r="AC24" i="1"/>
  <c r="AC25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X15" i="1" s="1"/>
  <c r="S16" i="1"/>
  <c r="S17" i="1"/>
  <c r="S18" i="1"/>
  <c r="S19" i="1"/>
  <c r="S20" i="1"/>
  <c r="S4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Y3" i="1"/>
  <c r="Z3" i="1" s="1"/>
  <c r="AA3" i="1" s="1"/>
  <c r="AB3" i="1" s="1"/>
  <c r="T3" i="1"/>
  <c r="U3" i="1" s="1"/>
  <c r="V3" i="1" s="1"/>
  <c r="W3" i="1" s="1"/>
  <c r="M5" i="1"/>
  <c r="O3" i="1"/>
  <c r="P3" i="1" s="1"/>
  <c r="Q3" i="1" s="1"/>
  <c r="R3" i="1" s="1"/>
  <c r="J4" i="1"/>
  <c r="K4" i="1"/>
  <c r="L4" i="1"/>
  <c r="M4" i="1"/>
  <c r="J5" i="1"/>
  <c r="K5" i="1"/>
  <c r="L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X17" i="1"/>
  <c r="X20" i="1"/>
  <c r="C6" i="7" l="1"/>
  <c r="C26" i="7"/>
  <c r="C34" i="7"/>
  <c r="C10" i="7"/>
  <c r="C46" i="7"/>
  <c r="C5" i="7"/>
  <c r="C9" i="7"/>
  <c r="C13" i="7"/>
  <c r="C17" i="7"/>
  <c r="C21" i="7"/>
  <c r="C25" i="7"/>
  <c r="C29" i="7"/>
  <c r="C33" i="7"/>
  <c r="C37" i="7"/>
  <c r="C41" i="7"/>
  <c r="C45" i="7"/>
  <c r="C49" i="7"/>
  <c r="C53" i="7"/>
  <c r="C2" i="7"/>
  <c r="N11" i="7"/>
  <c r="N19" i="7"/>
  <c r="C14" i="7"/>
  <c r="C42" i="7"/>
  <c r="C30" i="7"/>
  <c r="C38" i="7"/>
  <c r="C50" i="7"/>
  <c r="C22" i="7"/>
  <c r="N18" i="7"/>
  <c r="X16" i="1"/>
  <c r="X5" i="1"/>
  <c r="X19" i="1"/>
  <c r="X10" i="1"/>
  <c r="X7" i="1"/>
  <c r="X14" i="1"/>
  <c r="X13" i="1"/>
  <c r="X12" i="1"/>
  <c r="X11" i="1"/>
  <c r="X9" i="1"/>
  <c r="X8" i="1"/>
  <c r="X4" i="1"/>
  <c r="S23" i="1"/>
  <c r="S24" i="1"/>
  <c r="S25" i="1"/>
  <c r="S22" i="1"/>
  <c r="X18" i="1"/>
  <c r="X6" i="1"/>
  <c r="N22" i="1"/>
  <c r="N25" i="1"/>
  <c r="N24" i="1"/>
  <c r="N23" i="1"/>
  <c r="X23" i="1" l="1"/>
  <c r="X24" i="1"/>
  <c r="X25" i="1"/>
  <c r="X22" i="1"/>
</calcChain>
</file>

<file path=xl/sharedStrings.xml><?xml version="1.0" encoding="utf-8"?>
<sst xmlns="http://schemas.openxmlformats.org/spreadsheetml/2006/main" count="439" uniqueCount="254">
  <si>
    <t xml:space="preserve"> Employee Payroll</t>
  </si>
  <si>
    <t>Last Name</t>
  </si>
  <si>
    <t>First Name</t>
  </si>
  <si>
    <t xml:space="preserve">Hourly Wage </t>
  </si>
  <si>
    <t>Hours Worked</t>
  </si>
  <si>
    <t>Pay</t>
  </si>
  <si>
    <t>A</t>
  </si>
  <si>
    <t>B</t>
  </si>
  <si>
    <t>C</t>
  </si>
  <si>
    <t>D</t>
  </si>
  <si>
    <t>E</t>
  </si>
  <si>
    <t>F</t>
  </si>
  <si>
    <t>I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</si>
  <si>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</si>
  <si>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</si>
  <si>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</si>
  <si>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</si>
  <si>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</si>
  <si>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</si>
  <si>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</si>
  <si>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</si>
  <si>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</si>
  <si>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</si>
  <si>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Max</t>
  </si>
  <si>
    <t>Min</t>
  </si>
  <si>
    <t>Average</t>
  </si>
  <si>
    <t>Total</t>
  </si>
  <si>
    <t>Overtime Hour</t>
  </si>
  <si>
    <t>Bonus</t>
  </si>
  <si>
    <t>January Pay</t>
  </si>
  <si>
    <t>Absolute Referencing- add $ before the cell name</t>
  </si>
  <si>
    <t>Grade book</t>
  </si>
  <si>
    <t>Safety Test</t>
  </si>
  <si>
    <t>Drug Test</t>
  </si>
  <si>
    <t>Company Philosophy Test</t>
  </si>
  <si>
    <t>Financial Skills Test</t>
  </si>
  <si>
    <t>Points Possible</t>
  </si>
  <si>
    <t>Fire employee?</t>
  </si>
  <si>
    <t>MAX</t>
  </si>
  <si>
    <t>MIN</t>
  </si>
  <si>
    <t>AVG</t>
  </si>
  <si>
    <t>MAKE HISTOGRAM CHART WELL</t>
  </si>
  <si>
    <t>I WANT PEOPLE WHO SCORED 0 SHOWED AND PEOPLE WHO SCORED 1 TO BE SHOWN</t>
  </si>
  <si>
    <t>Career Decisions</t>
  </si>
  <si>
    <t>Job</t>
  </si>
  <si>
    <t>Manager</t>
  </si>
  <si>
    <t>Doctor</t>
  </si>
  <si>
    <t>NFL</t>
  </si>
  <si>
    <t>Engineer</t>
  </si>
  <si>
    <t>Truck Driver</t>
  </si>
  <si>
    <t>Job Market</t>
  </si>
  <si>
    <t>Enjoyment</t>
  </si>
  <si>
    <t>My Talent</t>
  </si>
  <si>
    <t>Schooling</t>
  </si>
  <si>
    <t>WaltMart</t>
  </si>
  <si>
    <t>Dollar Trap</t>
  </si>
  <si>
    <t>Office Rep</t>
  </si>
  <si>
    <t>Ball Pt Pen</t>
  </si>
  <si>
    <t>TI-35 Calculator</t>
  </si>
  <si>
    <t>8oz Glue</t>
  </si>
  <si>
    <t>Clear Tape</t>
  </si>
  <si>
    <t>Eraser</t>
  </si>
  <si>
    <t>10 No. 2 Pencils</t>
  </si>
  <si>
    <t>100 pg NB</t>
  </si>
  <si>
    <t>2 in Binder</t>
  </si>
  <si>
    <t>USB Stick 5 GB</t>
  </si>
  <si>
    <t>8 Colour Markers</t>
  </si>
  <si>
    <t>Stapler</t>
  </si>
  <si>
    <t>Planner Book</t>
  </si>
  <si>
    <t>Protractor</t>
  </si>
  <si>
    <t>Compass</t>
  </si>
  <si>
    <t>Liquid Paper</t>
  </si>
  <si>
    <t>Susan</t>
  </si>
  <si>
    <t>Tim</t>
  </si>
  <si>
    <t>Cat</t>
  </si>
  <si>
    <t>Dog</t>
  </si>
  <si>
    <t>Initial</t>
  </si>
  <si>
    <t>Purchase</t>
  </si>
  <si>
    <t>Collar</t>
  </si>
  <si>
    <t>Tag</t>
  </si>
  <si>
    <t>Bowl</t>
  </si>
  <si>
    <t>Leash</t>
  </si>
  <si>
    <t>Monthly</t>
  </si>
  <si>
    <t>Food</t>
  </si>
  <si>
    <t>Litter</t>
  </si>
  <si>
    <t>Treats</t>
  </si>
  <si>
    <t>One Year Costs</t>
  </si>
  <si>
    <t>Total= Initital Total+ (Monthly Total*2)*12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</si>
  <si>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</si>
  <si>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</si>
  <si>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</si>
  <si>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</si>
  <si>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</si>
  <si>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</si>
  <si>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</si>
  <si>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</si>
  <si>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</si>
  <si>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</si>
  <si>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</si>
  <si>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</si>
  <si>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</si>
  <si>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</si>
  <si>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TY14COR027</t>
  </si>
  <si>
    <t>Blue</t>
  </si>
  <si>
    <t>Praulty</t>
  </si>
  <si>
    <t>GM14CMR016</t>
  </si>
  <si>
    <t>White</t>
  </si>
  <si>
    <t>Torrens</t>
  </si>
  <si>
    <t>FD13FCS009</t>
  </si>
  <si>
    <t>Black</t>
  </si>
  <si>
    <t>Smith</t>
  </si>
  <si>
    <t>FD13FCS010</t>
  </si>
  <si>
    <t>FD13FCS012</t>
  </si>
  <si>
    <t>Vizzini</t>
  </si>
  <si>
    <t>HY13ELA052</t>
  </si>
  <si>
    <t>Ewenty</t>
  </si>
  <si>
    <t>HY13ELA051</t>
  </si>
  <si>
    <t>TY12COR028</t>
  </si>
  <si>
    <t>Santos</t>
  </si>
  <si>
    <t>HO12CIV035</t>
  </si>
  <si>
    <t>Hulinski</t>
  </si>
  <si>
    <t>HO13CIV036</t>
  </si>
  <si>
    <t>Chan</t>
  </si>
  <si>
    <t>FD13FCS013</t>
  </si>
  <si>
    <t>Rodriguez</t>
  </si>
  <si>
    <t>HY12ELA050</t>
  </si>
  <si>
    <t>McCall</t>
  </si>
  <si>
    <t>TY12CAM029</t>
  </si>
  <si>
    <t>TY09CAM024</t>
  </si>
  <si>
    <t>Howard</t>
  </si>
  <si>
    <t>HO11CIV034</t>
  </si>
  <si>
    <t>Lyon</t>
  </si>
  <si>
    <t>HY11ELA049</t>
  </si>
  <si>
    <t>CR11PTC044</t>
  </si>
  <si>
    <t>GM12CMR015</t>
  </si>
  <si>
    <t>Bard</t>
  </si>
  <si>
    <t>FD12FCS011</t>
  </si>
  <si>
    <t>Yousef</t>
  </si>
  <si>
    <t>HO10CIV033</t>
  </si>
  <si>
    <t>Swartz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</si>
  <si>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</si>
  <si>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</si>
  <si>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</si>
  <si>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</si>
  <si>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</si>
  <si>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</si>
  <si>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</si>
  <si>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</si>
  <si>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</si>
  <si>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Gaul</t>
  </si>
  <si>
    <t>HO05ODY037</t>
  </si>
  <si>
    <t>TY96CAM020</t>
  </si>
  <si>
    <t>CR04PTC042</t>
  </si>
  <si>
    <t>FD06FCS007</t>
  </si>
  <si>
    <t>TY00CAM022</t>
  </si>
  <si>
    <t>FD08MTG004</t>
  </si>
  <si>
    <t>Jones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</si>
  <si>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</si>
  <si>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</si>
  <si>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</si>
  <si>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</si>
  <si>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</si>
  <si>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</si>
  <si>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</si>
  <si>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</si>
  <si>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</si>
  <si>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</si>
  <si>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</si>
  <si>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</si>
  <si>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</si>
  <si>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</si>
  <si>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HO01ODY040</t>
  </si>
  <si>
    <t>GM98SLV018</t>
  </si>
  <si>
    <t>CR04CAR048</t>
  </si>
  <si>
    <t>HO10CIV032</t>
  </si>
  <si>
    <t>FD06MTG001</t>
  </si>
  <si>
    <t>CR</t>
  </si>
  <si>
    <t>Chrysler</t>
  </si>
  <si>
    <t>CAM</t>
  </si>
  <si>
    <t>Camery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</si>
  <si>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</si>
  <si>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</si>
  <si>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</si>
  <si>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</si>
  <si>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</si>
  <si>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</si>
  <si>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</si>
  <si>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</si>
  <si>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</si>
  <si>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</si>
  <si>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</si>
  <si>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Camelro</t>
  </si>
  <si>
    <t>HY</t>
  </si>
  <si>
    <t>Hyndai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</si>
  <si>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</si>
  <si>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</si>
  <si>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</si>
  <si>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</si>
  <si>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</si>
  <si>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</si>
  <si>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</si>
  <si>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</si>
  <si>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</si>
  <si>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</si>
  <si>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</si>
  <si>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</si>
  <si>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</si>
  <si>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</si>
  <si>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</si>
  <si>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</si>
  <si>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Miami</t>
  </si>
  <si>
    <t>Cruise</t>
  </si>
  <si>
    <t>Orlando</t>
  </si>
  <si>
    <t>Disneyland</t>
  </si>
  <si>
    <t>Universal Studios</t>
  </si>
  <si>
    <t>Sea World</t>
  </si>
  <si>
    <t>Busch Gardens</t>
  </si>
  <si>
    <t>Hotel</t>
  </si>
  <si>
    <t>Chicago</t>
  </si>
  <si>
    <t>Natural History</t>
  </si>
  <si>
    <t>Chicago Museum of Arts</t>
  </si>
  <si>
    <t>Science Museum</t>
  </si>
  <si>
    <t>Museum of Broadcast History</t>
  </si>
  <si>
    <t>Car Rental</t>
  </si>
  <si>
    <t>Actual Rate</t>
  </si>
  <si>
    <t>Calculated Family Rate</t>
  </si>
  <si>
    <t>Hotel Rate Calculation= Hotel Rate per night*5 nights</t>
  </si>
  <si>
    <t>Food Rate Calculation= Food price per day per person*2 people*4 days</t>
  </si>
  <si>
    <t>Car Rental Calcculation= Car Rental per day*4 days</t>
  </si>
  <si>
    <t>Air Fare</t>
  </si>
  <si>
    <t>Tim: Family of 4</t>
  </si>
  <si>
    <t>Susan: Family of 2</t>
  </si>
  <si>
    <t>Epsilon</t>
  </si>
  <si>
    <t>HV</t>
  </si>
  <si>
    <t>Zero</t>
  </si>
  <si>
    <t>Pages per year</t>
  </si>
  <si>
    <t>Years</t>
  </si>
  <si>
    <t>Total Cost</t>
  </si>
  <si>
    <t>Purchase Price</t>
  </si>
  <si>
    <t>Pages cartridge can print</t>
  </si>
  <si>
    <t>Cost of set of cartridges</t>
  </si>
  <si>
    <t>Cost per page</t>
  </si>
  <si>
    <t>Expected pages per day</t>
  </si>
  <si>
    <t>Days in week</t>
  </si>
  <si>
    <t>Weeks in year</t>
  </si>
  <si>
    <t>Total pages in year</t>
  </si>
  <si>
    <t>Printing costs per year</t>
  </si>
  <si>
    <t>Total printing cost</t>
  </si>
  <si>
    <t>Changes/Improvements: Make another data table consisting of the totals for ease of calculation?, make an overall entertainment section</t>
  </si>
  <si>
    <t>Row Labels</t>
  </si>
  <si>
    <t>(blank)</t>
  </si>
  <si>
    <t>Grand Total</t>
  </si>
  <si>
    <t>(All)</t>
  </si>
  <si>
    <t>Average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</si>
</sst>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5" fontId="0" fillId="2" borderId="0" xfId="0" applyNumberFormat="1" applyFill="1"/>
    <xf numFmtId="16" fontId="0" fillId="3" borderId="0" xfId="0" applyNumberFormat="1" applyFill="1"/>
    <xf numFmtId="165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0" fontId="0" fillId="5" borderId="0" xfId="0" applyFill="1"/>
    <xf numFmtId="165" fontId="0" fillId="6" borderId="0" xfId="0" applyNumberFormat="1" applyFill="1"/>
    <xf numFmtId="165" fontId="0" fillId="7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" fontId="0" fillId="0" borderId="0" xfId="0" applyNumberFormat="1"/>
    <xf numFmtId="0" fontId="0" fillId="0" borderId="0" xfId="0" applyNumberFormat="1"/>
    <xf numFmtId="0" fontId="0" fillId="12" borderId="0" xfId="0" applyFill="1"/>
    <xf numFmtId="165" fontId="0" fillId="12" borderId="0" xfId="1" applyNumberFormat="1" applyFont="1" applyFill="1"/>
    <xf numFmtId="165" fontId="0" fillId="5" borderId="0" xfId="0" applyNumberFormat="1" applyFill="1"/>
    <xf numFmtId="0" fontId="0" fillId="12" borderId="0" xfId="0" applyFill="1" applyAlignment="1">
      <alignment horizontal="center"/>
    </xf>
    <xf numFmtId="0" fontId="0" fillId="12" borderId="0" xfId="1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13" borderId="0" xfId="1" applyNumberFormat="1" applyFont="1" applyFill="1"/>
    <xf numFmtId="165" fontId="0" fillId="5" borderId="0" xfId="1" applyNumberFormat="1" applyFont="1" applyFill="1"/>
    <xf numFmtId="0" fontId="0" fillId="14" borderId="0" xfId="0" applyFill="1"/>
    <xf numFmtId="0" fontId="3" fillId="14" borderId="0" xfId="0" applyFont="1" applyFill="1"/>
    <xf numFmtId="0" fontId="0" fillId="15" borderId="0" xfId="0" applyFill="1"/>
    <xf numFmtId="165" fontId="0" fillId="14" borderId="0" xfId="0" applyNumberFormat="1" applyFill="1"/>
    <xf numFmtId="165" fontId="0" fillId="15" borderId="0" xfId="0" applyNumberFormat="1" applyFill="1"/>
    <xf numFmtId="165" fontId="3" fillId="14" borderId="0" xfId="0" applyNumberFormat="1" applyFont="1" applyFill="1"/>
    <xf numFmtId="0" fontId="0" fillId="0" borderId="0" xfId="0" applyAlignment="1">
      <alignment wrapText="1"/>
    </xf>
    <xf numFmtId="165" fontId="2" fillId="10" borderId="0" xfId="0" applyNumberFormat="1" applyFont="1" applyFill="1"/>
    <xf numFmtId="165" fontId="0" fillId="8" borderId="0" xfId="0" applyNumberFormat="1" applyFill="1"/>
    <xf numFmtId="165" fontId="0" fillId="9" borderId="0" xfId="0" applyNumberFormat="1" applyFill="1"/>
    <xf numFmtId="165" fontId="4" fillId="10" borderId="0" xfId="0" applyNumberFormat="1" applyFont="1" applyFill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6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oleObject" Target="file:///C:\Users\saiki\Desktop\Courses\EXCEL_freecodecamp.xlsx" TargetMode="Externa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9398943542271386"/>
          <c:y val="4.1372450508703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F-40E5-BBFD-D14DC56A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414031"/>
        <c:axId val="1239415951"/>
      </c:barChart>
      <c:catAx>
        <c:axId val="123941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15951"/>
        <c:crosses val="autoZero"/>
        <c:auto val="1"/>
        <c:lblAlgn val="ctr"/>
        <c:lblOffset val="100"/>
        <c:noMultiLvlLbl val="0"/>
      </c:catAx>
      <c:valAx>
        <c:axId val="12394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1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</a:t>
            </a:r>
            <a:r>
              <a:rPr lang="en-IN" baseline="0"/>
              <a:t> Printer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'Printer Choice'!$F$2</c:f>
              <c:strCache>
                <c:ptCount val="1"/>
                <c:pt idx="0">
                  <c:v>Epsilon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'Printer Choice'!$B$3:$B$20</c15:sqref>
                  </c15:fullRef>
                </c:ext>
              </c:extLst>
              <c:f>('Printer Choice'!$B$3,'Printer Choice'!$B$7,'Printer Choice'!$B$15,'Printer Choice'!$B$18,'Printer Choice'!$B$20)</c:f>
              <c:strCache>
                <c:ptCount val="5"/>
                <c:pt idx="0">
                  <c:v>Purchase Price</c:v>
                </c:pt>
                <c:pt idx="1">
                  <c:v>Cost per page</c:v>
                </c:pt>
                <c:pt idx="2">
                  <c:v>Printing costs per year</c:v>
                </c:pt>
                <c:pt idx="3">
                  <c:v>Total printing cost</c:v>
                </c:pt>
                <c:pt idx="4">
                  <c:v>Total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'Printer Choice'!$F$3:$F$20</c15:sqref>
                  </c15:fullRef>
                </c:ext>
              </c:extLst>
              <c:f>('Printer Choice'!$F$3,'Printer Choice'!$F$7,'Printer Choice'!$F$15,'Printer Choice'!$F$18,'Printer Choice'!$F$20)</c:f>
              <c:numCache>
                <c:formatCode>General</c:formatCode>
                <c:ptCount val="5"/>
                <c:pt idx="0">
                  <c:v>29</c:v>
                </c:pt>
                <c:pt idx="1">
                  <c:v>0.2</c:v>
                </c:pt>
                <c:pt idx="2">
                  <c:v>25000</c:v>
                </c:pt>
                <c:pt idx="3">
                  <c:v>50000</c:v>
                </c:pt>
                <c:pt idx="4">
                  <c:v>50029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B-4626-BEA4-19FE364C2A02}"/>
            </c:ext>
          </c:extLst>
        </c:ser>
        <c:ser>
          <c:idx val="4"/>
          <c:order val="4"/>
          <c:tx>
            <c:strRef>
              <c:f>'Printer Choice'!$G$2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'Printer Choice'!$B$3:$B$20</c15:sqref>
                  </c15:fullRef>
                </c:ext>
              </c:extLst>
              <c:f>('Printer Choice'!$B$3,'Printer Choice'!$B$7,'Printer Choice'!$B$15,'Printer Choice'!$B$18,'Printer Choice'!$B$20)</c:f>
              <c:strCache>
                <c:ptCount val="5"/>
                <c:pt idx="0">
                  <c:v>Purchase Price</c:v>
                </c:pt>
                <c:pt idx="1">
                  <c:v>Cost per page</c:v>
                </c:pt>
                <c:pt idx="2">
                  <c:v>Printing costs per year</c:v>
                </c:pt>
                <c:pt idx="3">
                  <c:v>Total printing cost</c:v>
                </c:pt>
                <c:pt idx="4">
                  <c:v>Total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'Printer Choice'!$G$3:$G$20</c15:sqref>
                  </c15:fullRef>
                </c:ext>
              </c:extLst>
              <c:f>('Printer Choice'!$G$3,'Printer Choice'!$G$7,'Printer Choice'!$G$15,'Printer Choice'!$G$18,'Printer Choice'!$G$20)</c:f>
              <c:numCache>
                <c:formatCode>General</c:formatCode>
                <c:ptCount val="5"/>
                <c:pt idx="0">
                  <c:v>149</c:v>
                </c:pt>
                <c:pt idx="1">
                  <c:v>0.09</c:v>
                </c:pt>
                <c:pt idx="2">
                  <c:v>11250</c:v>
                </c:pt>
                <c:pt idx="3">
                  <c:v>22500</c:v>
                </c:pt>
                <c:pt idx="4">
                  <c:v>22649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B-4626-BEA4-19FE364C2A02}"/>
            </c:ext>
          </c:extLst>
        </c:ser>
        <c:ser>
          <c:idx val="5"/>
          <c:order val="5"/>
          <c:tx>
            <c:strRef>
              <c:f>'Printer Choice'!$H$2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'Printer Choice'!$B$3:$B$20</c15:sqref>
                  </c15:fullRef>
                </c:ext>
              </c:extLst>
              <c:f>('Printer Choice'!$B$3,'Printer Choice'!$B$7,'Printer Choice'!$B$15,'Printer Choice'!$B$18,'Printer Choice'!$B$20)</c:f>
              <c:strCache>
                <c:ptCount val="5"/>
                <c:pt idx="0">
                  <c:v>Purchase Price</c:v>
                </c:pt>
                <c:pt idx="1">
                  <c:v>Cost per page</c:v>
                </c:pt>
                <c:pt idx="2">
                  <c:v>Printing costs per year</c:v>
                </c:pt>
                <c:pt idx="3">
                  <c:v>Total printing cost</c:v>
                </c:pt>
                <c:pt idx="4">
                  <c:v>Total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'Printer Choice'!$H$3:$H$20</c15:sqref>
                  </c15:fullRef>
                </c:ext>
              </c:extLst>
              <c:f>('Printer Choice'!$H$3,'Printer Choice'!$H$7,'Printer Choice'!$H$15,'Printer Choice'!$H$18,'Printer Choice'!$H$20)</c:f>
              <c:numCache>
                <c:formatCode>General</c:formatCode>
                <c:ptCount val="5"/>
                <c:pt idx="0">
                  <c:v>549</c:v>
                </c:pt>
                <c:pt idx="1">
                  <c:v>3.3636363636363638E-2</c:v>
                </c:pt>
                <c:pt idx="2">
                  <c:v>4204.545454545455</c:v>
                </c:pt>
                <c:pt idx="3">
                  <c:v>8409.0909090909099</c:v>
                </c:pt>
                <c:pt idx="4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B-4626-BEA4-19FE364C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608672"/>
        <c:axId val="454588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'Printer Choice'!$C$2</c15:sqref>
                        </c15:formulaRef>
                      </c:ext>
                    </c:extLst>
                    <c:strCache>
                      <c:ptCount val="1"/>
                      <c:pt idx="0">
                        <c:v>Epsilon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'Printer Choice'!$B$3:$B$20</c15:sqref>
                        </c15:fullRef>
                        <c15:formulaRef>
                          <c15:sqref>('Printer Choice'!$B$3,'Printer Choice'!$B$7,'Printer Choice'!$B$15,'Printer Choice'!$B$18,'Printer Choice'!$B$20)</c15:sqref>
                        </c15:formulaRef>
                      </c:ext>
                    </c:extLst>
                    <c:strCache>
                      <c:ptCount val="5"/>
                      <c:pt idx="0">
                        <c:v>Purchase Price</c:v>
                      </c:pt>
                      <c:pt idx="1">
                        <c:v>Cost per page</c:v>
                      </c:pt>
                      <c:pt idx="2">
                        <c:v>Printing costs per year</c:v>
                      </c:pt>
                      <c:pt idx="3">
                        <c:v>Total printing cost</c:v>
                      </c:pt>
                      <c:pt idx="4">
                        <c:v>Total Cost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'Printer Choice'!$C$3:$C$20</c15:sqref>
                        </c15:fullRef>
                        <c15:formulaRef>
                          <c15:sqref>('Printer Choice'!$C$3,'Printer Choice'!$C$7,'Printer Choice'!$C$15,'Printer Choice'!$C$18,'Printer Choice'!$C$20)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</c:v>
                      </c:pt>
                      <c:pt idx="1">
                        <c:v>0.2</c:v>
                      </c:pt>
                      <c:pt idx="2">
                        <c:v>750</c:v>
                      </c:pt>
                      <c:pt idx="3">
                        <c:v>1500</c:v>
                      </c:pt>
                      <c:pt idx="4">
                        <c:v>1529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93B-4626-BEA4-19FE364C2A0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'Printer Choice'!$D$2</c15:sqref>
                        </c15:formulaRef>
                      </c:ext>
                    </c:extLst>
                    <c:strCache>
                      <c:ptCount val="1"/>
                      <c:pt idx="0">
                        <c:v>HV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'Printer Choice'!$B$3:$B$20</c15:sqref>
                        </c15:fullRef>
                        <c15:formulaRef>
                          <c15:sqref>('Printer Choice'!$B$3,'Printer Choice'!$B$7,'Printer Choice'!$B$15,'Printer Choice'!$B$18,'Printer Choice'!$B$20)</c15:sqref>
                        </c15:formulaRef>
                      </c:ext>
                    </c:extLst>
                    <c:strCache>
                      <c:ptCount val="5"/>
                      <c:pt idx="0">
                        <c:v>Purchase Price</c:v>
                      </c:pt>
                      <c:pt idx="1">
                        <c:v>Cost per page</c:v>
                      </c:pt>
                      <c:pt idx="2">
                        <c:v>Printing costs per year</c:v>
                      </c:pt>
                      <c:pt idx="3">
                        <c:v>Total printing cost</c:v>
                      </c:pt>
                      <c:pt idx="4">
                        <c:v>Total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'Printer Choice'!$D$3:$D$20</c15:sqref>
                        </c15:fullRef>
                        <c15:formulaRef>
                          <c15:sqref>('Printer Choice'!$D$3,'Printer Choice'!$D$7,'Printer Choice'!$D$15,'Printer Choice'!$D$18,'Printer Choice'!$D$20)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149</c:v>
                      </c:pt>
                      <c:pt idx="1">
                        <c:v>0.09</c:v>
                      </c:pt>
                      <c:pt idx="2">
                        <c:v>337.5</c:v>
                      </c:pt>
                      <c:pt idx="3">
                        <c:v>675</c:v>
                      </c:pt>
                      <c:pt idx="4">
                        <c:v>824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93B-4626-BEA4-19FE364C2A0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'Printer Choice'!$E$2</c15:sqref>
                        </c15:formulaRef>
                      </c:ext>
                    </c:extLst>
                    <c:strCache>
                      <c:ptCount val="1"/>
                      <c:pt idx="0">
                        <c:v>Zero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'Printer Choice'!$B$3:$B$20</c15:sqref>
                        </c15:fullRef>
                        <c15:formulaRef>
                          <c15:sqref>('Printer Choice'!$B$3,'Printer Choice'!$B$7,'Printer Choice'!$B$15,'Printer Choice'!$B$18,'Printer Choice'!$B$20)</c15:sqref>
                        </c15:formulaRef>
                      </c:ext>
                    </c:extLst>
                    <c:strCache>
                      <c:ptCount val="5"/>
                      <c:pt idx="0">
                        <c:v>Purchase Price</c:v>
                      </c:pt>
                      <c:pt idx="1">
                        <c:v>Cost per page</c:v>
                      </c:pt>
                      <c:pt idx="2">
                        <c:v>Printing costs per year</c:v>
                      </c:pt>
                      <c:pt idx="3">
                        <c:v>Total printing cost</c:v>
                      </c:pt>
                      <c:pt idx="4">
                        <c:v>Total Cost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'Printer Choice'!$E$3:$E$20</c15:sqref>
                        </c15:fullRef>
                        <c15:formulaRef>
                          <c15:sqref>('Printer Choice'!$E$3,'Printer Choice'!$E$7,'Printer Choice'!$E$15,'Printer Choice'!$E$18,'Printer Choice'!$E$20)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549</c:v>
                      </c:pt>
                      <c:pt idx="1">
                        <c:v>3.3636363636363638E-2</c:v>
                      </c:pt>
                      <c:pt idx="2">
                        <c:v>126.13636363636364</c:v>
                      </c:pt>
                      <c:pt idx="3">
                        <c:v>252.27272727272728</c:v>
                      </c:pt>
                      <c:pt idx="4">
                        <c:v>801.27272727272725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93B-4626-BEA4-19FE364C2A02}"/>
                  </c:ext>
                </c:extLst>
              </c15:ser>
            </c15:filteredBarSeries>
          </c:ext>
        </c:extLst>
      </c:barChart>
      <c:catAx>
        <c:axId val="4546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8512"/>
        <c:crosses val="autoZero"/>
        <c:auto val="1"/>
        <c:lblAlgn val="ctr"/>
        <c:lblOffset val="100"/>
        <c:noMultiLvlLbl val="0"/>
      </c:catAx>
      <c:valAx>
        <c:axId val="4545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F-40FB-9E1E-5601A7A0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060687"/>
        <c:axId val="1311057327"/>
      </c:barChart>
      <c:catAx>
        <c:axId val="13110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57327"/>
        <c:crosses val="autoZero"/>
        <c:auto val="1"/>
        <c:lblAlgn val="ctr"/>
        <c:lblOffset val="100"/>
        <c:noMultiLvlLbl val="0"/>
      </c:catAx>
      <c:valAx>
        <c:axId val="13110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89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D-4003-9A12-BBF012A2D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059727"/>
        <c:axId val="1311060207"/>
      </c:barChart>
      <c:catAx>
        <c:axId val="13110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21000">
                      <a:schemeClr val="accent1">
                        <a:lumMod val="45000"/>
                        <a:lumOff val="55000"/>
                      </a:schemeClr>
                    </a:gs>
                    <a:gs pos="40000">
                      <a:schemeClr val="accent2">
                        <a:lumMod val="75000"/>
                        <a:alpha val="91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2700000" scaled="1"/>
                  <a:tileRect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60207"/>
        <c:crosses val="autoZero"/>
        <c:auto val="0"/>
        <c:lblAlgn val="ctr"/>
        <c:lblOffset val="100"/>
        <c:noMultiLvlLbl val="0"/>
      </c:catAx>
      <c:valAx>
        <c:axId val="13110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'[1]car inventory'!$H$2:$H$53</c:f>
              <c:numCache>
                <c:formatCode>General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8-46DD-86AD-B66EAFC0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55488"/>
        <c:axId val="228955968"/>
      </c:scatterChart>
      <c:valAx>
        <c:axId val="2289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5968"/>
        <c:crosses val="autoZero"/>
        <c:crossBetween val="midCat"/>
      </c:valAx>
      <c:valAx>
        <c:axId val="2289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[EXCEL_freecodecamp.xlsx]Pivot Table!PivotTable11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Table'!$A$5:$A$23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'Pivot Table'!$B$5:$B$23</c:f>
              <c:numCache>
                <c:formatCode>General</c:formatCode>
                <c:ptCount val="18"/>
                <c:pt idx="0">
                  <c:v>48215.899999999994</c:v>
                </c:pt>
                <c:pt idx="1">
                  <c:v>50218.80000000001</c:v>
                </c:pt>
                <c:pt idx="2">
                  <c:v>51475.966666666667</c:v>
                </c:pt>
                <c:pt idx="3">
                  <c:v>59995.333333333336</c:v>
                </c:pt>
                <c:pt idx="4">
                  <c:v>47880.233333333337</c:v>
                </c:pt>
                <c:pt idx="5">
                  <c:v>45026.066666666673</c:v>
                </c:pt>
                <c:pt idx="6">
                  <c:v>61564.6</c:v>
                </c:pt>
                <c:pt idx="7">
                  <c:v>42577.1</c:v>
                </c:pt>
                <c:pt idx="8">
                  <c:v>23654.966666666664</c:v>
                </c:pt>
                <c:pt idx="9">
                  <c:v>21771.666666666668</c:v>
                </c:pt>
                <c:pt idx="10">
                  <c:v>46187.166666666664</c:v>
                </c:pt>
                <c:pt idx="11">
                  <c:v>47076.466666666667</c:v>
                </c:pt>
                <c:pt idx="12">
                  <c:v>50905.399999999994</c:v>
                </c:pt>
                <c:pt idx="13">
                  <c:v>59237.966666666667</c:v>
                </c:pt>
                <c:pt idx="14">
                  <c:v>21988.3</c:v>
                </c:pt>
                <c:pt idx="15">
                  <c:v>43533.866666666669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5-40DF-81A8-B30A1D448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23312"/>
        <c:axId val="397623792"/>
      </c:barChart>
      <c:catAx>
        <c:axId val="3976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23792"/>
        <c:crosses val="autoZero"/>
        <c:auto val="1"/>
        <c:lblAlgn val="ctr"/>
        <c:lblOffset val="100"/>
        <c:noMultiLvlLbl val="0"/>
      </c:catAx>
      <c:valAx>
        <c:axId val="3976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  <a:r>
              <a:rPr lang="en-IN" baseline="0"/>
              <a:t>'s shopping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'Shopping List'!$F$1:$H$1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</c:v>
                </c:pt>
              </c:strCache>
            </c:strRef>
          </c:cat>
          <c:val>
            <c:numRef>
              <c:f>'Shopping List'!$F$18:$H$18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7-4CB4-B755-0B67BE1B06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2401904"/>
        <c:axId val="302402384"/>
      </c:barChart>
      <c:catAx>
        <c:axId val="3024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2384"/>
        <c:crosses val="autoZero"/>
        <c:auto val="1"/>
        <c:lblAlgn val="ctr"/>
        <c:lblOffset val="100"/>
        <c:noMultiLvlLbl val="0"/>
      </c:catAx>
      <c:valAx>
        <c:axId val="302402384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3024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</a:t>
            </a:r>
            <a:r>
              <a:rPr lang="en-IN" baseline="0"/>
              <a:t> SHOPPING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'Shopping List'!$J$1:$L$1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</c:v>
                </c:pt>
              </c:strCache>
            </c:strRef>
          </c:cat>
          <c:val>
            <c:numRef>
              <c:f>'Shopping List'!$J$18:$L$18</c:f>
              <c:numCache>
                <c:formatCode>_-[$$-409]* #,##0.00_ ;_-[$$-409]* \-#,##0.00\ ;_-[$$-409]* "-"??_ ;_-@_ </c:formatCode>
                <c:ptCount val="3"/>
                <c:pt idx="0">
                  <c:v>84.399999999999991</c:v>
                </c:pt>
                <c:pt idx="1">
                  <c:v>84.7</c:v>
                </c:pt>
                <c:pt idx="2">
                  <c:v>118.65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6-4AA8-9743-9C574996A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91491680"/>
        <c:axId val="391493600"/>
      </c:barChart>
      <c:catAx>
        <c:axId val="3914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3600"/>
        <c:crosses val="autoZero"/>
        <c:auto val="1"/>
        <c:lblAlgn val="ctr"/>
        <c:lblOffset val="100"/>
        <c:noMultiLvlLbl val="0"/>
      </c:catAx>
      <c:valAx>
        <c:axId val="39149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Cat</a:t>
            </a:r>
            <a:r>
              <a:rPr lang="en-US" baseline="0"/>
              <a:t> or Dog?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'Cat or Dog'!$B$2</c:f>
              <c:strCache>
                <c:ptCount val="1"/>
                <c:pt idx="0">
                  <c:v>Cat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[$$-409]#,##0.0;[Red][$$-409]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'Cat or Dog'!$A$3:$A$17</c15:sqref>
                  </c15:fullRef>
                </c:ext>
              </c:extLst>
              <c:f>('Cat or Dog'!$A$4:$A$8,'Cat or Dog'!$A$12:$A$14,'Cat or Dog'!$A$17)</c:f>
              <c:strCache>
                <c:ptCount val="9"/>
                <c:pt idx="0">
                  <c:v>Purchase</c:v>
                </c:pt>
                <c:pt idx="1">
                  <c:v>Collar</c:v>
                </c:pt>
                <c:pt idx="2">
                  <c:v>Tag</c:v>
                </c:pt>
                <c:pt idx="3">
                  <c:v>Bowl</c:v>
                </c:pt>
                <c:pt idx="4">
                  <c:v>Leash</c:v>
                </c:pt>
                <c:pt idx="5">
                  <c:v>Food</c:v>
                </c:pt>
                <c:pt idx="6">
                  <c:v>Litter</c:v>
                </c:pt>
                <c:pt idx="7">
                  <c:v>Treats</c:v>
                </c:pt>
                <c:pt idx="8">
                  <c:v>One Year Costs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'Cat or Dog'!$B$3:$B$17</c15:sqref>
                  </c15:fullRef>
                </c:ext>
              </c:extLst>
              <c:f>('Cat or Dog'!$B$4:$B$8,'Cat or Dog'!$B$12:$B$14,'Cat or Dog'!$B$17)</c:f>
              <c:numCache>
                <c:formatCode>0.00</c:formatCode>
                <c:ptCount val="9"/>
                <c:pt idx="0">
                  <c:v>90</c:v>
                </c:pt>
                <c:pt idx="1">
                  <c:v>2</c:v>
                </c:pt>
                <c:pt idx="2">
                  <c:v>4.5</c:v>
                </c:pt>
                <c:pt idx="3">
                  <c:v>7</c:v>
                </c:pt>
                <c:pt idx="4">
                  <c:v>0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  <c:pt idx="8" formatCode="_-[$$-409]* #,##0.00_ ;_-[$$-409]* \-#,##0.00\ ;_-[$$-409]* &quot;-&quot;??_ ;_-@_ 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D-4933-9239-0C907751C876}"/>
            </c:ext>
          </c:extLst>
        </c:ser>
        <c:ser>
          <c:idx val="1"/>
          <c:order val="1"/>
          <c:tx>
            <c:strRef>
              <c:f>'Cat or Dog'!$C$2</c:f>
              <c:strCache>
                <c:ptCount val="1"/>
                <c:pt idx="0">
                  <c:v>Dog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[$$-409]#,##0.0;[Red][$$-409]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'Cat or Dog'!$A$3:$A$17</c15:sqref>
                  </c15:fullRef>
                </c:ext>
              </c:extLst>
              <c:f>('Cat or Dog'!$A$4:$A$8,'Cat or Dog'!$A$12:$A$14,'Cat or Dog'!$A$17)</c:f>
              <c:strCache>
                <c:ptCount val="9"/>
                <c:pt idx="0">
                  <c:v>Purchase</c:v>
                </c:pt>
                <c:pt idx="1">
                  <c:v>Collar</c:v>
                </c:pt>
                <c:pt idx="2">
                  <c:v>Tag</c:v>
                </c:pt>
                <c:pt idx="3">
                  <c:v>Bowl</c:v>
                </c:pt>
                <c:pt idx="4">
                  <c:v>Leash</c:v>
                </c:pt>
                <c:pt idx="5">
                  <c:v>Food</c:v>
                </c:pt>
                <c:pt idx="6">
                  <c:v>Litter</c:v>
                </c:pt>
                <c:pt idx="7">
                  <c:v>Treats</c:v>
                </c:pt>
                <c:pt idx="8">
                  <c:v>One Year Costs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'Cat or Dog'!$C$3:$C$17</c15:sqref>
                  </c15:fullRef>
                </c:ext>
              </c:extLst>
              <c:f>('Cat or Dog'!$C$4:$C$8,'Cat or Dog'!$C$12:$C$14,'Cat or Dog'!$C$17)</c:f>
              <c:numCache>
                <c:formatCode>0.00</c:formatCode>
                <c:ptCount val="9"/>
                <c:pt idx="0">
                  <c:v>50</c:v>
                </c:pt>
                <c:pt idx="1">
                  <c:v>2.5</c:v>
                </c:pt>
                <c:pt idx="2">
                  <c:v>5.5</c:v>
                </c:pt>
                <c:pt idx="3">
                  <c:v>7</c:v>
                </c:pt>
                <c:pt idx="4">
                  <c:v>3</c:v>
                </c:pt>
                <c:pt idx="5">
                  <c:v>21</c:v>
                </c:pt>
                <c:pt idx="6">
                  <c:v>0</c:v>
                </c:pt>
                <c:pt idx="7">
                  <c:v>3</c:v>
                </c:pt>
                <c:pt idx="8" formatCode="_-[$$-409]* #,##0.00_ ;_-[$$-409]* \-#,##0.00\ ;_-[$$-409]* &quot;-&quot;??_ ;_-@_ 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D-4933-9239-0C907751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496000"/>
        <c:axId val="2132529168"/>
      </c:barChart>
      <c:catAx>
        <c:axId val="3914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29168"/>
        <c:crosses val="autoZero"/>
        <c:auto val="1"/>
        <c:lblAlgn val="ctr"/>
        <c:lblOffset val="100"/>
        <c:noMultiLvlLbl val="0"/>
      </c:catAx>
      <c:valAx>
        <c:axId val="21325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08902012248467"/>
          <c:y val="0.8616892680081657"/>
          <c:w val="0.19082174103237096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Printer</a:t>
            </a:r>
          </a:p>
        </c:rich>
      </c:tx>
      <c:layout>
        <c:manualLayout>
          <c:xMode val="edge"/>
          <c:yMode val="edge"/>
          <c:x val="0.408902668416447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'Printer Choice'!$C$2</c:f>
              <c:strCache>
                <c:ptCount val="1"/>
                <c:pt idx="0">
                  <c:v>Epsilon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'Printer Choice'!$B$3:$B$20</c15:sqref>
                  </c15:fullRef>
                </c:ext>
              </c:extLst>
              <c:f>('Printer Choice'!$B$3,'Printer Choice'!$B$7,'Printer Choice'!$B$15,'Printer Choice'!$B$18,'Printer Choice'!$B$20)</c:f>
              <c:strCache>
                <c:ptCount val="5"/>
                <c:pt idx="0">
                  <c:v>Purchase Price</c:v>
                </c:pt>
                <c:pt idx="1">
                  <c:v>Cost per page</c:v>
                </c:pt>
                <c:pt idx="2">
                  <c:v>Printing costs per year</c:v>
                </c:pt>
                <c:pt idx="3">
                  <c:v>Total printing cost</c:v>
                </c:pt>
                <c:pt idx="4">
                  <c:v>Total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'Printer Choice'!$C$3:$C$20</c15:sqref>
                  </c15:fullRef>
                </c:ext>
              </c:extLst>
              <c:f>('Printer Choice'!$C$3,'Printer Choice'!$C$7,'Printer Choice'!$C$15,'Printer Choice'!$C$18,'Printer Choice'!$C$20)</c:f>
              <c:numCache>
                <c:formatCode>General</c:formatCode>
                <c:ptCount val="5"/>
                <c:pt idx="0">
                  <c:v>29</c:v>
                </c:pt>
                <c:pt idx="1">
                  <c:v>0.2</c:v>
                </c:pt>
                <c:pt idx="2">
                  <c:v>750</c:v>
                </c:pt>
                <c:pt idx="3">
                  <c:v>1500</c:v>
                </c:pt>
                <c:pt idx="4">
                  <c:v>1529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'Printer Choice'!$C$14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E907-40A7-B9C0-C946C749DB8C}"/>
            </c:ext>
          </c:extLst>
        </c:ser>
        <c:ser>
          <c:idx val="1"/>
          <c:order val="1"/>
          <c:tx>
            <c:strRef>
              <c:f>'Printer Choice'!$D$2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'Printer Choice'!$B$3:$B$20</c15:sqref>
                  </c15:fullRef>
                </c:ext>
              </c:extLst>
              <c:f>('Printer Choice'!$B$3,'Printer Choice'!$B$7,'Printer Choice'!$B$15,'Printer Choice'!$B$18,'Printer Choice'!$B$20)</c:f>
              <c:strCache>
                <c:ptCount val="5"/>
                <c:pt idx="0">
                  <c:v>Purchase Price</c:v>
                </c:pt>
                <c:pt idx="1">
                  <c:v>Cost per page</c:v>
                </c:pt>
                <c:pt idx="2">
                  <c:v>Printing costs per year</c:v>
                </c:pt>
                <c:pt idx="3">
                  <c:v>Total printing cost</c:v>
                </c:pt>
                <c:pt idx="4">
                  <c:v>Total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'Printer Choice'!$D$3:$D$20</c15:sqref>
                  </c15:fullRef>
                </c:ext>
              </c:extLst>
              <c:f>('Printer Choice'!$D$3,'Printer Choice'!$D$7,'Printer Choice'!$D$15,'Printer Choice'!$D$18,'Printer Choice'!$D$20)</c:f>
              <c:numCache>
                <c:formatCode>General</c:formatCode>
                <c:ptCount val="5"/>
                <c:pt idx="0">
                  <c:v>149</c:v>
                </c:pt>
                <c:pt idx="1">
                  <c:v>0.09</c:v>
                </c:pt>
                <c:pt idx="2">
                  <c:v>337.5</c:v>
                </c:pt>
                <c:pt idx="3">
                  <c:v>675</c:v>
                </c:pt>
                <c:pt idx="4">
                  <c:v>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7-40A7-B9C0-C946C749DB8C}"/>
            </c:ext>
          </c:extLst>
        </c:ser>
        <c:ser>
          <c:idx val="2"/>
          <c:order val="2"/>
          <c:tx>
            <c:strRef>
              <c:f>'Printer Choice'!$E$2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'Printer Choice'!$B$3:$B$20</c15:sqref>
                  </c15:fullRef>
                </c:ext>
              </c:extLst>
              <c:f>('Printer Choice'!$B$3,'Printer Choice'!$B$7,'Printer Choice'!$B$15,'Printer Choice'!$B$18,'Printer Choice'!$B$20)</c:f>
              <c:strCache>
                <c:ptCount val="5"/>
                <c:pt idx="0">
                  <c:v>Purchase Price</c:v>
                </c:pt>
                <c:pt idx="1">
                  <c:v>Cost per page</c:v>
                </c:pt>
                <c:pt idx="2">
                  <c:v>Printing costs per year</c:v>
                </c:pt>
                <c:pt idx="3">
                  <c:v>Total printing cost</c:v>
                </c:pt>
                <c:pt idx="4">
                  <c:v>Total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'Printer Choice'!$E$3:$E$20</c15:sqref>
                  </c15:fullRef>
                </c:ext>
              </c:extLst>
              <c:f>('Printer Choice'!$E$3,'Printer Choice'!$E$7,'Printer Choice'!$E$15,'Printer Choice'!$E$18,'Printer Choice'!$E$20)</c:f>
              <c:numCache>
                <c:formatCode>General</c:formatCode>
                <c:ptCount val="5"/>
                <c:pt idx="0">
                  <c:v>549</c:v>
                </c:pt>
                <c:pt idx="1">
                  <c:v>3.3636363636363638E-2</c:v>
                </c:pt>
                <c:pt idx="2">
                  <c:v>126.13636363636364</c:v>
                </c:pt>
                <c:pt idx="3">
                  <c:v>252.27272727272728</c:v>
                </c:pt>
                <c:pt idx="4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7-40A7-B9C0-C946C749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82672"/>
        <c:axId val="302090352"/>
      </c:barChart>
      <c:catAx>
        <c:axId val="3020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90352"/>
        <c:crosses val="autoZero"/>
        <c:auto val="1"/>
        <c:lblAlgn val="ctr"/>
        <c:lblOffset val="100"/>
        <c:noMultiLvlLbl val="0"/>
      </c:catAx>
      <c:valAx>
        <c:axId val="3020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externalData r:id="rId3">
    <c:autoUpdate val="0"/>
  </c:externalData>
  <c:printSettings>
    <c:headerFooter/>
    <c:pageMargins b="0.75" l="0.7" r="0.7" t="0.75" header="0.3" footer="0.3"/>
    <c:pageSetup/>
  </c:printSettings>
  <c:userShapes r:id="rId4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C841996-7736-4B1F-8D6D-B2B5FCBB3E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609918</xdr:colOff>
      <xdr:row>1</xdr:row>
      <xdr:rowOff>25400</xdr:rowOff>
    </xdr:from>
    <xdr:to>
      <xdr:col>22</xdr:col>
      <xdr:colOff>294011</xdr:colOff>
      <xdr:row>15</xdr:row>
      <xdr:rowOff>182418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CE011-2AFA-FFE1-B522-287C13922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605070</xdr:colOff>
      <xdr:row>16</xdr:row>
      <xdr:rowOff>168890</xdr:rowOff>
    </xdr:from>
    <xdr:to>
      <xdr:col>22</xdr:col>
      <xdr:colOff>308389</xdr:colOff>
      <xdr:row>31</xdr:row>
      <xdr:rowOff>152510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A774D-B2B7-35FD-CB4B-AFF84EC98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24547</xdr:colOff>
      <xdr:row>33</xdr:row>
      <xdr:rowOff>50480</xdr:rowOff>
    </xdr:from>
    <xdr:to>
      <xdr:col>22</xdr:col>
      <xdr:colOff>305405</xdr:colOff>
      <xdr:row>47</xdr:row>
      <xdr:rowOff>178974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9668A-2292-6745-3E50-EF550328B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179812</xdr:colOff>
      <xdr:row>26</xdr:row>
      <xdr:rowOff>47556</xdr:rowOff>
    </xdr:from>
    <xdr:to>
      <xdr:col>11</xdr:col>
      <xdr:colOff>257835</xdr:colOff>
      <xdr:row>41</xdr:row>
      <xdr:rowOff>69327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6B18306-2C29-4206-6D51-5EAA9DED0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412" y="6219756"/>
              <a:ext cx="4586523" cy="2784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504468</xdr:colOff>
      <xdr:row>8</xdr:row>
      <xdr:rowOff>107275</xdr:rowOff>
    </xdr:from>
    <xdr:to>
      <xdr:col>23</xdr:col>
      <xdr:colOff>401617</xdr:colOff>
      <xdr:row>29</xdr:row>
      <xdr:rowOff>144592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6A7CD-A9BC-4F6C-9C58-F876B6DCF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50799</xdr:rowOff>
    </xdr:from>
    <xdr:to>
      <xdr:col>7</xdr:col>
      <xdr:colOff>304800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6A266-9B94-0A11-C2AE-BC109456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1013707</xdr:colOff>
      <xdr:row>19</xdr:row>
      <xdr:rowOff>-1</xdr:rowOff>
    </xdr:from>
    <xdr:to>
      <xdr:col>7</xdr:col>
      <xdr:colOff>0</xdr:colOff>
      <xdr:row>31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4CE69-4926-FB05-C780-7248717C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20656</xdr:colOff>
      <xdr:row>19</xdr:row>
      <xdr:rowOff>8569</xdr:rowOff>
    </xdr:from>
    <xdr:to>
      <xdr:col>14</xdr:col>
      <xdr:colOff>146539</xdr:colOff>
      <xdr:row>31</xdr:row>
      <xdr:rowOff>97693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D83AC-8395-C03B-1767-BA3E32F1B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311244</xdr:colOff>
      <xdr:row>1</xdr:row>
      <xdr:rowOff>67492</xdr:rowOff>
    </xdr:from>
    <xdr:to>
      <xdr:col>11</xdr:col>
      <xdr:colOff>6193</xdr:colOff>
      <xdr:row>16</xdr:row>
      <xdr:rowOff>48442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F291B-4BDB-F8EA-9857-D1644ABB0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6698</xdr:colOff>
      <xdr:row>20</xdr:row>
      <xdr:rowOff>175400</xdr:rowOff>
    </xdr:from>
    <xdr:to>
      <xdr:col>4</xdr:col>
      <xdr:colOff>194348</xdr:colOff>
      <xdr:row>33</xdr:row>
      <xdr:rowOff>181669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EB8E9-20A2-0116-EBD5-8D387CA03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330690</xdr:colOff>
      <xdr:row>21</xdr:row>
      <xdr:rowOff>10079</xdr:rowOff>
    </xdr:from>
    <xdr:to>
      <xdr:col>10</xdr:col>
      <xdr:colOff>50398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B8938-A687-7A86-A2C7-EB5DDBE6B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0.00384</cdr:x>
      <cdr:y>0.93174</cdr:y>
    </cdr:from>
    <cdr:to>
      <cdr:x>0.39174</cdr:x>
      <cdr:y>1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ABF838B7-3572-BDD1-26BC-F459594E2658}"/>
            </a:ext>
          </a:extLst>
        </cdr:cNvPr>
        <cdr:cNvSpPr txBox="1"/>
      </cdr:nvSpPr>
      <cdr:spPr>
        <a:xfrm xmlns:a="http://schemas.openxmlformats.org/drawingml/2006/main">
          <a:off x="10621" y="2243373"/>
          <a:ext cx="1073727" cy="164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700"/>
            <a:t>Total Pages in Year: 3750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0.69867</cdr:x>
      <cdr:y>0.11452</cdr:y>
    </cdr:from>
    <cdr:to>
      <cdr:x>0.99096</cdr:x>
      <cdr:y>0.189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3EE43DF-D9D4-3F82-6E96-DF2943F5C912}"/>
            </a:ext>
          </a:extLst>
        </cdr:cNvPr>
        <cdr:cNvSpPr txBox="1"/>
      </cdr:nvSpPr>
      <cdr:spPr>
        <a:xfrm xmlns:a="http://schemas.openxmlformats.org/drawingml/2006/main">
          <a:off x="2676903" y="283991"/>
          <a:ext cx="1119908" cy="184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700"/>
            <a:t>Total Pages</a:t>
          </a:r>
          <a:r>
            <a:rPr lang="en-IN" sz="700" baseline="0"/>
            <a:t> in Year: 125000</a:t>
          </a:r>
          <a:endParaRPr lang="en-IN" sz="7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iki\Downloads\car%20inventory.txt" TargetMode="External"/><Relationship Id="rId1" Type="http://schemas.openxmlformats.org/officeDocument/2006/relationships/externalLinkPath" Target="/Users/saiki/Downloads/car%20inventory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car inventory"/>
    </sheetNames>
    <sheetDataSet>
      <sheetData sheetId="0" refreshError="1"/>
      <sheetData sheetId="1" refreshError="1"/>
      <sheetData sheetId="2">
        <row r="1">
          <cell r="H1" t="str">
            <v>Miles</v>
          </cell>
        </row>
        <row r="2">
          <cell r="G2">
            <v>0</v>
          </cell>
          <cell r="H2">
            <v>17556.3</v>
          </cell>
        </row>
        <row r="3">
          <cell r="G3">
            <v>0</v>
          </cell>
          <cell r="H3">
            <v>14289.6</v>
          </cell>
        </row>
        <row r="4">
          <cell r="G4">
            <v>1</v>
          </cell>
          <cell r="H4">
            <v>27637.1</v>
          </cell>
        </row>
        <row r="5">
          <cell r="G5">
            <v>1</v>
          </cell>
          <cell r="H5">
            <v>27534.799999999999</v>
          </cell>
        </row>
        <row r="6">
          <cell r="G6">
            <v>1</v>
          </cell>
          <cell r="H6">
            <v>22521.599999999999</v>
          </cell>
        </row>
        <row r="7">
          <cell r="G7">
            <v>1</v>
          </cell>
          <cell r="H7">
            <v>22188.5</v>
          </cell>
        </row>
        <row r="8">
          <cell r="G8">
            <v>1</v>
          </cell>
          <cell r="H8">
            <v>20223.900000000001</v>
          </cell>
        </row>
        <row r="9">
          <cell r="G9">
            <v>2</v>
          </cell>
          <cell r="H9">
            <v>29601.9</v>
          </cell>
        </row>
        <row r="10">
          <cell r="G10">
            <v>2</v>
          </cell>
          <cell r="H10">
            <v>24513.200000000001</v>
          </cell>
        </row>
        <row r="11">
          <cell r="G11">
            <v>1</v>
          </cell>
          <cell r="H11">
            <v>13867.6</v>
          </cell>
        </row>
        <row r="12">
          <cell r="G12">
            <v>1</v>
          </cell>
          <cell r="H12">
            <v>13682.9</v>
          </cell>
        </row>
        <row r="13">
          <cell r="G13">
            <v>2</v>
          </cell>
          <cell r="H13">
            <v>22282</v>
          </cell>
        </row>
        <row r="14">
          <cell r="G14">
            <v>2</v>
          </cell>
          <cell r="H14">
            <v>22128.2</v>
          </cell>
        </row>
        <row r="15">
          <cell r="G15">
            <v>5</v>
          </cell>
          <cell r="H15">
            <v>48114.2</v>
          </cell>
        </row>
        <row r="16">
          <cell r="G16">
            <v>3</v>
          </cell>
          <cell r="H16">
            <v>30555.3</v>
          </cell>
        </row>
        <row r="17">
          <cell r="G17">
            <v>3</v>
          </cell>
          <cell r="H17">
            <v>29102.3</v>
          </cell>
        </row>
        <row r="18">
          <cell r="G18">
            <v>3</v>
          </cell>
          <cell r="H18">
            <v>27394.2</v>
          </cell>
        </row>
        <row r="19">
          <cell r="G19">
            <v>2</v>
          </cell>
          <cell r="H19">
            <v>19421.099999999999</v>
          </cell>
        </row>
        <row r="20">
          <cell r="G20">
            <v>2</v>
          </cell>
          <cell r="H20">
            <v>19341.7</v>
          </cell>
        </row>
        <row r="21">
          <cell r="G21">
            <v>4</v>
          </cell>
          <cell r="H21">
            <v>33477.199999999997</v>
          </cell>
        </row>
        <row r="22">
          <cell r="G22">
            <v>0</v>
          </cell>
          <cell r="H22">
            <v>3708.1</v>
          </cell>
        </row>
        <row r="23">
          <cell r="G23">
            <v>4</v>
          </cell>
          <cell r="H23">
            <v>31144.400000000001</v>
          </cell>
        </row>
        <row r="24">
          <cell r="G24">
            <v>6</v>
          </cell>
          <cell r="H24">
            <v>44946.5</v>
          </cell>
        </row>
        <row r="25">
          <cell r="G25">
            <v>10</v>
          </cell>
          <cell r="H25">
            <v>72527.199999999997</v>
          </cell>
        </row>
        <row r="26">
          <cell r="G26">
            <v>7</v>
          </cell>
          <cell r="H26">
            <v>50854.1</v>
          </cell>
        </row>
        <row r="27">
          <cell r="G27">
            <v>6</v>
          </cell>
          <cell r="H27">
            <v>42504.6</v>
          </cell>
        </row>
        <row r="28">
          <cell r="G28">
            <v>5</v>
          </cell>
          <cell r="H28">
            <v>35137</v>
          </cell>
        </row>
        <row r="29">
          <cell r="G29">
            <v>11</v>
          </cell>
          <cell r="H29">
            <v>73444.399999999994</v>
          </cell>
        </row>
        <row r="30">
          <cell r="G30">
            <v>9</v>
          </cell>
          <cell r="H30">
            <v>60389.5</v>
          </cell>
        </row>
        <row r="31">
          <cell r="G31">
            <v>18</v>
          </cell>
          <cell r="H31">
            <v>114660.6</v>
          </cell>
        </row>
        <row r="32">
          <cell r="G32">
            <v>10</v>
          </cell>
          <cell r="H32">
            <v>64542</v>
          </cell>
        </row>
        <row r="33">
          <cell r="G33">
            <v>8</v>
          </cell>
          <cell r="H33">
            <v>52229.5</v>
          </cell>
        </row>
        <row r="34">
          <cell r="G34">
            <v>14</v>
          </cell>
          <cell r="H34">
            <v>85928</v>
          </cell>
        </row>
        <row r="35">
          <cell r="G35">
            <v>6</v>
          </cell>
          <cell r="H35">
            <v>37558.800000000003</v>
          </cell>
        </row>
        <row r="36">
          <cell r="G36">
            <v>16</v>
          </cell>
          <cell r="H36">
            <v>93382.6</v>
          </cell>
        </row>
        <row r="37">
          <cell r="G37">
            <v>7</v>
          </cell>
          <cell r="H37">
            <v>42074.2</v>
          </cell>
        </row>
        <row r="38">
          <cell r="G38">
            <v>6</v>
          </cell>
          <cell r="H38">
            <v>36438.5</v>
          </cell>
        </row>
        <row r="39">
          <cell r="G39">
            <v>14</v>
          </cell>
          <cell r="H39">
            <v>80685.8</v>
          </cell>
        </row>
        <row r="40">
          <cell r="G40">
            <v>8</v>
          </cell>
          <cell r="H40">
            <v>46311.4</v>
          </cell>
        </row>
        <row r="41">
          <cell r="G41">
            <v>12</v>
          </cell>
          <cell r="H41">
            <v>67829.100000000006</v>
          </cell>
        </row>
        <row r="42">
          <cell r="G42">
            <v>14</v>
          </cell>
          <cell r="H42">
            <v>77243.100000000006</v>
          </cell>
        </row>
        <row r="43">
          <cell r="G43">
            <v>15</v>
          </cell>
          <cell r="H43">
            <v>82374</v>
          </cell>
        </row>
        <row r="44">
          <cell r="G44">
            <v>8</v>
          </cell>
          <cell r="H44">
            <v>44974.8</v>
          </cell>
        </row>
        <row r="45">
          <cell r="G45">
            <v>13</v>
          </cell>
          <cell r="H45">
            <v>69891.899999999994</v>
          </cell>
        </row>
        <row r="46">
          <cell r="G46">
            <v>5</v>
          </cell>
          <cell r="H46">
            <v>28464.799999999999</v>
          </cell>
        </row>
        <row r="47">
          <cell r="G47">
            <v>12</v>
          </cell>
          <cell r="H47">
            <v>64467.4</v>
          </cell>
        </row>
        <row r="48">
          <cell r="G48">
            <v>15</v>
          </cell>
          <cell r="H48">
            <v>79420.600000000006</v>
          </cell>
        </row>
        <row r="49">
          <cell r="G49">
            <v>13</v>
          </cell>
          <cell r="H49">
            <v>68658.899999999994</v>
          </cell>
        </row>
        <row r="50">
          <cell r="G50">
            <v>16</v>
          </cell>
          <cell r="H50">
            <v>83162.7</v>
          </cell>
        </row>
        <row r="51">
          <cell r="G51">
            <v>10</v>
          </cell>
          <cell r="H51">
            <v>52699.4</v>
          </cell>
        </row>
        <row r="52">
          <cell r="G52">
            <v>4</v>
          </cell>
          <cell r="H52">
            <v>22573</v>
          </cell>
        </row>
        <row r="53">
          <cell r="G53">
            <v>8</v>
          </cell>
          <cell r="H53">
            <v>40326.800000000003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kiran Kumar Kondamudi" refreshedDate="45491.66030891204" createdVersion="8" refreshedVersion="8" minRefreshableVersion="3" recordCount="65" xr:uid="{D72044E1-26FF-4F90-B778-431F2FCF684F}">
  <cacheSource type="worksheet">
    <worksheetSource ref="A1:N1048576" sheet="Car Inventory"/>
  </cacheSource>
  <cacheFields count="14">
    <cacheField name="Car ID" numFmtId="0">
      <sharedItems containsBlank="1" count="53">
        <s v="TY14COR027"/>
        <s v="GM14CMR016"/>
        <s v="FD13FCS009"/>
        <s v="FD13FCS010"/>
        <s v="FD13FCS012"/>
        <s v="HY13ELA052"/>
        <s v="HY13ELA051"/>
        <s v="TY12COR028"/>
        <s v="HO12CIV035"/>
        <s v="HO13CIV036"/>
        <s v="FD13FCS013"/>
        <s v="HY12ELA050"/>
        <s v="TY12CAM029"/>
        <s v="TY09CAM024"/>
        <s v="HO11CIV034"/>
        <s v="HY11ELA049"/>
        <s v="CR11PTC044"/>
        <s v="GM12CMR015"/>
        <s v="FD12FCS011"/>
        <s v="HO10CIV033"/>
        <s v="HO14ODY041"/>
        <s v="GM10SLV017"/>
        <s v="FD08MTG003"/>
        <s v="CR04CAR047"/>
        <s v="HO07ODY038"/>
        <s v="HO08ODY039"/>
        <s v="FD09FCS008"/>
        <s v="TY03COR026"/>
        <s v="HO05ODY037"/>
        <s v="TY96CAM020"/>
        <s v="CR04PTC042"/>
        <s v="FD06FCS007"/>
        <s v="TY00CAM022"/>
        <s v="FD08MTG004"/>
        <s v="TY98CAM021"/>
        <s v="CR07PTC043"/>
        <s v="FD08MTG005"/>
        <s v="GM00SLV019"/>
        <s v="FD06FCS006"/>
        <s v="TY02CAM023"/>
        <s v="CR00CAR046"/>
        <s v="HO99CIV030"/>
        <s v="FD06MTG002"/>
        <s v="HO01CIV031"/>
        <s v="GM09CMR014"/>
        <s v="TY02COR025"/>
        <s v="CR99CAR045"/>
        <s v="HO01ODY040"/>
        <s v="GM98SLV018"/>
        <s v="CR04CAR048"/>
        <s v="HO10CIV032"/>
        <s v="FD06MTG001"/>
        <m/>
      </sharedItems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 count="12">
        <s v="COR"/>
        <s v="CMR"/>
        <s v="FCS"/>
        <s v="ELA"/>
        <s v="CIV"/>
        <s v="CAM"/>
        <s v="PTC"/>
        <s v="ODY"/>
        <s v="SLV"/>
        <s v="MTG"/>
        <s v="CAR"/>
        <m/>
      </sharedItems>
    </cacheField>
    <cacheField name="Model (Full Name)" numFmtId="0">
      <sharedItems containsBlank="1"/>
    </cacheField>
    <cacheField name="Manufacture Year" numFmtId="0">
      <sharedItems containsBlank="1" count="19">
        <s v="14"/>
        <s v="13"/>
        <s v="12"/>
        <s v="09"/>
        <s v="11"/>
        <s v="10"/>
        <s v="08"/>
        <s v="04"/>
        <s v="07"/>
        <s v="03"/>
        <s v="05"/>
        <s v="96"/>
        <s v="06"/>
        <s v="00"/>
        <s v="98"/>
        <s v="02"/>
        <s v="99"/>
        <s v="01"/>
        <m/>
      </sharedItems>
    </cacheField>
    <cacheField name="Age" numFmtId="0">
      <sharedItems containsString="0" containsBlank="1" containsNumber="1" containsInteger="1" minValue="0" maxValue="18"/>
    </cacheField>
    <cacheField name="Miles" numFmtId="0">
      <sharedItems containsString="0" containsBlank="1" containsNumber="1" minValue="3708.1" maxValue="114660.6"/>
    </cacheField>
    <cacheField name="Miles / Year" numFmtId="0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Praulty"/>
        <s v="Torrens"/>
        <s v="Smith"/>
        <s v="Vizzini"/>
        <s v="Ewenty"/>
        <s v="Santos"/>
        <s v="Hulinski"/>
        <s v="Chan"/>
        <s v="Rodriguez"/>
        <s v="McCall"/>
        <s v="Howard"/>
        <s v="Lyon"/>
        <s v="Bard"/>
        <s v="Yousef"/>
        <s v="Swartz"/>
        <s v="Gaul"/>
        <s v="Jones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s v="TY"/>
    <s v="Toyota"/>
    <x v="0"/>
    <s v="Corola"/>
    <x v="0"/>
    <n v="0"/>
    <n v="17556.3"/>
    <n v="35112.6"/>
    <s v="Blue"/>
    <x v="0"/>
    <n v="100000"/>
    <s v="Y"/>
    <s v="TY14CORBLU027"/>
  </r>
  <r>
    <x v="1"/>
    <s v="GM"/>
    <s v="General Motors"/>
    <x v="1"/>
    <s v="Camelro"/>
    <x v="0"/>
    <n v="0"/>
    <n v="14289.6"/>
    <n v="28579.200000000001"/>
    <s v="White"/>
    <x v="1"/>
    <n v="100000"/>
    <s v="Y"/>
    <s v="GM14CMRWHI016"/>
  </r>
  <r>
    <x v="2"/>
    <s v="FD"/>
    <s v="Ford"/>
    <x v="2"/>
    <s v="Focus"/>
    <x v="1"/>
    <n v="1"/>
    <n v="27637.1"/>
    <n v="18424.733333333334"/>
    <s v="Black"/>
    <x v="2"/>
    <n v="75000"/>
    <s v="Y"/>
    <s v="FD13FCSBLA009"/>
  </r>
  <r>
    <x v="3"/>
    <s v="FD"/>
    <s v="Ford"/>
    <x v="2"/>
    <s v="Focus"/>
    <x v="1"/>
    <n v="1"/>
    <n v="27534.799999999999"/>
    <n v="18356.533333333333"/>
    <s v="White"/>
    <x v="0"/>
    <n v="75000"/>
    <s v="Y"/>
    <s v="FD13FCSWHI010"/>
  </r>
  <r>
    <x v="4"/>
    <s v="FD"/>
    <s v="Ford"/>
    <x v="2"/>
    <s v="Focus"/>
    <x v="1"/>
    <n v="1"/>
    <n v="22521.599999999999"/>
    <n v="15014.4"/>
    <s v="Black"/>
    <x v="3"/>
    <n v="75000"/>
    <s v="Y"/>
    <s v="FD13FCSBLA012"/>
  </r>
  <r>
    <x v="5"/>
    <s v="HY"/>
    <s v="Hyndai"/>
    <x v="3"/>
    <s v="Elantra"/>
    <x v="1"/>
    <n v="1"/>
    <n v="22188.5"/>
    <n v="14792.333333333334"/>
    <s v="Blue"/>
    <x v="4"/>
    <n v="100000"/>
    <s v="Y"/>
    <s v="HY13ELABLU052"/>
  </r>
  <r>
    <x v="6"/>
    <s v="HY"/>
    <s v="Hyndai"/>
    <x v="3"/>
    <s v="Elantra"/>
    <x v="1"/>
    <n v="1"/>
    <n v="20223.900000000001"/>
    <n v="13482.6"/>
    <s v="Black"/>
    <x v="0"/>
    <n v="100000"/>
    <s v="Y"/>
    <s v="HY13ELABLA051"/>
  </r>
  <r>
    <x v="7"/>
    <s v="TY"/>
    <s v="Toyota"/>
    <x v="0"/>
    <s v="Corola"/>
    <x v="2"/>
    <n v="2"/>
    <n v="29601.9"/>
    <n v="11840.76"/>
    <s v="Black"/>
    <x v="5"/>
    <n v="100000"/>
    <s v="Y"/>
    <s v="TY12CORBLA028"/>
  </r>
  <r>
    <x v="8"/>
    <s v="HO"/>
    <s v="Honda"/>
    <x v="4"/>
    <s v="Civic"/>
    <x v="2"/>
    <n v="2"/>
    <n v="24513.200000000001"/>
    <n v="9805.2800000000007"/>
    <s v="Black"/>
    <x v="6"/>
    <n v="75000"/>
    <s v="Y"/>
    <s v="HO12CIVBLA035"/>
  </r>
  <r>
    <x v="9"/>
    <s v="HO"/>
    <s v="Honda"/>
    <x v="4"/>
    <s v="Civic"/>
    <x v="1"/>
    <n v="1"/>
    <n v="13867.6"/>
    <n v="9245.0666666666675"/>
    <s v="Black"/>
    <x v="7"/>
    <n v="75000"/>
    <s v="Y"/>
    <s v="HO13CIVBLA036"/>
  </r>
  <r>
    <x v="10"/>
    <s v="FD"/>
    <s v="Ford"/>
    <x v="2"/>
    <s v="Focus"/>
    <x v="1"/>
    <n v="1"/>
    <n v="13682.9"/>
    <n v="9121.9333333333325"/>
    <s v="Black"/>
    <x v="8"/>
    <n v="75000"/>
    <s v="Y"/>
    <s v="FD13FCSBLA013"/>
  </r>
  <r>
    <x v="11"/>
    <s v="HY"/>
    <s v="Hyndai"/>
    <x v="3"/>
    <s v="Elantra"/>
    <x v="2"/>
    <n v="2"/>
    <n v="22282"/>
    <n v="8912.7999999999993"/>
    <s v="Blue"/>
    <x v="9"/>
    <n v="100000"/>
    <s v="Y"/>
    <s v="HY12ELABLU050"/>
  </r>
  <r>
    <x v="12"/>
    <s v="TY"/>
    <s v="Toyota"/>
    <x v="5"/>
    <s v="Camery"/>
    <x v="2"/>
    <n v="2"/>
    <n v="22128.2"/>
    <n v="8851.2800000000007"/>
    <s v="Blue"/>
    <x v="7"/>
    <n v="100000"/>
    <s v="Y"/>
    <s v="TY12CAMBLU029"/>
  </r>
  <r>
    <x v="13"/>
    <s v="TY"/>
    <s v="Toyota"/>
    <x v="5"/>
    <s v="Camery"/>
    <x v="3"/>
    <n v="5"/>
    <n v="48114.2"/>
    <n v="8748.0363636363636"/>
    <s v="White"/>
    <x v="10"/>
    <n v="100000"/>
    <s v="Y"/>
    <s v="TY09CAMWHI024"/>
  </r>
  <r>
    <x v="14"/>
    <s v="HO"/>
    <s v="Honda"/>
    <x v="4"/>
    <s v="Civic"/>
    <x v="4"/>
    <n v="3"/>
    <n v="30555.3"/>
    <n v="8730.0857142857149"/>
    <s v="Black"/>
    <x v="11"/>
    <n v="75000"/>
    <s v="Y"/>
    <s v="HO11CIVBLA034"/>
  </r>
  <r>
    <x v="15"/>
    <s v="HY"/>
    <s v="Hyndai"/>
    <x v="3"/>
    <s v="Elantra"/>
    <x v="4"/>
    <n v="3"/>
    <n v="29102.3"/>
    <n v="8314.9428571428562"/>
    <s v="Black"/>
    <x v="1"/>
    <n v="100000"/>
    <s v="Y"/>
    <s v="HY11ELABLA049"/>
  </r>
  <r>
    <x v="16"/>
    <s v="CR"/>
    <s v="Chrysler"/>
    <x v="6"/>
    <s v="PT Cruiser"/>
    <x v="4"/>
    <n v="3"/>
    <n v="27394.2"/>
    <n v="7826.9142857142861"/>
    <s v="Black"/>
    <x v="3"/>
    <n v="75000"/>
    <s v="Y"/>
    <s v="CR11PTCBLA044"/>
  </r>
  <r>
    <x v="17"/>
    <s v="GM"/>
    <s v="General Motors"/>
    <x v="1"/>
    <s v="Camelro"/>
    <x v="2"/>
    <n v="2"/>
    <n v="19421.099999999999"/>
    <n v="7768.44"/>
    <s v="Black"/>
    <x v="12"/>
    <n v="100000"/>
    <s v="Y"/>
    <s v="GM12CMRBLA015"/>
  </r>
  <r>
    <x v="18"/>
    <s v="FD"/>
    <s v="Ford"/>
    <x v="2"/>
    <s v="Focus"/>
    <x v="2"/>
    <n v="2"/>
    <n v="19341.7"/>
    <n v="7736.68"/>
    <s v="White"/>
    <x v="13"/>
    <n v="75000"/>
    <s v="Y"/>
    <s v="FD12FCSWHI011"/>
  </r>
  <r>
    <x v="19"/>
    <s v="HO"/>
    <s v="Honda"/>
    <x v="4"/>
    <s v="Civic"/>
    <x v="5"/>
    <n v="4"/>
    <n v="33477.199999999997"/>
    <n v="7439.3777777777768"/>
    <s v="Black"/>
    <x v="14"/>
    <n v="75000"/>
    <s v="Y"/>
    <s v="HO10CIVBLA033"/>
  </r>
  <r>
    <x v="20"/>
    <s v="HO"/>
    <s v="Honda"/>
    <x v="7"/>
    <s v="Odyssey"/>
    <x v="0"/>
    <n v="0"/>
    <n v="3708.1"/>
    <n v="7416.2"/>
    <s v="Black"/>
    <x v="9"/>
    <n v="100000"/>
    <s v="Y"/>
    <s v="HO14ODYBLA041"/>
  </r>
  <r>
    <x v="21"/>
    <s v="GM"/>
    <s v="General Motors"/>
    <x v="8"/>
    <s v="Silverado"/>
    <x v="5"/>
    <n v="4"/>
    <n v="31144.400000000001"/>
    <n v="6920.9777777777781"/>
    <s v="Black"/>
    <x v="6"/>
    <n v="100000"/>
    <s v="Y"/>
    <s v="GM10SLVBLA017"/>
  </r>
  <r>
    <x v="22"/>
    <s v="FD"/>
    <s v="Ford"/>
    <x v="9"/>
    <s v="Mustang"/>
    <x v="6"/>
    <n v="6"/>
    <n v="44946.5"/>
    <n v="6914.8461538461543"/>
    <s v="Green"/>
    <x v="11"/>
    <n v="50000"/>
    <s v="Y"/>
    <s v="FD08MTGGRE003"/>
  </r>
  <r>
    <x v="23"/>
    <s v="CR"/>
    <s v="Chrysler"/>
    <x v="10"/>
    <s v="Caravan"/>
    <x v="7"/>
    <n v="10"/>
    <n v="72527.199999999997"/>
    <n v="6907.3523809523804"/>
    <s v="White"/>
    <x v="12"/>
    <n v="75000"/>
    <s v="Y"/>
    <s v="CR04CARWHI047"/>
  </r>
  <r>
    <x v="24"/>
    <s v="HO"/>
    <s v="Honda"/>
    <x v="7"/>
    <s v="Odyssey"/>
    <x v="8"/>
    <n v="7"/>
    <n v="50854.1"/>
    <n v="6780.5466666666662"/>
    <s v="Black"/>
    <x v="14"/>
    <n v="100000"/>
    <s v="Y"/>
    <s v="HO07ODYBLA038"/>
  </r>
  <r>
    <x v="25"/>
    <s v="HO"/>
    <s v="Honda"/>
    <x v="7"/>
    <s v="Odyssey"/>
    <x v="6"/>
    <n v="6"/>
    <n v="42504.6"/>
    <n v="6539.1692307692301"/>
    <s v="White"/>
    <x v="8"/>
    <n v="100000"/>
    <s v="Y"/>
    <s v="HO08ODYWHI039"/>
  </r>
  <r>
    <x v="26"/>
    <s v="FD"/>
    <s v="Ford"/>
    <x v="2"/>
    <s v="Focus"/>
    <x v="3"/>
    <n v="5"/>
    <n v="35137"/>
    <n v="6388.545454545455"/>
    <s v="Black"/>
    <x v="10"/>
    <n v="75000"/>
    <s v="Y"/>
    <s v="FD09FCSBLA008"/>
  </r>
  <r>
    <x v="27"/>
    <s v="TY"/>
    <s v="Toyota"/>
    <x v="0"/>
    <s v="Corola"/>
    <x v="9"/>
    <n v="11"/>
    <n v="73444.399999999994"/>
    <n v="6386.4695652173905"/>
    <s v="Black"/>
    <x v="15"/>
    <n v="100000"/>
    <s v="Y"/>
    <s v="TY03CORBLA026"/>
  </r>
  <r>
    <x v="28"/>
    <s v="HO"/>
    <s v="Honda"/>
    <x v="7"/>
    <s v="Odyssey"/>
    <x v="10"/>
    <n v="9"/>
    <n v="60389.5"/>
    <n v="6356.7894736842109"/>
    <s v="White"/>
    <x v="10"/>
    <n v="100000"/>
    <s v="Y"/>
    <s v="HO05ODYWHI037"/>
  </r>
  <r>
    <x v="29"/>
    <s v="TY"/>
    <s v="Toyota"/>
    <x v="5"/>
    <s v="Camery"/>
    <x v="11"/>
    <n v="18"/>
    <n v="114660.6"/>
    <n v="6197.8702702702703"/>
    <s v="Green"/>
    <x v="7"/>
    <n v="100000"/>
    <s v="Not Covered"/>
    <s v="TY96CAMGRE020"/>
  </r>
  <r>
    <x v="30"/>
    <s v="CR"/>
    <s v="Chrysler"/>
    <x v="6"/>
    <s v="PT Cruiser"/>
    <x v="7"/>
    <n v="10"/>
    <n v="64542"/>
    <n v="6146.8571428571431"/>
    <s v="Blue"/>
    <x v="2"/>
    <n v="75000"/>
    <s v="Y"/>
    <s v="CR04PTCBLU042"/>
  </r>
  <r>
    <x v="31"/>
    <s v="FD"/>
    <s v="Ford"/>
    <x v="2"/>
    <s v="Focus"/>
    <x v="12"/>
    <n v="8"/>
    <n v="52229.5"/>
    <n v="6144.6470588235297"/>
    <s v="Green"/>
    <x v="11"/>
    <n v="75000"/>
    <s v="Y"/>
    <s v="FD06FCSGRE007"/>
  </r>
  <r>
    <x v="32"/>
    <s v="TY"/>
    <s v="Toyota"/>
    <x v="5"/>
    <s v="Camery"/>
    <x v="13"/>
    <n v="14"/>
    <n v="85928"/>
    <n v="5926.0689655172409"/>
    <s v="Green"/>
    <x v="4"/>
    <n v="100000"/>
    <s v="Y"/>
    <s v="TY00CAMGRE022"/>
  </r>
  <r>
    <x v="33"/>
    <s v="FD"/>
    <s v="Ford"/>
    <x v="9"/>
    <s v="Mustang"/>
    <x v="6"/>
    <n v="6"/>
    <n v="37558.800000000003"/>
    <n v="5778.2769230769236"/>
    <s v="Black"/>
    <x v="16"/>
    <n v="50000"/>
    <s v="Y"/>
    <s v="FD08MTGBLA004"/>
  </r>
  <r>
    <x v="34"/>
    <s v="TY"/>
    <s v="Toyota"/>
    <x v="5"/>
    <s v="Camery"/>
    <x v="14"/>
    <n v="16"/>
    <n v="93382.6"/>
    <n v="5659.5515151515156"/>
    <s v="Black"/>
    <x v="14"/>
    <n v="100000"/>
    <s v="Y"/>
    <s v="TY98CAMBLA021"/>
  </r>
  <r>
    <x v="35"/>
    <s v="CR"/>
    <s v="Chrysler"/>
    <x v="6"/>
    <s v="PT Cruiser"/>
    <x v="8"/>
    <n v="7"/>
    <n v="42074.2"/>
    <n v="5609.8933333333325"/>
    <s v="Green"/>
    <x v="15"/>
    <n v="75000"/>
    <s v="Y"/>
    <s v="CR07PTCGRE043"/>
  </r>
  <r>
    <x v="36"/>
    <s v="FD"/>
    <s v="Ford"/>
    <x v="9"/>
    <s v="Mustang"/>
    <x v="6"/>
    <n v="6"/>
    <n v="36438.5"/>
    <n v="5605.9230769230771"/>
    <s v="White"/>
    <x v="2"/>
    <n v="50000"/>
    <s v="Y"/>
    <s v="FD08MTGWHI005"/>
  </r>
  <r>
    <x v="37"/>
    <s v="GM"/>
    <s v="General Motors"/>
    <x v="8"/>
    <s v="Silverado"/>
    <x v="13"/>
    <n v="14"/>
    <n v="80685.8"/>
    <n v="5564.5379310344833"/>
    <s v="Blue"/>
    <x v="3"/>
    <n v="100000"/>
    <s v="Y"/>
    <s v="GM00SLVBLU019"/>
  </r>
  <r>
    <x v="38"/>
    <s v="FD"/>
    <s v="Ford"/>
    <x v="2"/>
    <s v="Focus"/>
    <x v="12"/>
    <n v="8"/>
    <n v="46311.4"/>
    <n v="5448.4000000000005"/>
    <s v="Green"/>
    <x v="4"/>
    <n v="75000"/>
    <s v="Y"/>
    <s v="FD06FCSGRE006"/>
  </r>
  <r>
    <x v="39"/>
    <s v="TY"/>
    <s v="Toyota"/>
    <x v="5"/>
    <s v="Camery"/>
    <x v="15"/>
    <n v="12"/>
    <n v="67829.100000000006"/>
    <n v="5426.3280000000004"/>
    <s v="Black"/>
    <x v="2"/>
    <n v="100000"/>
    <s v="Y"/>
    <s v="TY02CAMBLA023"/>
  </r>
  <r>
    <x v="40"/>
    <s v="CR"/>
    <s v="Chrysler"/>
    <x v="10"/>
    <s v="Caravan"/>
    <x v="13"/>
    <n v="14"/>
    <n v="77243.100000000006"/>
    <n v="5327.1103448275862"/>
    <s v="Black"/>
    <x v="16"/>
    <n v="75000"/>
    <s v="Not Covered"/>
    <s v="CR00CARBLA046"/>
  </r>
  <r>
    <x v="41"/>
    <s v="HO"/>
    <s v="Honda"/>
    <x v="4"/>
    <s v="Civic"/>
    <x v="16"/>
    <n v="15"/>
    <n v="82374"/>
    <n v="5314.4516129032254"/>
    <s v="White"/>
    <x v="8"/>
    <n v="75000"/>
    <s v="Not Covered"/>
    <s v="HO99CIVWHI030"/>
  </r>
  <r>
    <x v="42"/>
    <s v="FD"/>
    <s v="Ford"/>
    <x v="9"/>
    <s v="Mustang"/>
    <x v="12"/>
    <n v="8"/>
    <n v="44974.8"/>
    <n v="5291.1529411764714"/>
    <s v="White"/>
    <x v="9"/>
    <n v="50000"/>
    <s v="Y"/>
    <s v="FD06MTGWHI002"/>
  </r>
  <r>
    <x v="43"/>
    <s v="HO"/>
    <s v="Honda"/>
    <x v="4"/>
    <s v="Civic"/>
    <x v="17"/>
    <n v="13"/>
    <n v="69891.899999999994"/>
    <n v="5177.177777777777"/>
    <s v="Blue"/>
    <x v="16"/>
    <n v="75000"/>
    <s v="Y"/>
    <s v="HO01CIVBLU031"/>
  </r>
  <r>
    <x v="44"/>
    <s v="GM"/>
    <s v="General Motors"/>
    <x v="1"/>
    <s v="Camelro"/>
    <x v="3"/>
    <n v="5"/>
    <n v="28464.799999999999"/>
    <n v="5175.4181818181814"/>
    <s v="White"/>
    <x v="5"/>
    <n v="100000"/>
    <s v="Y"/>
    <s v="GM09CMRWHI014"/>
  </r>
  <r>
    <x v="45"/>
    <s v="TY"/>
    <s v="Toyota"/>
    <x v="0"/>
    <s v="Corola"/>
    <x v="15"/>
    <n v="12"/>
    <n v="64467.4"/>
    <n v="5157.3919999999998"/>
    <s v="Red"/>
    <x v="15"/>
    <n v="100000"/>
    <s v="Y"/>
    <s v="TY02CORRED025"/>
  </r>
  <r>
    <x v="46"/>
    <s v="CR"/>
    <s v="Chrysler"/>
    <x v="10"/>
    <s v="Caravan"/>
    <x v="16"/>
    <n v="15"/>
    <n v="79420.600000000006"/>
    <n v="5123.9096774193549"/>
    <s v="Green"/>
    <x v="6"/>
    <n v="75000"/>
    <s v="Not Covered"/>
    <s v="CR99CARGRE045"/>
  </r>
  <r>
    <x v="47"/>
    <s v="HO"/>
    <s v="Honda"/>
    <x v="7"/>
    <s v="Odyssey"/>
    <x v="17"/>
    <n v="13"/>
    <n v="68658.899999999994"/>
    <n v="5085.844444444444"/>
    <s v="Black"/>
    <x v="2"/>
    <n v="100000"/>
    <s v="Y"/>
    <s v="HO01ODYBLA040"/>
  </r>
  <r>
    <x v="48"/>
    <s v="GM"/>
    <s v="General Motors"/>
    <x v="8"/>
    <s v="Silverado"/>
    <x v="14"/>
    <n v="16"/>
    <n v="83162.7"/>
    <n v="5040.1636363636362"/>
    <s v="Black"/>
    <x v="5"/>
    <n v="100000"/>
    <s v="Y"/>
    <s v="GM98SLVBLA018"/>
  </r>
  <r>
    <x v="49"/>
    <s v="CR"/>
    <s v="Chrysler"/>
    <x v="10"/>
    <s v="Caravan"/>
    <x v="7"/>
    <n v="10"/>
    <n v="52699.4"/>
    <n v="5018.9904761904763"/>
    <s v="Red"/>
    <x v="12"/>
    <n v="75000"/>
    <s v="Y"/>
    <s v="CR04CARRED048"/>
  </r>
  <r>
    <x v="50"/>
    <s v="HO"/>
    <s v="Honda"/>
    <x v="4"/>
    <s v="Civic"/>
    <x v="5"/>
    <n v="4"/>
    <n v="22573"/>
    <n v="5016.2222222222226"/>
    <s v="Blue"/>
    <x v="1"/>
    <n v="75000"/>
    <s v="Y"/>
    <s v="HO10CIVBLU032"/>
  </r>
  <r>
    <x v="51"/>
    <s v="FD"/>
    <s v="Ford"/>
    <x v="9"/>
    <s v="Mustang"/>
    <x v="12"/>
    <n v="8"/>
    <n v="40326.800000000003"/>
    <n v="4744.3294117647065"/>
    <s v="Black"/>
    <x v="2"/>
    <n v="50000"/>
    <s v="Y"/>
    <s v="FD06MTGBLA001"/>
  </r>
  <r>
    <x v="52"/>
    <m/>
    <m/>
    <x v="11"/>
    <m/>
    <x v="18"/>
    <m/>
    <m/>
    <m/>
    <m/>
    <x v="17"/>
    <m/>
    <m/>
    <m/>
  </r>
  <r>
    <x v="52"/>
    <s v="CR"/>
    <s v="Chrysler"/>
    <x v="5"/>
    <s v="Camery"/>
    <x v="18"/>
    <m/>
    <m/>
    <m/>
    <m/>
    <x v="17"/>
    <m/>
    <m/>
    <m/>
  </r>
  <r>
    <x v="52"/>
    <s v="FD"/>
    <s v="Ford"/>
    <x v="10"/>
    <s v="Caravan"/>
    <x v="18"/>
    <m/>
    <m/>
    <m/>
    <m/>
    <x v="17"/>
    <m/>
    <m/>
    <m/>
  </r>
  <r>
    <x v="52"/>
    <s v="GM"/>
    <s v="General Motors"/>
    <x v="4"/>
    <s v="Civic"/>
    <x v="18"/>
    <m/>
    <m/>
    <m/>
    <m/>
    <x v="17"/>
    <m/>
    <m/>
    <m/>
  </r>
  <r>
    <x v="52"/>
    <s v="HO"/>
    <s v="Honda"/>
    <x v="1"/>
    <s v="Camelro"/>
    <x v="18"/>
    <m/>
    <m/>
    <m/>
    <m/>
    <x v="17"/>
    <m/>
    <m/>
    <m/>
  </r>
  <r>
    <x v="52"/>
    <s v="HY"/>
    <s v="Hyndai"/>
    <x v="0"/>
    <s v="Corola"/>
    <x v="18"/>
    <m/>
    <m/>
    <m/>
    <m/>
    <x v="17"/>
    <m/>
    <m/>
    <m/>
  </r>
  <r>
    <x v="52"/>
    <s v="TY"/>
    <s v="Toyota"/>
    <x v="3"/>
    <s v="Elantra"/>
    <x v="18"/>
    <m/>
    <m/>
    <m/>
    <m/>
    <x v="17"/>
    <m/>
    <m/>
    <m/>
  </r>
  <r>
    <x v="52"/>
    <m/>
    <m/>
    <x v="2"/>
    <s v="Focus"/>
    <x v="18"/>
    <m/>
    <m/>
    <m/>
    <m/>
    <x v="17"/>
    <m/>
    <m/>
    <m/>
  </r>
  <r>
    <x v="52"/>
    <m/>
    <m/>
    <x v="9"/>
    <s v="Mustang"/>
    <x v="18"/>
    <m/>
    <m/>
    <m/>
    <m/>
    <x v="17"/>
    <m/>
    <m/>
    <m/>
  </r>
  <r>
    <x v="52"/>
    <m/>
    <m/>
    <x v="7"/>
    <s v="Odyssey"/>
    <x v="18"/>
    <m/>
    <m/>
    <m/>
    <m/>
    <x v="17"/>
    <m/>
    <m/>
    <m/>
  </r>
  <r>
    <x v="52"/>
    <m/>
    <m/>
    <x v="6"/>
    <s v="PT Cruiser"/>
    <x v="18"/>
    <m/>
    <m/>
    <m/>
    <m/>
    <x v="17"/>
    <m/>
    <m/>
    <m/>
  </r>
  <r>
    <x v="52"/>
    <m/>
    <m/>
    <x v="8"/>
    <s v="Silverado"/>
    <x v="18"/>
    <m/>
    <m/>
    <m/>
    <m/>
    <x v="17"/>
    <m/>
    <m/>
    <m/>
  </r>
  <r>
    <x v="52"/>
    <m/>
    <m/>
    <x v="11"/>
    <m/>
    <x v="18"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B7421-C957-4B34-AEE2-E192675A8E5A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B23" firstHeaderRow="1" firstDataRow="1" firstDataCol="1" rowPageCount="2" colPageCount="1"/>
  <pivotFields count="14">
    <pivotField showAll="0">
      <items count="54">
        <item x="40"/>
        <item x="23"/>
        <item x="49"/>
        <item x="30"/>
        <item x="35"/>
        <item x="16"/>
        <item x="46"/>
        <item x="38"/>
        <item x="31"/>
        <item x="51"/>
        <item x="42"/>
        <item x="22"/>
        <item x="33"/>
        <item x="36"/>
        <item x="26"/>
        <item x="18"/>
        <item x="2"/>
        <item x="3"/>
        <item x="4"/>
        <item x="10"/>
        <item x="37"/>
        <item x="44"/>
        <item x="21"/>
        <item x="17"/>
        <item x="1"/>
        <item x="48"/>
        <item x="43"/>
        <item x="47"/>
        <item x="28"/>
        <item x="24"/>
        <item x="25"/>
        <item x="50"/>
        <item x="19"/>
        <item x="14"/>
        <item x="8"/>
        <item x="9"/>
        <item x="20"/>
        <item x="41"/>
        <item x="15"/>
        <item x="11"/>
        <item x="6"/>
        <item x="5"/>
        <item x="32"/>
        <item x="39"/>
        <item x="45"/>
        <item x="27"/>
        <item x="13"/>
        <item x="12"/>
        <item x="7"/>
        <item x="0"/>
        <item x="29"/>
        <item x="34"/>
        <item x="52"/>
        <item t="default"/>
      </items>
    </pivotField>
    <pivotField showAll="0"/>
    <pivotField showAll="0"/>
    <pivotField axis="axisPage" showAll="0">
      <items count="13">
        <item x="5"/>
        <item x="10"/>
        <item x="4"/>
        <item x="1"/>
        <item x="0"/>
        <item x="3"/>
        <item x="2"/>
        <item x="9"/>
        <item x="7"/>
        <item x="6"/>
        <item x="8"/>
        <item x="11"/>
        <item t="default"/>
      </items>
    </pivotField>
    <pivotField showAll="0"/>
    <pivotField axis="axisPage" showAll="0">
      <items count="20">
        <item x="13"/>
        <item x="17"/>
        <item x="15"/>
        <item x="9"/>
        <item x="7"/>
        <item x="10"/>
        <item x="12"/>
        <item x="8"/>
        <item x="6"/>
        <item x="3"/>
        <item x="5"/>
        <item x="4"/>
        <item x="2"/>
        <item x="1"/>
        <item x="0"/>
        <item x="11"/>
        <item x="14"/>
        <item x="16"/>
        <item x="18"/>
        <item t="default"/>
      </items>
    </pivotField>
    <pivotField showAll="0"/>
    <pivotField dataField="1" showAll="0"/>
    <pivotField showAll="0"/>
    <pivotField showAll="0"/>
    <pivotField axis="axisRow" showAll="0">
      <items count="19">
        <item x="12"/>
        <item x="7"/>
        <item x="4"/>
        <item x="15"/>
        <item x="10"/>
        <item x="6"/>
        <item x="16"/>
        <item x="11"/>
        <item x="9"/>
        <item x="0"/>
        <item x="8"/>
        <item x="5"/>
        <item x="2"/>
        <item x="14"/>
        <item x="1"/>
        <item x="3"/>
        <item x="13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2">
    <pageField fld="3" hier="-1"/>
    <pageField fld="5" hier="-1"/>
  </pageFields>
  <dataFields count="1">
    <dataField name="Average of Miles" fld="7" subtotal="average" baseField="1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E28A-1693-4903-946D-694C2DAD84BB}">
  <dimension ref="A1:AC27"/>
  <sheetViews>
    <sheetView zoomScale="70" zoomScaleNormal="70" workbookViewId="0">
      <selection activeCell="A4" sqref="A4:B20"/>
    </sheetView>
  </sheetViews>
  <sheetFormatPr defaultRowHeight="14.5" x14ac:dyDescent="0.35"/>
  <cols>
    <col min="1" max="1" width="15.6328125" bestFit="1" customWidth="1"/>
    <col min="2" max="2" width="9.7265625" bestFit="1" customWidth="1"/>
    <col min="3" max="3" width="12.08984375" bestFit="1" customWidth="1"/>
    <col min="4" max="4" width="13.08984375" bestFit="1" customWidth="1"/>
    <col min="5" max="8" width="13" customWidth="1"/>
    <col min="9" max="9" width="13.36328125" bestFit="1" customWidth="1"/>
    <col min="10" max="11" width="13.26953125" customWidth="1"/>
    <col min="12" max="12" width="13.08984375" customWidth="1"/>
    <col min="13" max="13" width="13.26953125" customWidth="1"/>
    <col min="14" max="14" width="11.81640625" bestFit="1" customWidth="1"/>
    <col min="15" max="18" width="11.7265625" customWidth="1"/>
    <col min="19" max="19" width="9.1796875" bestFit="1" customWidth="1"/>
    <col min="20" max="20" width="10.6328125" bestFit="1" customWidth="1"/>
    <col min="21" max="23" width="9.08984375" customWidth="1"/>
    <col min="24" max="24" width="11.81640625" bestFit="1" customWidth="1"/>
    <col min="25" max="26" width="11.7265625" bestFit="1" customWidth="1"/>
    <col min="27" max="27" width="10.81640625" bestFit="1" customWidth="1"/>
    <col min="28" max="28" width="11.7265625" bestFit="1" customWidth="1"/>
    <col min="29" max="29" width="11.26953125" bestFit="1" customWidth="1"/>
  </cols>
  <sheetData>
    <row r="1" spans="1:29" x14ac:dyDescent="0.35">
      <c r="A1" t="s">
        <v>0</v>
      </c>
    </row>
    <row r="2" spans="1:29" x14ac:dyDescent="0.35">
      <c r="D2" t="s">
        <v>4</v>
      </c>
      <c r="I2" t="s">
        <v>27</v>
      </c>
      <c r="N2" t="s">
        <v>5</v>
      </c>
      <c r="S2" t="s">
        <v>28</v>
      </c>
      <c r="X2" t="s">
        <v>26</v>
      </c>
      <c r="AC2" t="s">
        <v>29</v>
      </c>
    </row>
    <row r="3" spans="1:29" x14ac:dyDescent="0.35">
      <c r="A3" t="s">
        <v>1</v>
      </c>
      <c r="B3" t="s">
        <v>2</v>
      </c>
      <c r="C3" t="s">
        <v>3</v>
      </c>
      <c r="D3" s="10">
        <v>45292</v>
      </c>
      <c r="E3" s="10">
        <f>D3+7</f>
        <v>45299</v>
      </c>
      <c r="F3" s="10">
        <f t="shared" ref="F3:H3" si="0">E3+7</f>
        <v>45306</v>
      </c>
      <c r="G3" s="10">
        <f t="shared" si="0"/>
        <v>45313</v>
      </c>
      <c r="H3" s="10">
        <f t="shared" si="0"/>
        <v>45320</v>
      </c>
      <c r="I3" s="8">
        <v>45292</v>
      </c>
      <c r="J3" s="8">
        <f>I3+7</f>
        <v>45299</v>
      </c>
      <c r="K3" s="8">
        <f t="shared" ref="K3:M3" si="1">J3+7</f>
        <v>45306</v>
      </c>
      <c r="L3" s="8">
        <f t="shared" si="1"/>
        <v>45313</v>
      </c>
      <c r="M3" s="8">
        <f t="shared" si="1"/>
        <v>45320</v>
      </c>
      <c r="N3" s="6">
        <v>45292</v>
      </c>
      <c r="O3" s="6">
        <f>N3+7</f>
        <v>45299</v>
      </c>
      <c r="P3" s="6">
        <f t="shared" ref="P3:R3" si="2">O3+7</f>
        <v>45306</v>
      </c>
      <c r="Q3" s="6">
        <f t="shared" si="2"/>
        <v>45313</v>
      </c>
      <c r="R3" s="6">
        <f t="shared" si="2"/>
        <v>45320</v>
      </c>
      <c r="S3" s="1">
        <v>45292</v>
      </c>
      <c r="T3" s="1">
        <f>S3+7</f>
        <v>45299</v>
      </c>
      <c r="U3" s="1">
        <f t="shared" ref="U3:W3" si="3">T3+7</f>
        <v>45306</v>
      </c>
      <c r="V3" s="1">
        <f t="shared" si="3"/>
        <v>45313</v>
      </c>
      <c r="W3" s="1">
        <f t="shared" si="3"/>
        <v>45320</v>
      </c>
      <c r="X3" s="1">
        <v>45292</v>
      </c>
      <c r="Y3" s="1">
        <f>X3+7</f>
        <v>45299</v>
      </c>
      <c r="Z3" s="1">
        <f t="shared" ref="Z3:AB3" si="4">Y3+7</f>
        <v>45306</v>
      </c>
      <c r="AA3" s="1">
        <f t="shared" si="4"/>
        <v>45313</v>
      </c>
      <c r="AB3" s="1">
        <f t="shared" si="4"/>
        <v>45320</v>
      </c>
    </row>
    <row r="4" spans="1:29" x14ac:dyDescent="0.35">
      <c r="A4" t="s">
        <v>6</v>
      </c>
      <c r="B4" t="s">
        <v>6</v>
      </c>
      <c r="C4" s="2">
        <v>15.9</v>
      </c>
      <c r="D4" s="11">
        <v>41</v>
      </c>
      <c r="E4" s="11">
        <v>42</v>
      </c>
      <c r="F4" s="11">
        <v>39</v>
      </c>
      <c r="G4" s="11">
        <v>30</v>
      </c>
      <c r="H4" s="11">
        <v>46</v>
      </c>
      <c r="I4" s="9">
        <f t="shared" ref="I4:I20" si="5">IF(D4&gt;40, D4-40,0)</f>
        <v>1</v>
      </c>
      <c r="J4" s="9">
        <f t="shared" ref="J4:M19" si="6">IF(E4&gt;40, E4-40,0)</f>
        <v>2</v>
      </c>
      <c r="K4" s="9">
        <f t="shared" si="6"/>
        <v>0</v>
      </c>
      <c r="L4" s="9">
        <f t="shared" si="6"/>
        <v>0</v>
      </c>
      <c r="M4" s="9">
        <f t="shared" si="6"/>
        <v>6</v>
      </c>
      <c r="N4" s="7">
        <f>$C4*D4</f>
        <v>651.9</v>
      </c>
      <c r="O4" s="7">
        <f t="shared" ref="O4:R19" si="7">$C4*E4</f>
        <v>667.80000000000007</v>
      </c>
      <c r="P4" s="7">
        <f t="shared" si="7"/>
        <v>620.1</v>
      </c>
      <c r="Q4" s="7">
        <f t="shared" si="7"/>
        <v>477</v>
      </c>
      <c r="R4" s="7">
        <f t="shared" si="7"/>
        <v>731.4</v>
      </c>
      <c r="S4" s="5">
        <f>IF(I4&gt;0,0.5*$C4*I4,0)</f>
        <v>7.95</v>
      </c>
      <c r="T4" s="5">
        <f t="shared" ref="T4:W19" si="8">IF(J4&gt;0,0.5*$C4*J4,0)</f>
        <v>15.9</v>
      </c>
      <c r="U4" s="5">
        <f t="shared" si="8"/>
        <v>0</v>
      </c>
      <c r="V4" s="5">
        <f t="shared" si="8"/>
        <v>0</v>
      </c>
      <c r="W4" s="5">
        <f t="shared" si="8"/>
        <v>47.7</v>
      </c>
      <c r="X4" s="12">
        <f>N4+S4</f>
        <v>659.85</v>
      </c>
      <c r="Y4" s="12">
        <f t="shared" ref="Y4:AB19" si="9">O4+T4</f>
        <v>683.7</v>
      </c>
      <c r="Z4" s="12">
        <f t="shared" si="9"/>
        <v>620.1</v>
      </c>
      <c r="AA4" s="12">
        <f t="shared" si="9"/>
        <v>477</v>
      </c>
      <c r="AB4" s="12">
        <f t="shared" si="9"/>
        <v>779.1</v>
      </c>
      <c r="AC4" s="13">
        <f>SUM(X4:AB4)</f>
        <v>3219.75</v>
      </c>
    </row>
    <row r="5" spans="1:29" x14ac:dyDescent="0.35">
      <c r="A5" t="s">
        <v>7</v>
      </c>
      <c r="B5" t="s">
        <v>7</v>
      </c>
      <c r="C5" s="2">
        <v>10</v>
      </c>
      <c r="D5" s="11">
        <v>42</v>
      </c>
      <c r="E5" s="11">
        <v>41</v>
      </c>
      <c r="F5" s="11">
        <v>40</v>
      </c>
      <c r="G5" s="11">
        <v>38</v>
      </c>
      <c r="H5" s="11">
        <v>44</v>
      </c>
      <c r="I5" s="9">
        <f t="shared" si="5"/>
        <v>2</v>
      </c>
      <c r="J5" s="9">
        <f t="shared" si="6"/>
        <v>1</v>
      </c>
      <c r="K5" s="9">
        <f t="shared" si="6"/>
        <v>0</v>
      </c>
      <c r="L5" s="9">
        <f t="shared" si="6"/>
        <v>0</v>
      </c>
      <c r="M5" s="9">
        <f>IF(H5&gt;40, H5-40,0)</f>
        <v>4</v>
      </c>
      <c r="N5" s="7">
        <f t="shared" ref="N5:N20" si="10">$C5*D5</f>
        <v>420</v>
      </c>
      <c r="O5" s="7">
        <f t="shared" si="7"/>
        <v>410</v>
      </c>
      <c r="P5" s="7">
        <f t="shared" si="7"/>
        <v>400</v>
      </c>
      <c r="Q5" s="7">
        <f t="shared" si="7"/>
        <v>380</v>
      </c>
      <c r="R5" s="7">
        <f t="shared" si="7"/>
        <v>440</v>
      </c>
      <c r="S5" s="5">
        <f t="shared" ref="S5:S20" si="11">IF(I5&gt;0,0.5*$C5*I5,0)</f>
        <v>10</v>
      </c>
      <c r="T5" s="5">
        <f t="shared" si="8"/>
        <v>5</v>
      </c>
      <c r="U5" s="5">
        <f t="shared" si="8"/>
        <v>0</v>
      </c>
      <c r="V5" s="5">
        <f t="shared" si="8"/>
        <v>0</v>
      </c>
      <c r="W5" s="5">
        <f t="shared" si="8"/>
        <v>20</v>
      </c>
      <c r="X5" s="12">
        <f t="shared" ref="X5:X20" si="12">N5+S5</f>
        <v>430</v>
      </c>
      <c r="Y5" s="12">
        <f t="shared" si="9"/>
        <v>415</v>
      </c>
      <c r="Z5" s="12">
        <f t="shared" si="9"/>
        <v>400</v>
      </c>
      <c r="AA5" s="12">
        <f t="shared" si="9"/>
        <v>380</v>
      </c>
      <c r="AB5" s="12">
        <f t="shared" si="9"/>
        <v>460</v>
      </c>
      <c r="AC5" s="13">
        <f t="shared" ref="AC5:AC20" si="13">SUM(X5:AB5)</f>
        <v>2085</v>
      </c>
    </row>
    <row r="6" spans="1:29" x14ac:dyDescent="0.35">
      <c r="A6" t="s">
        <v>8</v>
      </c>
      <c r="B6" t="s">
        <v>8</v>
      </c>
      <c r="C6" s="2">
        <v>22.1</v>
      </c>
      <c r="D6" s="11">
        <v>49</v>
      </c>
      <c r="E6" s="11">
        <v>40</v>
      </c>
      <c r="F6" s="11">
        <v>33</v>
      </c>
      <c r="G6" s="11">
        <v>20</v>
      </c>
      <c r="H6" s="11">
        <v>18</v>
      </c>
      <c r="I6" s="9">
        <f t="shared" si="5"/>
        <v>9</v>
      </c>
      <c r="J6" s="9">
        <f t="shared" si="6"/>
        <v>0</v>
      </c>
      <c r="K6" s="9">
        <f t="shared" si="6"/>
        <v>0</v>
      </c>
      <c r="L6" s="9">
        <f t="shared" si="6"/>
        <v>0</v>
      </c>
      <c r="M6" s="9">
        <f t="shared" si="6"/>
        <v>0</v>
      </c>
      <c r="N6" s="7">
        <f t="shared" si="10"/>
        <v>1082.9000000000001</v>
      </c>
      <c r="O6" s="7">
        <f t="shared" si="7"/>
        <v>884</v>
      </c>
      <c r="P6" s="7">
        <f t="shared" si="7"/>
        <v>729.30000000000007</v>
      </c>
      <c r="Q6" s="7">
        <f t="shared" si="7"/>
        <v>442</v>
      </c>
      <c r="R6" s="7">
        <f t="shared" si="7"/>
        <v>397.8</v>
      </c>
      <c r="S6" s="5">
        <f t="shared" si="11"/>
        <v>99.45</v>
      </c>
      <c r="T6" s="5">
        <f t="shared" si="8"/>
        <v>0</v>
      </c>
      <c r="U6" s="5">
        <f t="shared" si="8"/>
        <v>0</v>
      </c>
      <c r="V6" s="5">
        <f t="shared" si="8"/>
        <v>0</v>
      </c>
      <c r="W6" s="5">
        <f t="shared" si="8"/>
        <v>0</v>
      </c>
      <c r="X6" s="12">
        <f t="shared" si="12"/>
        <v>1182.3500000000001</v>
      </c>
      <c r="Y6" s="12">
        <f t="shared" si="9"/>
        <v>884</v>
      </c>
      <c r="Z6" s="12">
        <f t="shared" si="9"/>
        <v>729.30000000000007</v>
      </c>
      <c r="AA6" s="12">
        <f t="shared" si="9"/>
        <v>442</v>
      </c>
      <c r="AB6" s="12">
        <f t="shared" si="9"/>
        <v>397.8</v>
      </c>
      <c r="AC6" s="13">
        <f t="shared" si="13"/>
        <v>3635.4500000000007</v>
      </c>
    </row>
    <row r="7" spans="1:29" x14ac:dyDescent="0.35">
      <c r="A7" t="s">
        <v>9</v>
      </c>
      <c r="B7" t="s">
        <v>9</v>
      </c>
      <c r="C7" s="2">
        <v>19.100000000000001</v>
      </c>
      <c r="D7" s="11">
        <v>41</v>
      </c>
      <c r="E7" s="11">
        <v>50</v>
      </c>
      <c r="F7" s="11">
        <v>47</v>
      </c>
      <c r="G7" s="11">
        <v>30</v>
      </c>
      <c r="H7" s="11">
        <v>39</v>
      </c>
      <c r="I7" s="9">
        <f t="shared" si="5"/>
        <v>1</v>
      </c>
      <c r="J7" s="9">
        <f t="shared" si="6"/>
        <v>10</v>
      </c>
      <c r="K7" s="9">
        <f t="shared" si="6"/>
        <v>7</v>
      </c>
      <c r="L7" s="9">
        <f t="shared" si="6"/>
        <v>0</v>
      </c>
      <c r="M7" s="9">
        <f t="shared" si="6"/>
        <v>0</v>
      </c>
      <c r="N7" s="7">
        <f t="shared" si="10"/>
        <v>783.1</v>
      </c>
      <c r="O7" s="7">
        <f t="shared" si="7"/>
        <v>955.00000000000011</v>
      </c>
      <c r="P7" s="7">
        <f t="shared" si="7"/>
        <v>897.7</v>
      </c>
      <c r="Q7" s="7">
        <f t="shared" si="7"/>
        <v>573</v>
      </c>
      <c r="R7" s="7">
        <f t="shared" si="7"/>
        <v>744.90000000000009</v>
      </c>
      <c r="S7" s="5">
        <f t="shared" si="11"/>
        <v>9.5500000000000007</v>
      </c>
      <c r="T7" s="5">
        <f t="shared" si="8"/>
        <v>95.5</v>
      </c>
      <c r="U7" s="5">
        <f t="shared" si="8"/>
        <v>66.850000000000009</v>
      </c>
      <c r="V7" s="5">
        <f t="shared" si="8"/>
        <v>0</v>
      </c>
      <c r="W7" s="5">
        <f t="shared" si="8"/>
        <v>0</v>
      </c>
      <c r="X7" s="12">
        <f t="shared" si="12"/>
        <v>792.65</v>
      </c>
      <c r="Y7" s="12">
        <f t="shared" si="9"/>
        <v>1050.5</v>
      </c>
      <c r="Z7" s="12">
        <f t="shared" si="9"/>
        <v>964.55000000000007</v>
      </c>
      <c r="AA7" s="12">
        <f t="shared" si="9"/>
        <v>573</v>
      </c>
      <c r="AB7" s="12">
        <f t="shared" si="9"/>
        <v>744.90000000000009</v>
      </c>
      <c r="AC7" s="13">
        <f t="shared" si="13"/>
        <v>4125.6000000000004</v>
      </c>
    </row>
    <row r="8" spans="1:29" x14ac:dyDescent="0.35">
      <c r="A8" t="s">
        <v>10</v>
      </c>
      <c r="B8" t="s">
        <v>10</v>
      </c>
      <c r="C8" s="2">
        <v>6.9</v>
      </c>
      <c r="D8" s="11">
        <v>39</v>
      </c>
      <c r="E8" s="11">
        <v>52</v>
      </c>
      <c r="F8" s="11">
        <v>42</v>
      </c>
      <c r="G8" s="11">
        <v>40</v>
      </c>
      <c r="H8" s="11">
        <v>40</v>
      </c>
      <c r="I8" s="9">
        <f t="shared" si="5"/>
        <v>0</v>
      </c>
      <c r="J8" s="9">
        <f t="shared" si="6"/>
        <v>12</v>
      </c>
      <c r="K8" s="9">
        <f t="shared" si="6"/>
        <v>2</v>
      </c>
      <c r="L8" s="9">
        <f t="shared" si="6"/>
        <v>0</v>
      </c>
      <c r="M8" s="9">
        <f t="shared" si="6"/>
        <v>0</v>
      </c>
      <c r="N8" s="7">
        <f t="shared" si="10"/>
        <v>269.10000000000002</v>
      </c>
      <c r="O8" s="7">
        <f t="shared" si="7"/>
        <v>358.8</v>
      </c>
      <c r="P8" s="7">
        <f t="shared" si="7"/>
        <v>289.8</v>
      </c>
      <c r="Q8" s="7">
        <f t="shared" si="7"/>
        <v>276</v>
      </c>
      <c r="R8" s="7">
        <f t="shared" si="7"/>
        <v>276</v>
      </c>
      <c r="S8" s="5">
        <f t="shared" si="11"/>
        <v>0</v>
      </c>
      <c r="T8" s="5">
        <f t="shared" si="8"/>
        <v>41.400000000000006</v>
      </c>
      <c r="U8" s="5">
        <f t="shared" si="8"/>
        <v>6.9</v>
      </c>
      <c r="V8" s="5">
        <f t="shared" si="8"/>
        <v>0</v>
      </c>
      <c r="W8" s="5">
        <f t="shared" si="8"/>
        <v>0</v>
      </c>
      <c r="X8" s="12">
        <f t="shared" si="12"/>
        <v>269.10000000000002</v>
      </c>
      <c r="Y8" s="12">
        <f t="shared" si="9"/>
        <v>400.20000000000005</v>
      </c>
      <c r="Z8" s="12">
        <f t="shared" si="9"/>
        <v>296.7</v>
      </c>
      <c r="AA8" s="12">
        <f t="shared" si="9"/>
        <v>276</v>
      </c>
      <c r="AB8" s="12">
        <f t="shared" si="9"/>
        <v>276</v>
      </c>
      <c r="AC8" s="13">
        <f t="shared" si="13"/>
        <v>1518</v>
      </c>
    </row>
    <row r="9" spans="1:29" x14ac:dyDescent="0.35">
      <c r="A9" t="s">
        <v>11</v>
      </c>
      <c r="B9" t="s">
        <v>11</v>
      </c>
      <c r="C9" s="2">
        <v>14.2</v>
      </c>
      <c r="D9" s="11">
        <v>44</v>
      </c>
      <c r="E9" s="11">
        <v>51</v>
      </c>
      <c r="F9" s="11">
        <v>42</v>
      </c>
      <c r="G9" s="11">
        <v>40</v>
      </c>
      <c r="H9" s="11">
        <v>20</v>
      </c>
      <c r="I9" s="9">
        <f t="shared" si="5"/>
        <v>4</v>
      </c>
      <c r="J9" s="9">
        <f t="shared" si="6"/>
        <v>11</v>
      </c>
      <c r="K9" s="9">
        <f t="shared" si="6"/>
        <v>2</v>
      </c>
      <c r="L9" s="9">
        <f t="shared" si="6"/>
        <v>0</v>
      </c>
      <c r="M9" s="9">
        <f t="shared" si="6"/>
        <v>0</v>
      </c>
      <c r="N9" s="7">
        <f t="shared" si="10"/>
        <v>624.79999999999995</v>
      </c>
      <c r="O9" s="7">
        <f t="shared" si="7"/>
        <v>724.19999999999993</v>
      </c>
      <c r="P9" s="7">
        <f t="shared" si="7"/>
        <v>596.4</v>
      </c>
      <c r="Q9" s="7">
        <f t="shared" si="7"/>
        <v>568</v>
      </c>
      <c r="R9" s="7">
        <f t="shared" si="7"/>
        <v>284</v>
      </c>
      <c r="S9" s="5">
        <f t="shared" si="11"/>
        <v>28.4</v>
      </c>
      <c r="T9" s="5">
        <f t="shared" si="8"/>
        <v>78.099999999999994</v>
      </c>
      <c r="U9" s="5">
        <f t="shared" si="8"/>
        <v>14.2</v>
      </c>
      <c r="V9" s="5">
        <f t="shared" si="8"/>
        <v>0</v>
      </c>
      <c r="W9" s="5">
        <f t="shared" si="8"/>
        <v>0</v>
      </c>
      <c r="X9" s="12">
        <f t="shared" si="12"/>
        <v>653.19999999999993</v>
      </c>
      <c r="Y9" s="12">
        <f t="shared" si="9"/>
        <v>802.3</v>
      </c>
      <c r="Z9" s="12">
        <f t="shared" si="9"/>
        <v>610.6</v>
      </c>
      <c r="AA9" s="12">
        <f t="shared" si="9"/>
        <v>568</v>
      </c>
      <c r="AB9" s="12">
        <f t="shared" si="9"/>
        <v>284</v>
      </c>
      <c r="AC9" s="13">
        <f t="shared" si="13"/>
        <v>2918.1</v>
      </c>
    </row>
    <row r="10" spans="1:29" x14ac:dyDescent="0.35">
      <c r="A10" t="s">
        <v>13</v>
      </c>
      <c r="B10" t="s">
        <v>13</v>
      </c>
      <c r="C10" s="2">
        <v>18</v>
      </c>
      <c r="D10" s="11">
        <v>55</v>
      </c>
      <c r="E10" s="11">
        <v>60</v>
      </c>
      <c r="F10" s="11">
        <v>45</v>
      </c>
      <c r="G10" s="11">
        <v>40</v>
      </c>
      <c r="H10" s="11">
        <v>49</v>
      </c>
      <c r="I10" s="9">
        <f t="shared" si="5"/>
        <v>15</v>
      </c>
      <c r="J10" s="9">
        <f t="shared" si="6"/>
        <v>20</v>
      </c>
      <c r="K10" s="9">
        <f t="shared" si="6"/>
        <v>5</v>
      </c>
      <c r="L10" s="9">
        <f t="shared" si="6"/>
        <v>0</v>
      </c>
      <c r="M10" s="9">
        <f t="shared" si="6"/>
        <v>9</v>
      </c>
      <c r="N10" s="7">
        <f t="shared" si="10"/>
        <v>990</v>
      </c>
      <c r="O10" s="7">
        <f t="shared" si="7"/>
        <v>1080</v>
      </c>
      <c r="P10" s="7">
        <f t="shared" si="7"/>
        <v>810</v>
      </c>
      <c r="Q10" s="7">
        <f t="shared" si="7"/>
        <v>720</v>
      </c>
      <c r="R10" s="7">
        <f t="shared" si="7"/>
        <v>882</v>
      </c>
      <c r="S10" s="5">
        <f t="shared" si="11"/>
        <v>135</v>
      </c>
      <c r="T10" s="5">
        <f t="shared" si="8"/>
        <v>180</v>
      </c>
      <c r="U10" s="5">
        <f t="shared" si="8"/>
        <v>45</v>
      </c>
      <c r="V10" s="5">
        <f t="shared" si="8"/>
        <v>0</v>
      </c>
      <c r="W10" s="5">
        <f t="shared" si="8"/>
        <v>81</v>
      </c>
      <c r="X10" s="12">
        <f t="shared" si="12"/>
        <v>1125</v>
      </c>
      <c r="Y10" s="12">
        <f t="shared" si="9"/>
        <v>1260</v>
      </c>
      <c r="Z10" s="12">
        <f t="shared" si="9"/>
        <v>855</v>
      </c>
      <c r="AA10" s="12">
        <f t="shared" si="9"/>
        <v>720</v>
      </c>
      <c r="AB10" s="12">
        <f t="shared" si="9"/>
        <v>963</v>
      </c>
      <c r="AC10" s="13">
        <f t="shared" si="13"/>
        <v>4923</v>
      </c>
    </row>
    <row r="11" spans="1:29" x14ac:dyDescent="0.35">
      <c r="A11" t="s">
        <v>14</v>
      </c>
      <c r="B11" t="s">
        <v>14</v>
      </c>
      <c r="C11" s="2">
        <v>17.5</v>
      </c>
      <c r="D11" s="11">
        <v>33</v>
      </c>
      <c r="E11" s="11">
        <v>22</v>
      </c>
      <c r="F11" s="11">
        <v>54</v>
      </c>
      <c r="G11" s="11">
        <v>40</v>
      </c>
      <c r="H11" s="11">
        <v>20</v>
      </c>
      <c r="I11" s="9">
        <f t="shared" si="5"/>
        <v>0</v>
      </c>
      <c r="J11" s="9">
        <f t="shared" si="6"/>
        <v>0</v>
      </c>
      <c r="K11" s="9">
        <f t="shared" si="6"/>
        <v>14</v>
      </c>
      <c r="L11" s="9">
        <f t="shared" si="6"/>
        <v>0</v>
      </c>
      <c r="M11" s="9">
        <f t="shared" si="6"/>
        <v>0</v>
      </c>
      <c r="N11" s="7">
        <f t="shared" si="10"/>
        <v>577.5</v>
      </c>
      <c r="O11" s="7">
        <f t="shared" si="7"/>
        <v>385</v>
      </c>
      <c r="P11" s="7">
        <f t="shared" si="7"/>
        <v>945</v>
      </c>
      <c r="Q11" s="7">
        <f t="shared" si="7"/>
        <v>700</v>
      </c>
      <c r="R11" s="7">
        <f t="shared" si="7"/>
        <v>350</v>
      </c>
      <c r="S11" s="5">
        <f t="shared" si="11"/>
        <v>0</v>
      </c>
      <c r="T11" s="5">
        <f t="shared" si="8"/>
        <v>0</v>
      </c>
      <c r="U11" s="5">
        <f t="shared" si="8"/>
        <v>122.5</v>
      </c>
      <c r="V11" s="5">
        <f t="shared" si="8"/>
        <v>0</v>
      </c>
      <c r="W11" s="5">
        <f t="shared" si="8"/>
        <v>0</v>
      </c>
      <c r="X11" s="12">
        <f t="shared" si="12"/>
        <v>577.5</v>
      </c>
      <c r="Y11" s="12">
        <f t="shared" si="9"/>
        <v>385</v>
      </c>
      <c r="Z11" s="12">
        <f t="shared" si="9"/>
        <v>1067.5</v>
      </c>
      <c r="AA11" s="12">
        <f t="shared" si="9"/>
        <v>700</v>
      </c>
      <c r="AB11" s="12">
        <f t="shared" si="9"/>
        <v>350</v>
      </c>
      <c r="AC11" s="13">
        <f t="shared" si="13"/>
        <v>3080</v>
      </c>
    </row>
    <row r="12" spans="1:29" x14ac:dyDescent="0.35">
      <c r="A12" t="s">
        <v>12</v>
      </c>
      <c r="B12" t="s">
        <v>12</v>
      </c>
      <c r="C12" s="2">
        <v>14.7</v>
      </c>
      <c r="D12" s="11">
        <v>29</v>
      </c>
      <c r="E12" s="11">
        <v>40</v>
      </c>
      <c r="F12" s="11">
        <v>42</v>
      </c>
      <c r="G12" s="11">
        <v>40</v>
      </c>
      <c r="H12" s="11">
        <v>40</v>
      </c>
      <c r="I12" s="9">
        <f t="shared" si="5"/>
        <v>0</v>
      </c>
      <c r="J12" s="9">
        <f t="shared" si="6"/>
        <v>0</v>
      </c>
      <c r="K12" s="9">
        <f t="shared" si="6"/>
        <v>2</v>
      </c>
      <c r="L12" s="9">
        <f t="shared" si="6"/>
        <v>0</v>
      </c>
      <c r="M12" s="9">
        <f t="shared" si="6"/>
        <v>0</v>
      </c>
      <c r="N12" s="7">
        <f t="shared" si="10"/>
        <v>426.29999999999995</v>
      </c>
      <c r="O12" s="7">
        <f t="shared" si="7"/>
        <v>588</v>
      </c>
      <c r="P12" s="7">
        <f t="shared" si="7"/>
        <v>617.4</v>
      </c>
      <c r="Q12" s="7">
        <f t="shared" si="7"/>
        <v>588</v>
      </c>
      <c r="R12" s="7">
        <f t="shared" si="7"/>
        <v>588</v>
      </c>
      <c r="S12" s="5">
        <f t="shared" si="11"/>
        <v>0</v>
      </c>
      <c r="T12" s="5">
        <f t="shared" si="8"/>
        <v>0</v>
      </c>
      <c r="U12" s="5">
        <f t="shared" si="8"/>
        <v>14.7</v>
      </c>
      <c r="V12" s="5">
        <f t="shared" si="8"/>
        <v>0</v>
      </c>
      <c r="W12" s="5">
        <f t="shared" si="8"/>
        <v>0</v>
      </c>
      <c r="X12" s="12">
        <f t="shared" si="12"/>
        <v>426.29999999999995</v>
      </c>
      <c r="Y12" s="12">
        <f t="shared" si="9"/>
        <v>588</v>
      </c>
      <c r="Z12" s="12">
        <f t="shared" si="9"/>
        <v>632.1</v>
      </c>
      <c r="AA12" s="12">
        <f t="shared" si="9"/>
        <v>588</v>
      </c>
      <c r="AB12" s="12">
        <f t="shared" si="9"/>
        <v>588</v>
      </c>
      <c r="AC12" s="13">
        <f t="shared" si="13"/>
        <v>2822.4</v>
      </c>
    </row>
    <row r="13" spans="1:29" x14ac:dyDescent="0.35">
      <c r="A13" t="s">
        <v>15</v>
      </c>
      <c r="B13" t="s">
        <v>15</v>
      </c>
      <c r="C13" s="2">
        <v>13.9</v>
      </c>
      <c r="D13" s="11">
        <v>40</v>
      </c>
      <c r="E13" s="11">
        <v>40</v>
      </c>
      <c r="F13" s="11">
        <v>42</v>
      </c>
      <c r="G13" s="11">
        <v>40</v>
      </c>
      <c r="H13" s="11">
        <v>40</v>
      </c>
      <c r="I13" s="9">
        <f t="shared" si="5"/>
        <v>0</v>
      </c>
      <c r="J13" s="9">
        <f t="shared" si="6"/>
        <v>0</v>
      </c>
      <c r="K13" s="9">
        <f t="shared" si="6"/>
        <v>2</v>
      </c>
      <c r="L13" s="9">
        <f t="shared" si="6"/>
        <v>0</v>
      </c>
      <c r="M13" s="9">
        <f t="shared" si="6"/>
        <v>0</v>
      </c>
      <c r="N13" s="7">
        <f t="shared" si="10"/>
        <v>556</v>
      </c>
      <c r="O13" s="7">
        <f t="shared" si="7"/>
        <v>556</v>
      </c>
      <c r="P13" s="7">
        <f t="shared" si="7"/>
        <v>583.80000000000007</v>
      </c>
      <c r="Q13" s="7">
        <f t="shared" si="7"/>
        <v>556</v>
      </c>
      <c r="R13" s="7">
        <f t="shared" si="7"/>
        <v>556</v>
      </c>
      <c r="S13" s="5">
        <f t="shared" si="11"/>
        <v>0</v>
      </c>
      <c r="T13" s="5">
        <f t="shared" si="8"/>
        <v>0</v>
      </c>
      <c r="U13" s="5">
        <f t="shared" si="8"/>
        <v>13.9</v>
      </c>
      <c r="V13" s="5">
        <f t="shared" si="8"/>
        <v>0</v>
      </c>
      <c r="W13" s="5">
        <f t="shared" si="8"/>
        <v>0</v>
      </c>
      <c r="X13" s="12">
        <f t="shared" si="12"/>
        <v>556</v>
      </c>
      <c r="Y13" s="12">
        <f t="shared" si="9"/>
        <v>556</v>
      </c>
      <c r="Z13" s="12">
        <f t="shared" si="9"/>
        <v>597.70000000000005</v>
      </c>
      <c r="AA13" s="12">
        <f t="shared" si="9"/>
        <v>556</v>
      </c>
      <c r="AB13" s="12">
        <f t="shared" si="9"/>
        <v>556</v>
      </c>
      <c r="AC13" s="13">
        <f t="shared" si="13"/>
        <v>2821.7</v>
      </c>
    </row>
    <row r="14" spans="1:29" x14ac:dyDescent="0.35">
      <c r="A14" t="s">
        <v>16</v>
      </c>
      <c r="B14" t="s">
        <v>16</v>
      </c>
      <c r="C14" s="2">
        <v>11.2</v>
      </c>
      <c r="D14" s="11">
        <v>40</v>
      </c>
      <c r="E14" s="11">
        <v>40</v>
      </c>
      <c r="F14" s="11">
        <v>42</v>
      </c>
      <c r="G14" s="11">
        <v>39</v>
      </c>
      <c r="H14" s="11">
        <v>40</v>
      </c>
      <c r="I14" s="9">
        <f t="shared" si="5"/>
        <v>0</v>
      </c>
      <c r="J14" s="9">
        <f t="shared" si="6"/>
        <v>0</v>
      </c>
      <c r="K14" s="9">
        <f t="shared" si="6"/>
        <v>2</v>
      </c>
      <c r="L14" s="9">
        <f t="shared" si="6"/>
        <v>0</v>
      </c>
      <c r="M14" s="9">
        <f t="shared" si="6"/>
        <v>0</v>
      </c>
      <c r="N14" s="7">
        <f t="shared" si="10"/>
        <v>448</v>
      </c>
      <c r="O14" s="7">
        <f t="shared" si="7"/>
        <v>448</v>
      </c>
      <c r="P14" s="7">
        <f t="shared" si="7"/>
        <v>470.4</v>
      </c>
      <c r="Q14" s="7">
        <f t="shared" si="7"/>
        <v>436.79999999999995</v>
      </c>
      <c r="R14" s="7">
        <f t="shared" si="7"/>
        <v>448</v>
      </c>
      <c r="S14" s="5">
        <f t="shared" si="11"/>
        <v>0</v>
      </c>
      <c r="T14" s="5">
        <f t="shared" si="8"/>
        <v>0</v>
      </c>
      <c r="U14" s="5">
        <f t="shared" si="8"/>
        <v>11.2</v>
      </c>
      <c r="V14" s="5">
        <f t="shared" si="8"/>
        <v>0</v>
      </c>
      <c r="W14" s="5">
        <f t="shared" si="8"/>
        <v>0</v>
      </c>
      <c r="X14" s="12">
        <f t="shared" si="12"/>
        <v>448</v>
      </c>
      <c r="Y14" s="12">
        <f t="shared" si="9"/>
        <v>448</v>
      </c>
      <c r="Z14" s="12">
        <f t="shared" si="9"/>
        <v>481.59999999999997</v>
      </c>
      <c r="AA14" s="12">
        <f t="shared" si="9"/>
        <v>436.79999999999995</v>
      </c>
      <c r="AB14" s="12">
        <f t="shared" si="9"/>
        <v>448</v>
      </c>
      <c r="AC14" s="13">
        <f t="shared" si="13"/>
        <v>2262.3999999999996</v>
      </c>
    </row>
    <row r="15" spans="1:29" x14ac:dyDescent="0.35">
      <c r="A15" t="s">
        <v>17</v>
      </c>
      <c r="B15" t="s">
        <v>17</v>
      </c>
      <c r="C15" s="2">
        <v>10.1</v>
      </c>
      <c r="D15" s="11">
        <v>40</v>
      </c>
      <c r="E15" s="11">
        <v>40</v>
      </c>
      <c r="F15" s="11">
        <v>41</v>
      </c>
      <c r="G15" s="11">
        <v>42</v>
      </c>
      <c r="H15" s="11">
        <v>40</v>
      </c>
      <c r="I15" s="9">
        <f t="shared" si="5"/>
        <v>0</v>
      </c>
      <c r="J15" s="9">
        <f t="shared" si="6"/>
        <v>0</v>
      </c>
      <c r="K15" s="9">
        <f t="shared" si="6"/>
        <v>1</v>
      </c>
      <c r="L15" s="9">
        <f t="shared" si="6"/>
        <v>2</v>
      </c>
      <c r="M15" s="9">
        <f t="shared" si="6"/>
        <v>0</v>
      </c>
      <c r="N15" s="7">
        <f t="shared" si="10"/>
        <v>404</v>
      </c>
      <c r="O15" s="7">
        <f t="shared" si="7"/>
        <v>404</v>
      </c>
      <c r="P15" s="7">
        <f t="shared" si="7"/>
        <v>414.09999999999997</v>
      </c>
      <c r="Q15" s="7">
        <f t="shared" si="7"/>
        <v>424.2</v>
      </c>
      <c r="R15" s="7">
        <f t="shared" si="7"/>
        <v>404</v>
      </c>
      <c r="S15" s="5">
        <f t="shared" si="11"/>
        <v>0</v>
      </c>
      <c r="T15" s="5">
        <f t="shared" si="8"/>
        <v>0</v>
      </c>
      <c r="U15" s="5">
        <f t="shared" si="8"/>
        <v>5.05</v>
      </c>
      <c r="V15" s="5">
        <f t="shared" si="8"/>
        <v>10.1</v>
      </c>
      <c r="W15" s="5">
        <f t="shared" si="8"/>
        <v>0</v>
      </c>
      <c r="X15" s="12">
        <f t="shared" si="12"/>
        <v>404</v>
      </c>
      <c r="Y15" s="12">
        <f t="shared" si="9"/>
        <v>404</v>
      </c>
      <c r="Z15" s="12">
        <f t="shared" si="9"/>
        <v>419.15</v>
      </c>
      <c r="AA15" s="12">
        <f t="shared" si="9"/>
        <v>434.3</v>
      </c>
      <c r="AB15" s="12">
        <f t="shared" si="9"/>
        <v>404</v>
      </c>
      <c r="AC15" s="13">
        <f t="shared" si="13"/>
        <v>2065.4499999999998</v>
      </c>
    </row>
    <row r="16" spans="1:29" x14ac:dyDescent="0.35">
      <c r="A16" t="s">
        <v>18</v>
      </c>
      <c r="B16" t="s">
        <v>18</v>
      </c>
      <c r="C16" s="2">
        <v>9</v>
      </c>
      <c r="D16" s="11">
        <v>42</v>
      </c>
      <c r="E16" s="11">
        <v>42</v>
      </c>
      <c r="F16" s="11">
        <v>39</v>
      </c>
      <c r="G16" s="11">
        <v>42</v>
      </c>
      <c r="H16" s="11">
        <v>40</v>
      </c>
      <c r="I16" s="9">
        <f t="shared" si="5"/>
        <v>2</v>
      </c>
      <c r="J16" s="9">
        <f t="shared" si="6"/>
        <v>2</v>
      </c>
      <c r="K16" s="9">
        <f t="shared" si="6"/>
        <v>0</v>
      </c>
      <c r="L16" s="9">
        <f t="shared" si="6"/>
        <v>2</v>
      </c>
      <c r="M16" s="9">
        <f t="shared" si="6"/>
        <v>0</v>
      </c>
      <c r="N16" s="7">
        <f t="shared" si="10"/>
        <v>378</v>
      </c>
      <c r="O16" s="7">
        <f t="shared" si="7"/>
        <v>378</v>
      </c>
      <c r="P16" s="7">
        <f t="shared" si="7"/>
        <v>351</v>
      </c>
      <c r="Q16" s="7">
        <f t="shared" si="7"/>
        <v>378</v>
      </c>
      <c r="R16" s="7">
        <f t="shared" si="7"/>
        <v>360</v>
      </c>
      <c r="S16" s="5">
        <f t="shared" si="11"/>
        <v>9</v>
      </c>
      <c r="T16" s="5">
        <f t="shared" si="8"/>
        <v>9</v>
      </c>
      <c r="U16" s="5">
        <f t="shared" si="8"/>
        <v>0</v>
      </c>
      <c r="V16" s="5">
        <f t="shared" si="8"/>
        <v>9</v>
      </c>
      <c r="W16" s="5">
        <f t="shared" si="8"/>
        <v>0</v>
      </c>
      <c r="X16" s="12">
        <f t="shared" si="12"/>
        <v>387</v>
      </c>
      <c r="Y16" s="12">
        <f t="shared" si="9"/>
        <v>387</v>
      </c>
      <c r="Z16" s="12">
        <f t="shared" si="9"/>
        <v>351</v>
      </c>
      <c r="AA16" s="12">
        <f t="shared" si="9"/>
        <v>387</v>
      </c>
      <c r="AB16" s="12">
        <f t="shared" si="9"/>
        <v>360</v>
      </c>
      <c r="AC16" s="13">
        <f t="shared" si="13"/>
        <v>1872</v>
      </c>
    </row>
    <row r="17" spans="1:29" x14ac:dyDescent="0.35">
      <c r="A17" t="s">
        <v>19</v>
      </c>
      <c r="B17" t="s">
        <v>19</v>
      </c>
      <c r="C17" s="2">
        <v>8.44</v>
      </c>
      <c r="D17" s="11">
        <v>40</v>
      </c>
      <c r="E17" s="11">
        <v>43</v>
      </c>
      <c r="F17" s="11">
        <v>39</v>
      </c>
      <c r="G17" s="11">
        <v>41</v>
      </c>
      <c r="H17" s="11">
        <v>40</v>
      </c>
      <c r="I17" s="9">
        <f t="shared" si="5"/>
        <v>0</v>
      </c>
      <c r="J17" s="9">
        <f t="shared" si="6"/>
        <v>3</v>
      </c>
      <c r="K17" s="9">
        <f t="shared" si="6"/>
        <v>0</v>
      </c>
      <c r="L17" s="9">
        <f t="shared" si="6"/>
        <v>1</v>
      </c>
      <c r="M17" s="9">
        <f t="shared" si="6"/>
        <v>0</v>
      </c>
      <c r="N17" s="7">
        <f t="shared" si="10"/>
        <v>337.59999999999997</v>
      </c>
      <c r="O17" s="7">
        <f t="shared" si="7"/>
        <v>362.91999999999996</v>
      </c>
      <c r="P17" s="7">
        <f t="shared" si="7"/>
        <v>329.15999999999997</v>
      </c>
      <c r="Q17" s="7">
        <f t="shared" si="7"/>
        <v>346.03999999999996</v>
      </c>
      <c r="R17" s="7">
        <f t="shared" si="7"/>
        <v>337.59999999999997</v>
      </c>
      <c r="S17" s="5">
        <f t="shared" si="11"/>
        <v>0</v>
      </c>
      <c r="T17" s="5">
        <f t="shared" si="8"/>
        <v>12.66</v>
      </c>
      <c r="U17" s="5">
        <f t="shared" si="8"/>
        <v>0</v>
      </c>
      <c r="V17" s="5">
        <f t="shared" si="8"/>
        <v>4.22</v>
      </c>
      <c r="W17" s="5">
        <f t="shared" si="8"/>
        <v>0</v>
      </c>
      <c r="X17" s="12">
        <f t="shared" si="12"/>
        <v>337.59999999999997</v>
      </c>
      <c r="Y17" s="12">
        <f t="shared" si="9"/>
        <v>375.58</v>
      </c>
      <c r="Z17" s="12">
        <f t="shared" si="9"/>
        <v>329.15999999999997</v>
      </c>
      <c r="AA17" s="12">
        <f t="shared" si="9"/>
        <v>350.26</v>
      </c>
      <c r="AB17" s="12">
        <f t="shared" si="9"/>
        <v>337.59999999999997</v>
      </c>
      <c r="AC17" s="13">
        <f t="shared" si="13"/>
        <v>1730.1999999999998</v>
      </c>
    </row>
    <row r="18" spans="1:29" x14ac:dyDescent="0.35">
      <c r="A18" t="s">
        <v>20</v>
      </c>
      <c r="B18" t="s">
        <v>20</v>
      </c>
      <c r="C18" s="2">
        <v>14.2</v>
      </c>
      <c r="D18" s="11">
        <v>40</v>
      </c>
      <c r="E18" s="11">
        <v>42</v>
      </c>
      <c r="F18" s="11">
        <v>39</v>
      </c>
      <c r="G18" s="11">
        <v>49</v>
      </c>
      <c r="H18" s="11">
        <v>40</v>
      </c>
      <c r="I18" s="9">
        <f t="shared" si="5"/>
        <v>0</v>
      </c>
      <c r="J18" s="9">
        <f t="shared" si="6"/>
        <v>2</v>
      </c>
      <c r="K18" s="9">
        <f t="shared" si="6"/>
        <v>0</v>
      </c>
      <c r="L18" s="9">
        <f t="shared" si="6"/>
        <v>9</v>
      </c>
      <c r="M18" s="9">
        <f t="shared" si="6"/>
        <v>0</v>
      </c>
      <c r="N18" s="7">
        <f t="shared" si="10"/>
        <v>568</v>
      </c>
      <c r="O18" s="7">
        <f t="shared" si="7"/>
        <v>596.4</v>
      </c>
      <c r="P18" s="7">
        <f t="shared" si="7"/>
        <v>553.79999999999995</v>
      </c>
      <c r="Q18" s="7">
        <f t="shared" si="7"/>
        <v>695.8</v>
      </c>
      <c r="R18" s="7">
        <f t="shared" si="7"/>
        <v>568</v>
      </c>
      <c r="S18" s="5">
        <f t="shared" si="11"/>
        <v>0</v>
      </c>
      <c r="T18" s="5">
        <f t="shared" si="8"/>
        <v>14.2</v>
      </c>
      <c r="U18" s="5">
        <f t="shared" si="8"/>
        <v>0</v>
      </c>
      <c r="V18" s="5">
        <f t="shared" si="8"/>
        <v>63.9</v>
      </c>
      <c r="W18" s="5">
        <f t="shared" si="8"/>
        <v>0</v>
      </c>
      <c r="X18" s="12">
        <f t="shared" si="12"/>
        <v>568</v>
      </c>
      <c r="Y18" s="12">
        <f t="shared" si="9"/>
        <v>610.6</v>
      </c>
      <c r="Z18" s="12">
        <f t="shared" si="9"/>
        <v>553.79999999999995</v>
      </c>
      <c r="AA18" s="12">
        <f t="shared" si="9"/>
        <v>759.69999999999993</v>
      </c>
      <c r="AB18" s="12">
        <f t="shared" si="9"/>
        <v>568</v>
      </c>
      <c r="AC18" s="13">
        <f t="shared" si="13"/>
        <v>3060.1</v>
      </c>
    </row>
    <row r="19" spans="1:29" x14ac:dyDescent="0.35">
      <c r="A19" t="s">
        <v>21</v>
      </c>
      <c r="B19" t="s">
        <v>21</v>
      </c>
      <c r="C19" s="2">
        <v>45</v>
      </c>
      <c r="D19" s="11">
        <v>41</v>
      </c>
      <c r="E19" s="11">
        <v>42</v>
      </c>
      <c r="F19" s="11">
        <v>40</v>
      </c>
      <c r="G19" s="11">
        <v>28</v>
      </c>
      <c r="H19" s="11">
        <v>40</v>
      </c>
      <c r="I19" s="9">
        <f t="shared" si="5"/>
        <v>1</v>
      </c>
      <c r="J19" s="9">
        <f t="shared" si="6"/>
        <v>2</v>
      </c>
      <c r="K19" s="9">
        <f t="shared" si="6"/>
        <v>0</v>
      </c>
      <c r="L19" s="9">
        <f t="shared" si="6"/>
        <v>0</v>
      </c>
      <c r="M19" s="9">
        <f t="shared" si="6"/>
        <v>0</v>
      </c>
      <c r="N19" s="7">
        <f t="shared" si="10"/>
        <v>1845</v>
      </c>
      <c r="O19" s="7">
        <f t="shared" si="7"/>
        <v>1890</v>
      </c>
      <c r="P19" s="7">
        <f t="shared" si="7"/>
        <v>1800</v>
      </c>
      <c r="Q19" s="7">
        <f t="shared" si="7"/>
        <v>1260</v>
      </c>
      <c r="R19" s="7">
        <f t="shared" si="7"/>
        <v>1800</v>
      </c>
      <c r="S19" s="5">
        <f t="shared" si="11"/>
        <v>22.5</v>
      </c>
      <c r="T19" s="5">
        <f t="shared" si="8"/>
        <v>45</v>
      </c>
      <c r="U19" s="5">
        <f t="shared" si="8"/>
        <v>0</v>
      </c>
      <c r="V19" s="5">
        <f t="shared" si="8"/>
        <v>0</v>
      </c>
      <c r="W19" s="5">
        <f t="shared" si="8"/>
        <v>0</v>
      </c>
      <c r="X19" s="12">
        <f t="shared" si="12"/>
        <v>1867.5</v>
      </c>
      <c r="Y19" s="12">
        <f t="shared" si="9"/>
        <v>1935</v>
      </c>
      <c r="Z19" s="12">
        <f t="shared" si="9"/>
        <v>1800</v>
      </c>
      <c r="AA19" s="12">
        <f t="shared" si="9"/>
        <v>1260</v>
      </c>
      <c r="AB19" s="12">
        <f t="shared" si="9"/>
        <v>1800</v>
      </c>
      <c r="AC19" s="13">
        <f t="shared" si="13"/>
        <v>8662.5</v>
      </c>
    </row>
    <row r="20" spans="1:29" x14ac:dyDescent="0.35">
      <c r="A20" t="s">
        <v>22</v>
      </c>
      <c r="B20" t="s">
        <v>22</v>
      </c>
      <c r="C20" s="2">
        <v>30</v>
      </c>
      <c r="D20" s="11">
        <v>39</v>
      </c>
      <c r="E20" s="11">
        <v>80</v>
      </c>
      <c r="F20" s="11">
        <v>40</v>
      </c>
      <c r="G20" s="11">
        <v>20</v>
      </c>
      <c r="H20" s="11">
        <v>39</v>
      </c>
      <c r="I20" s="9">
        <f t="shared" si="5"/>
        <v>0</v>
      </c>
      <c r="J20" s="9">
        <f t="shared" ref="J20:M20" si="14">IF(E20&gt;40, E20-40,0)</f>
        <v>40</v>
      </c>
      <c r="K20" s="9">
        <f t="shared" si="14"/>
        <v>0</v>
      </c>
      <c r="L20" s="9">
        <f t="shared" si="14"/>
        <v>0</v>
      </c>
      <c r="M20" s="9">
        <f t="shared" si="14"/>
        <v>0</v>
      </c>
      <c r="N20" s="7">
        <f t="shared" si="10"/>
        <v>1170</v>
      </c>
      <c r="O20" s="7">
        <f t="shared" ref="O20" si="15">$C20*E20</f>
        <v>2400</v>
      </c>
      <c r="P20" s="7">
        <f t="shared" ref="P20" si="16">$C20*F20</f>
        <v>1200</v>
      </c>
      <c r="Q20" s="7">
        <f t="shared" ref="Q20" si="17">$C20*G20</f>
        <v>600</v>
      </c>
      <c r="R20" s="7">
        <f t="shared" ref="R20" si="18">$C20*H20</f>
        <v>1170</v>
      </c>
      <c r="S20" s="5">
        <f t="shared" si="11"/>
        <v>0</v>
      </c>
      <c r="T20" s="5">
        <f t="shared" ref="T20" si="19">IF(J20&gt;0,0.5*$C20*J20,0)</f>
        <v>600</v>
      </c>
      <c r="U20" s="5">
        <f t="shared" ref="U20" si="20">IF(K20&gt;0,0.5*$C20*K20,0)</f>
        <v>0</v>
      </c>
      <c r="V20" s="5">
        <f t="shared" ref="V20" si="21">IF(L20&gt;0,0.5*$C20*L20,0)</f>
        <v>0</v>
      </c>
      <c r="W20" s="5">
        <f t="shared" ref="W20" si="22">IF(M20&gt;0,0.5*$C20*M20,0)</f>
        <v>0</v>
      </c>
      <c r="X20" s="12">
        <f t="shared" si="12"/>
        <v>1170</v>
      </c>
      <c r="Y20" s="12">
        <f t="shared" ref="Y20" si="23">O20+T20</f>
        <v>3000</v>
      </c>
      <c r="Z20" s="12">
        <f t="shared" ref="Z20" si="24">P20+U20</f>
        <v>1200</v>
      </c>
      <c r="AA20" s="12">
        <f t="shared" ref="AA20" si="25">Q20+V20</f>
        <v>600</v>
      </c>
      <c r="AB20" s="12">
        <f t="shared" ref="AB20" si="26">R20+W20</f>
        <v>1170</v>
      </c>
      <c r="AC20" s="13">
        <f t="shared" si="13"/>
        <v>7140</v>
      </c>
    </row>
    <row r="22" spans="1:29" x14ac:dyDescent="0.35">
      <c r="A22" t="s">
        <v>23</v>
      </c>
      <c r="C22" s="2">
        <f>MAX(C4:C20)</f>
        <v>45</v>
      </c>
      <c r="D22" s="3">
        <f>MAX(D4:D20)</f>
        <v>55</v>
      </c>
      <c r="E22" s="3">
        <f t="shared" ref="E22:H22" si="27">MAX(E4:E20)</f>
        <v>80</v>
      </c>
      <c r="F22" s="3">
        <f t="shared" si="27"/>
        <v>54</v>
      </c>
      <c r="G22" s="3">
        <f t="shared" si="27"/>
        <v>49</v>
      </c>
      <c r="H22" s="3">
        <f t="shared" si="27"/>
        <v>49</v>
      </c>
      <c r="I22" s="3"/>
      <c r="J22" s="3"/>
      <c r="K22" s="3"/>
      <c r="L22" s="3"/>
      <c r="M22" s="3"/>
      <c r="N22" s="4">
        <f>MAX(N4:N20)</f>
        <v>1845</v>
      </c>
      <c r="O22" s="4">
        <f t="shared" ref="O22:R22" si="28">MAX(O4:O20)</f>
        <v>2400</v>
      </c>
      <c r="P22" s="4">
        <f t="shared" si="28"/>
        <v>1800</v>
      </c>
      <c r="Q22" s="4">
        <f t="shared" si="28"/>
        <v>1260</v>
      </c>
      <c r="R22" s="4">
        <f t="shared" si="28"/>
        <v>1800</v>
      </c>
      <c r="S22" s="4">
        <f t="shared" ref="S22:X22" si="29">MAX(S4:S20)</f>
        <v>135</v>
      </c>
      <c r="T22" s="4">
        <f t="shared" ref="T22:W22" si="30">MAX(T4:T20)</f>
        <v>600</v>
      </c>
      <c r="U22" s="4">
        <f t="shared" si="30"/>
        <v>122.5</v>
      </c>
      <c r="V22" s="4">
        <f t="shared" si="30"/>
        <v>63.9</v>
      </c>
      <c r="W22" s="4">
        <f t="shared" si="30"/>
        <v>81</v>
      </c>
      <c r="X22" s="4">
        <f t="shared" si="29"/>
        <v>1867.5</v>
      </c>
      <c r="Y22" s="4">
        <f t="shared" ref="Y22:AB22" si="31">MAX(Y4:Y20)</f>
        <v>3000</v>
      </c>
      <c r="Z22" s="4">
        <f t="shared" si="31"/>
        <v>1800</v>
      </c>
      <c r="AA22" s="4">
        <f t="shared" si="31"/>
        <v>1260</v>
      </c>
      <c r="AB22" s="4">
        <f t="shared" si="31"/>
        <v>1800</v>
      </c>
      <c r="AC22" s="4">
        <f t="shared" ref="AC22" si="32">MAX(AC4:AC20)</f>
        <v>8662.5</v>
      </c>
    </row>
    <row r="23" spans="1:29" x14ac:dyDescent="0.35">
      <c r="A23" t="s">
        <v>24</v>
      </c>
      <c r="C23" s="2">
        <f>MIN(C4:C20)</f>
        <v>6.9</v>
      </c>
      <c r="D23" s="3">
        <f>MIN(D4:D20)</f>
        <v>29</v>
      </c>
      <c r="E23" s="3">
        <f t="shared" ref="E23:H23" si="33">MIN(E4:E20)</f>
        <v>22</v>
      </c>
      <c r="F23" s="3">
        <f t="shared" si="33"/>
        <v>33</v>
      </c>
      <c r="G23" s="3">
        <f t="shared" si="33"/>
        <v>20</v>
      </c>
      <c r="H23" s="3">
        <f t="shared" si="33"/>
        <v>18</v>
      </c>
      <c r="I23" s="3"/>
      <c r="J23" s="3"/>
      <c r="K23" s="3"/>
      <c r="L23" s="3"/>
      <c r="M23" s="3"/>
      <c r="N23" s="4">
        <f>MIN(N4:N20)</f>
        <v>269.10000000000002</v>
      </c>
      <c r="O23" s="4">
        <f t="shared" ref="O23:R23" si="34">MIN(O4:O20)</f>
        <v>358.8</v>
      </c>
      <c r="P23" s="4">
        <f t="shared" si="34"/>
        <v>289.8</v>
      </c>
      <c r="Q23" s="4">
        <f t="shared" si="34"/>
        <v>276</v>
      </c>
      <c r="R23" s="4">
        <f t="shared" si="34"/>
        <v>276</v>
      </c>
      <c r="S23" s="4">
        <f t="shared" ref="S23:X23" si="35">MIN(S4:S20)</f>
        <v>0</v>
      </c>
      <c r="T23" s="4">
        <f t="shared" ref="T23:W23" si="36">MIN(T4:T20)</f>
        <v>0</v>
      </c>
      <c r="U23" s="4">
        <f t="shared" si="36"/>
        <v>0</v>
      </c>
      <c r="V23" s="4">
        <f t="shared" si="36"/>
        <v>0</v>
      </c>
      <c r="W23" s="4">
        <f t="shared" si="36"/>
        <v>0</v>
      </c>
      <c r="X23" s="4">
        <f t="shared" si="35"/>
        <v>269.10000000000002</v>
      </c>
      <c r="Y23" s="4">
        <f t="shared" ref="Y23:AB23" si="37">MIN(Y4:Y20)</f>
        <v>375.58</v>
      </c>
      <c r="Z23" s="4">
        <f t="shared" si="37"/>
        <v>296.7</v>
      </c>
      <c r="AA23" s="4">
        <f t="shared" si="37"/>
        <v>276</v>
      </c>
      <c r="AB23" s="4">
        <f t="shared" si="37"/>
        <v>276</v>
      </c>
      <c r="AC23" s="4">
        <f t="shared" ref="AC23" si="38">MIN(AC4:AC20)</f>
        <v>1518</v>
      </c>
    </row>
    <row r="24" spans="1:29" x14ac:dyDescent="0.35">
      <c r="A24" t="s">
        <v>25</v>
      </c>
      <c r="C24" s="2">
        <f>AVERAGE(C4:C20)</f>
        <v>16.484705882352941</v>
      </c>
      <c r="D24" s="3">
        <f>AVERAGE(D4:D20)</f>
        <v>40.882352941176471</v>
      </c>
      <c r="E24" s="3">
        <f t="shared" ref="E24:H24" si="39">AVERAGE(E4:E20)</f>
        <v>45.117647058823529</v>
      </c>
      <c r="F24" s="3">
        <f t="shared" si="39"/>
        <v>41.529411764705884</v>
      </c>
      <c r="G24" s="3">
        <f t="shared" si="39"/>
        <v>36.411764705882355</v>
      </c>
      <c r="H24" s="3">
        <f t="shared" si="39"/>
        <v>37.352941176470587</v>
      </c>
      <c r="I24" s="3"/>
      <c r="J24" s="3"/>
      <c r="K24" s="3"/>
      <c r="L24" s="3"/>
      <c r="M24" s="3"/>
      <c r="N24" s="4">
        <f>AVERAGE(N4:N20)</f>
        <v>678.36470588235295</v>
      </c>
      <c r="O24" s="4">
        <f t="shared" ref="O24:R24" si="40">AVERAGE(O4:O20)</f>
        <v>769.88941176470587</v>
      </c>
      <c r="P24" s="4">
        <f t="shared" si="40"/>
        <v>682.82117647058828</v>
      </c>
      <c r="Q24" s="4">
        <f t="shared" si="40"/>
        <v>554.16705882352937</v>
      </c>
      <c r="R24" s="4">
        <f t="shared" si="40"/>
        <v>608.1</v>
      </c>
      <c r="S24" s="4">
        <f t="shared" ref="S24:X24" si="41">AVERAGE(S4:S20)</f>
        <v>18.932352941176472</v>
      </c>
      <c r="T24" s="4">
        <f t="shared" ref="T24:W24" si="42">AVERAGE(T4:T20)</f>
        <v>64.515294117647059</v>
      </c>
      <c r="U24" s="4">
        <f t="shared" si="42"/>
        <v>17.664705882352941</v>
      </c>
      <c r="V24" s="4">
        <f t="shared" si="42"/>
        <v>5.1305882352941179</v>
      </c>
      <c r="W24" s="4">
        <f t="shared" si="42"/>
        <v>8.7470588235294109</v>
      </c>
      <c r="X24" s="4">
        <f t="shared" si="41"/>
        <v>697.29705882352937</v>
      </c>
      <c r="Y24" s="4">
        <f t="shared" ref="Y24:AB24" si="43">AVERAGE(Y4:Y20)</f>
        <v>834.40470588235303</v>
      </c>
      <c r="Z24" s="4">
        <f t="shared" si="43"/>
        <v>700.48588235294119</v>
      </c>
      <c r="AA24" s="4">
        <f t="shared" si="43"/>
        <v>559.2976470588236</v>
      </c>
      <c r="AB24" s="4">
        <f t="shared" si="43"/>
        <v>616.84705882352955</v>
      </c>
      <c r="AC24" s="4">
        <f t="shared" ref="AC24" si="44">AVERAGE(AC4:AC20)</f>
        <v>3408.3323529411759</v>
      </c>
    </row>
    <row r="25" spans="1:29" x14ac:dyDescent="0.35">
      <c r="A25" t="s">
        <v>26</v>
      </c>
      <c r="D25">
        <f>SUM(D4:D20)</f>
        <v>695</v>
      </c>
      <c r="E25">
        <f t="shared" ref="E25:H25" si="45">SUM(E4:E20)</f>
        <v>767</v>
      </c>
      <c r="F25">
        <f t="shared" si="45"/>
        <v>706</v>
      </c>
      <c r="G25">
        <f t="shared" si="45"/>
        <v>619</v>
      </c>
      <c r="H25">
        <f t="shared" si="45"/>
        <v>635</v>
      </c>
      <c r="N25" s="2">
        <f>SUM(N4:N20)</f>
        <v>11532.2</v>
      </c>
      <c r="O25" s="2">
        <f t="shared" ref="O25:R25" si="46">SUM(O4:O20)</f>
        <v>13088.119999999999</v>
      </c>
      <c r="P25" s="2">
        <f t="shared" si="46"/>
        <v>11607.960000000001</v>
      </c>
      <c r="Q25" s="2">
        <f t="shared" si="46"/>
        <v>9420.84</v>
      </c>
      <c r="R25" s="2">
        <f t="shared" si="46"/>
        <v>10337.700000000001</v>
      </c>
      <c r="S25" s="2">
        <f t="shared" ref="S25:X25" si="47">SUM(S4:S20)</f>
        <v>321.85000000000002</v>
      </c>
      <c r="T25" s="2">
        <f t="shared" ref="T25:W25" si="48">SUM(T4:T20)</f>
        <v>1096.76</v>
      </c>
      <c r="U25" s="2">
        <f t="shared" si="48"/>
        <v>300.3</v>
      </c>
      <c r="V25" s="2">
        <f t="shared" si="48"/>
        <v>87.22</v>
      </c>
      <c r="W25" s="2">
        <f t="shared" si="48"/>
        <v>148.69999999999999</v>
      </c>
      <c r="X25" s="2">
        <f t="shared" si="47"/>
        <v>11854.05</v>
      </c>
      <c r="Y25" s="2">
        <f t="shared" ref="Y25:AB25" si="49">SUM(Y4:Y20)</f>
        <v>14184.880000000001</v>
      </c>
      <c r="Z25" s="2">
        <f t="shared" si="49"/>
        <v>11908.26</v>
      </c>
      <c r="AA25" s="2">
        <f t="shared" si="49"/>
        <v>9508.0600000000013</v>
      </c>
      <c r="AB25" s="2">
        <f t="shared" si="49"/>
        <v>10486.400000000001</v>
      </c>
      <c r="AC25" s="2">
        <f t="shared" ref="AC25" si="50">SUM(AC4:AC20)</f>
        <v>57941.649999999994</v>
      </c>
    </row>
    <row r="27" spans="1:29" x14ac:dyDescent="0.35">
      <c r="A2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81DE-4A22-4F70-A52D-970D5E37C870}">
  <dimension ref="A1:M45"/>
  <sheetViews>
    <sheetView topLeftCell="A23" zoomScale="65" zoomScaleNormal="85" workbookViewId="0">
      <selection activeCell="O13" sqref="O13"/>
    </sheetView>
  </sheetViews>
  <sheetFormatPr defaultRowHeight="14.5" x14ac:dyDescent="0.35"/>
  <cols>
    <col min="1" max="1" width="10.54296875" bestFit="1" customWidth="1"/>
    <col min="2" max="2" width="13.1796875" bestFit="1" customWidth="1"/>
    <col min="3" max="4" width="4.90625" bestFit="1" customWidth="1"/>
    <col min="5" max="5" width="5.90625" bestFit="1" customWidth="1"/>
    <col min="6" max="6" width="3.90625" bestFit="1" customWidth="1"/>
    <col min="8" max="8" width="7.1796875" bestFit="1" customWidth="1"/>
    <col min="9" max="11" width="5.26953125" bestFit="1" customWidth="1"/>
  </cols>
  <sheetData>
    <row r="1" spans="1:13" ht="123.5" x14ac:dyDescent="0.35">
      <c r="A1" t="s">
        <v>31</v>
      </c>
      <c r="C1" s="14" t="s">
        <v>32</v>
      </c>
      <c r="D1" s="14" t="s">
        <v>34</v>
      </c>
      <c r="E1" s="14" t="s">
        <v>35</v>
      </c>
      <c r="F1" s="14" t="s">
        <v>33</v>
      </c>
      <c r="H1" s="14" t="s">
        <v>32</v>
      </c>
      <c r="I1" s="14" t="s">
        <v>34</v>
      </c>
      <c r="J1" s="14" t="s">
        <v>35</v>
      </c>
      <c r="K1" s="14" t="s">
        <v>33</v>
      </c>
      <c r="M1" s="14" t="s">
        <v>37</v>
      </c>
    </row>
    <row r="2" spans="1:13" x14ac:dyDescent="0.35">
      <c r="B2" t="s">
        <v>36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6</v>
      </c>
      <c r="B4" t="s">
        <v>6</v>
      </c>
      <c r="C4">
        <v>10</v>
      </c>
      <c r="D4">
        <v>19</v>
      </c>
      <c r="E4">
        <v>93</v>
      </c>
      <c r="F4">
        <v>1</v>
      </c>
      <c r="H4" s="15">
        <f>C4/C$2</f>
        <v>1</v>
      </c>
      <c r="I4" s="15">
        <f t="shared" ref="I4:K19" si="0">D4/D$2</f>
        <v>0.95</v>
      </c>
      <c r="J4" s="15">
        <f t="shared" si="0"/>
        <v>0.93</v>
      </c>
      <c r="K4" s="15">
        <f t="shared" si="0"/>
        <v>1</v>
      </c>
      <c r="M4" s="15" t="b">
        <f>OR(H4&lt;0.5,I4&lt;0.5,J4&lt;0.5,K4&lt;0.5)</f>
        <v>0</v>
      </c>
    </row>
    <row r="5" spans="1:13" x14ac:dyDescent="0.35">
      <c r="A5" t="s">
        <v>7</v>
      </c>
      <c r="B5" t="s">
        <v>7</v>
      </c>
      <c r="C5">
        <v>9</v>
      </c>
      <c r="D5">
        <v>20</v>
      </c>
      <c r="E5">
        <v>100</v>
      </c>
      <c r="F5">
        <v>1</v>
      </c>
      <c r="H5" s="15">
        <f t="shared" ref="H5:H20" si="1">C5/C$2</f>
        <v>0.9</v>
      </c>
      <c r="I5" s="15">
        <f t="shared" si="0"/>
        <v>1</v>
      </c>
      <c r="J5" s="15">
        <f t="shared" si="0"/>
        <v>1</v>
      </c>
      <c r="K5" s="15">
        <f t="shared" si="0"/>
        <v>1</v>
      </c>
      <c r="M5" s="15" t="b">
        <f t="shared" ref="M5:M20" si="2">OR(H5&lt;0.5,I5&lt;0.5,J5&lt;0.5,K5&lt;0.5)</f>
        <v>0</v>
      </c>
    </row>
    <row r="6" spans="1:13" x14ac:dyDescent="0.35">
      <c r="A6" t="s">
        <v>8</v>
      </c>
      <c r="B6" t="s">
        <v>8</v>
      </c>
      <c r="C6">
        <v>8</v>
      </c>
      <c r="D6">
        <v>17</v>
      </c>
      <c r="E6">
        <v>82</v>
      </c>
      <c r="F6">
        <v>1</v>
      </c>
      <c r="H6" s="15">
        <f t="shared" si="1"/>
        <v>0.8</v>
      </c>
      <c r="I6" s="15">
        <f t="shared" si="0"/>
        <v>0.85</v>
      </c>
      <c r="J6" s="15">
        <f t="shared" si="0"/>
        <v>0.82</v>
      </c>
      <c r="K6" s="15">
        <f t="shared" si="0"/>
        <v>1</v>
      </c>
      <c r="M6" s="15" t="b">
        <f t="shared" si="2"/>
        <v>0</v>
      </c>
    </row>
    <row r="7" spans="1:13" x14ac:dyDescent="0.35">
      <c r="A7" t="s">
        <v>9</v>
      </c>
      <c r="B7" t="s">
        <v>9</v>
      </c>
      <c r="C7">
        <v>9</v>
      </c>
      <c r="D7">
        <v>10</v>
      </c>
      <c r="E7">
        <v>73</v>
      </c>
      <c r="F7">
        <v>1</v>
      </c>
      <c r="H7" s="15">
        <f t="shared" si="1"/>
        <v>0.9</v>
      </c>
      <c r="I7" s="15">
        <f t="shared" si="0"/>
        <v>0.5</v>
      </c>
      <c r="J7" s="15">
        <f t="shared" si="0"/>
        <v>0.73</v>
      </c>
      <c r="K7" s="15">
        <f t="shared" si="0"/>
        <v>1</v>
      </c>
      <c r="M7" s="15" t="b">
        <f t="shared" si="2"/>
        <v>0</v>
      </c>
    </row>
    <row r="8" spans="1:13" x14ac:dyDescent="0.35">
      <c r="A8" t="s">
        <v>10</v>
      </c>
      <c r="B8" t="s">
        <v>10</v>
      </c>
      <c r="C8">
        <v>10</v>
      </c>
      <c r="D8">
        <v>20</v>
      </c>
      <c r="E8">
        <v>59</v>
      </c>
      <c r="F8">
        <v>1</v>
      </c>
      <c r="H8" s="15">
        <f t="shared" si="1"/>
        <v>1</v>
      </c>
      <c r="I8" s="15">
        <f t="shared" si="0"/>
        <v>1</v>
      </c>
      <c r="J8" s="15">
        <f t="shared" si="0"/>
        <v>0.59</v>
      </c>
      <c r="K8" s="15">
        <f t="shared" si="0"/>
        <v>1</v>
      </c>
      <c r="M8" s="15" t="b">
        <f t="shared" si="2"/>
        <v>0</v>
      </c>
    </row>
    <row r="9" spans="1:13" x14ac:dyDescent="0.35">
      <c r="A9" t="s">
        <v>11</v>
      </c>
      <c r="B9" t="s">
        <v>11</v>
      </c>
      <c r="C9">
        <v>9</v>
      </c>
      <c r="D9">
        <v>17</v>
      </c>
      <c r="E9">
        <v>100</v>
      </c>
      <c r="F9">
        <v>1</v>
      </c>
      <c r="H9" s="15">
        <f t="shared" si="1"/>
        <v>0.9</v>
      </c>
      <c r="I9" s="15">
        <f t="shared" si="0"/>
        <v>0.85</v>
      </c>
      <c r="J9" s="15">
        <f t="shared" si="0"/>
        <v>1</v>
      </c>
      <c r="K9" s="15">
        <f t="shared" si="0"/>
        <v>1</v>
      </c>
      <c r="M9" s="15" t="b">
        <f t="shared" si="2"/>
        <v>0</v>
      </c>
    </row>
    <row r="10" spans="1:13" x14ac:dyDescent="0.35">
      <c r="A10" t="s">
        <v>13</v>
      </c>
      <c r="B10" t="s">
        <v>13</v>
      </c>
      <c r="C10">
        <v>8</v>
      </c>
      <c r="D10">
        <v>20</v>
      </c>
      <c r="E10">
        <v>100</v>
      </c>
      <c r="F10">
        <v>1</v>
      </c>
      <c r="H10" s="15">
        <f t="shared" si="1"/>
        <v>0.8</v>
      </c>
      <c r="I10" s="15">
        <f t="shared" si="0"/>
        <v>1</v>
      </c>
      <c r="J10" s="15">
        <f t="shared" si="0"/>
        <v>1</v>
      </c>
      <c r="K10" s="15">
        <f t="shared" si="0"/>
        <v>1</v>
      </c>
      <c r="M10" s="15" t="b">
        <f t="shared" si="2"/>
        <v>0</v>
      </c>
    </row>
    <row r="11" spans="1:13" x14ac:dyDescent="0.35">
      <c r="A11" t="s">
        <v>14</v>
      </c>
      <c r="B11" t="s">
        <v>14</v>
      </c>
      <c r="C11">
        <v>5</v>
      </c>
      <c r="D11">
        <v>6</v>
      </c>
      <c r="E11">
        <v>100</v>
      </c>
      <c r="F11">
        <v>0</v>
      </c>
      <c r="H11" s="15">
        <f t="shared" si="1"/>
        <v>0.5</v>
      </c>
      <c r="I11" s="15">
        <f t="shared" si="0"/>
        <v>0.3</v>
      </c>
      <c r="J11" s="15">
        <f t="shared" si="0"/>
        <v>1</v>
      </c>
      <c r="K11" s="15">
        <f t="shared" si="0"/>
        <v>0</v>
      </c>
      <c r="M11" s="15" t="b">
        <f t="shared" si="2"/>
        <v>1</v>
      </c>
    </row>
    <row r="12" spans="1:13" x14ac:dyDescent="0.35">
      <c r="A12" t="s">
        <v>12</v>
      </c>
      <c r="B12" t="s">
        <v>12</v>
      </c>
      <c r="C12">
        <v>10</v>
      </c>
      <c r="D12">
        <v>20</v>
      </c>
      <c r="E12">
        <v>67</v>
      </c>
      <c r="F12">
        <v>1</v>
      </c>
      <c r="H12" s="15">
        <f t="shared" si="1"/>
        <v>1</v>
      </c>
      <c r="I12" s="15">
        <f t="shared" si="0"/>
        <v>1</v>
      </c>
      <c r="J12" s="15">
        <f t="shared" si="0"/>
        <v>0.67</v>
      </c>
      <c r="K12" s="15">
        <f t="shared" si="0"/>
        <v>1</v>
      </c>
      <c r="M12" s="15" t="b">
        <f t="shared" si="2"/>
        <v>0</v>
      </c>
    </row>
    <row r="13" spans="1:13" x14ac:dyDescent="0.35">
      <c r="A13" t="s">
        <v>15</v>
      </c>
      <c r="B13" t="s">
        <v>15</v>
      </c>
      <c r="C13">
        <v>9</v>
      </c>
      <c r="D13">
        <v>20</v>
      </c>
      <c r="E13">
        <v>70</v>
      </c>
      <c r="F13">
        <v>1</v>
      </c>
      <c r="H13" s="15">
        <f t="shared" si="1"/>
        <v>0.9</v>
      </c>
      <c r="I13" s="15">
        <f t="shared" si="0"/>
        <v>1</v>
      </c>
      <c r="J13" s="15">
        <f t="shared" si="0"/>
        <v>0.7</v>
      </c>
      <c r="K13" s="15">
        <f t="shared" si="0"/>
        <v>1</v>
      </c>
      <c r="M13" s="15" t="b">
        <f t="shared" si="2"/>
        <v>0</v>
      </c>
    </row>
    <row r="14" spans="1:13" x14ac:dyDescent="0.35">
      <c r="A14" t="s">
        <v>16</v>
      </c>
      <c r="B14" t="s">
        <v>16</v>
      </c>
      <c r="C14">
        <v>10</v>
      </c>
      <c r="D14">
        <v>19</v>
      </c>
      <c r="E14">
        <v>80</v>
      </c>
      <c r="F14">
        <v>1</v>
      </c>
      <c r="H14" s="15">
        <f t="shared" si="1"/>
        <v>1</v>
      </c>
      <c r="I14" s="15">
        <f t="shared" si="0"/>
        <v>0.95</v>
      </c>
      <c r="J14" s="15">
        <f t="shared" si="0"/>
        <v>0.8</v>
      </c>
      <c r="K14" s="15">
        <f t="shared" si="0"/>
        <v>1</v>
      </c>
      <c r="M14" s="15" t="b">
        <f t="shared" si="2"/>
        <v>0</v>
      </c>
    </row>
    <row r="15" spans="1:13" x14ac:dyDescent="0.35">
      <c r="A15" t="s">
        <v>17</v>
      </c>
      <c r="B15" t="s">
        <v>17</v>
      </c>
      <c r="C15">
        <v>8</v>
      </c>
      <c r="D15">
        <v>17</v>
      </c>
      <c r="E15">
        <v>90</v>
      </c>
      <c r="F15">
        <v>1</v>
      </c>
      <c r="H15" s="15">
        <f t="shared" si="1"/>
        <v>0.8</v>
      </c>
      <c r="I15" s="15">
        <f t="shared" si="0"/>
        <v>0.85</v>
      </c>
      <c r="J15" s="15">
        <f t="shared" si="0"/>
        <v>0.9</v>
      </c>
      <c r="K15" s="15">
        <f t="shared" si="0"/>
        <v>1</v>
      </c>
      <c r="M15" s="15" t="b">
        <f t="shared" si="2"/>
        <v>0</v>
      </c>
    </row>
    <row r="16" spans="1:13" x14ac:dyDescent="0.35">
      <c r="A16" t="s">
        <v>18</v>
      </c>
      <c r="B16" t="s">
        <v>18</v>
      </c>
      <c r="C16">
        <v>9</v>
      </c>
      <c r="D16">
        <v>19</v>
      </c>
      <c r="E16">
        <v>45</v>
      </c>
      <c r="F16">
        <v>0</v>
      </c>
      <c r="H16" s="15">
        <f t="shared" si="1"/>
        <v>0.9</v>
      </c>
      <c r="I16" s="15">
        <f t="shared" si="0"/>
        <v>0.95</v>
      </c>
      <c r="J16" s="15">
        <f t="shared" si="0"/>
        <v>0.45</v>
      </c>
      <c r="K16" s="15">
        <f t="shared" si="0"/>
        <v>0</v>
      </c>
      <c r="M16" s="15" t="b">
        <f t="shared" si="2"/>
        <v>1</v>
      </c>
    </row>
    <row r="17" spans="1:13" x14ac:dyDescent="0.35">
      <c r="A17" t="s">
        <v>19</v>
      </c>
      <c r="B17" t="s">
        <v>19</v>
      </c>
      <c r="C17">
        <v>7</v>
      </c>
      <c r="D17">
        <v>20</v>
      </c>
      <c r="E17">
        <v>90</v>
      </c>
      <c r="F17">
        <v>1</v>
      </c>
      <c r="H17" s="15">
        <f t="shared" si="1"/>
        <v>0.7</v>
      </c>
      <c r="I17" s="15">
        <f t="shared" si="0"/>
        <v>1</v>
      </c>
      <c r="J17" s="15">
        <f t="shared" si="0"/>
        <v>0.9</v>
      </c>
      <c r="K17" s="15">
        <f t="shared" si="0"/>
        <v>1</v>
      </c>
      <c r="M17" s="15" t="b">
        <f t="shared" si="2"/>
        <v>0</v>
      </c>
    </row>
    <row r="18" spans="1:13" x14ac:dyDescent="0.35">
      <c r="A18" t="s">
        <v>20</v>
      </c>
      <c r="B18" t="s">
        <v>20</v>
      </c>
      <c r="C18">
        <v>10</v>
      </c>
      <c r="D18">
        <v>10</v>
      </c>
      <c r="E18">
        <v>80</v>
      </c>
      <c r="F18">
        <v>1</v>
      </c>
      <c r="H18" s="15">
        <f t="shared" si="1"/>
        <v>1</v>
      </c>
      <c r="I18" s="15">
        <f t="shared" si="0"/>
        <v>0.5</v>
      </c>
      <c r="J18" s="15">
        <f t="shared" si="0"/>
        <v>0.8</v>
      </c>
      <c r="K18" s="15">
        <f t="shared" si="0"/>
        <v>1</v>
      </c>
      <c r="M18" s="15" t="b">
        <f t="shared" si="2"/>
        <v>0</v>
      </c>
    </row>
    <row r="19" spans="1:13" x14ac:dyDescent="0.35">
      <c r="A19" t="s">
        <v>21</v>
      </c>
      <c r="B19" t="s">
        <v>21</v>
      </c>
      <c r="C19">
        <v>11</v>
      </c>
      <c r="D19">
        <v>20</v>
      </c>
      <c r="E19">
        <v>89</v>
      </c>
      <c r="F19">
        <v>1</v>
      </c>
      <c r="H19" s="15">
        <f t="shared" si="1"/>
        <v>1.1000000000000001</v>
      </c>
      <c r="I19" s="15">
        <f t="shared" si="0"/>
        <v>1</v>
      </c>
      <c r="J19" s="15">
        <f t="shared" si="0"/>
        <v>0.89</v>
      </c>
      <c r="K19" s="15">
        <f t="shared" si="0"/>
        <v>1</v>
      </c>
      <c r="M19" s="15" t="b">
        <f t="shared" si="2"/>
        <v>0</v>
      </c>
    </row>
    <row r="20" spans="1:13" x14ac:dyDescent="0.35">
      <c r="A20" t="s">
        <v>22</v>
      </c>
      <c r="B20" t="s">
        <v>22</v>
      </c>
      <c r="C20">
        <v>10</v>
      </c>
      <c r="D20">
        <v>14</v>
      </c>
      <c r="E20">
        <v>90</v>
      </c>
      <c r="F20">
        <v>1</v>
      </c>
      <c r="H20" s="15">
        <f t="shared" si="1"/>
        <v>1</v>
      </c>
      <c r="I20" s="15">
        <f t="shared" ref="I20" si="3">D20/D$2</f>
        <v>0.7</v>
      </c>
      <c r="J20" s="15">
        <f t="shared" ref="J20" si="4">E20/E$2</f>
        <v>0.9</v>
      </c>
      <c r="K20" s="15">
        <f t="shared" ref="K20" si="5">F20/F$2</f>
        <v>1</v>
      </c>
      <c r="M20" s="15" t="b">
        <f t="shared" si="2"/>
        <v>0</v>
      </c>
    </row>
    <row r="22" spans="1:13" x14ac:dyDescent="0.35">
      <c r="A22" t="s">
        <v>38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5">
        <f t="shared" ref="H22:K22" si="7">MAX(H4:H20)</f>
        <v>1.1000000000000001</v>
      </c>
      <c r="I22" s="15">
        <f t="shared" si="7"/>
        <v>1</v>
      </c>
      <c r="J22" s="15">
        <f t="shared" si="7"/>
        <v>1</v>
      </c>
      <c r="K22" s="15">
        <f t="shared" si="7"/>
        <v>1</v>
      </c>
    </row>
    <row r="23" spans="1:13" x14ac:dyDescent="0.35">
      <c r="A23" t="s">
        <v>39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15">
        <f t="shared" ref="H23:K23" si="9">MIN(H4:H20)</f>
        <v>0.5</v>
      </c>
      <c r="I23" s="15">
        <f t="shared" si="9"/>
        <v>0.3</v>
      </c>
      <c r="J23" s="15">
        <f t="shared" si="9"/>
        <v>0.45</v>
      </c>
      <c r="K23" s="15">
        <f t="shared" si="9"/>
        <v>0</v>
      </c>
    </row>
    <row r="24" spans="1:13" x14ac:dyDescent="0.35">
      <c r="A24" t="s">
        <v>40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82.82352941176471</v>
      </c>
      <c r="F24">
        <f t="shared" si="10"/>
        <v>0.88235294117647056</v>
      </c>
      <c r="H24" s="15">
        <f t="shared" ref="H24:K24" si="11">AVERAGE(H4:H20)</f>
        <v>0.89411764705882346</v>
      </c>
      <c r="I24" s="15">
        <f t="shared" si="11"/>
        <v>0.84705882352941153</v>
      </c>
      <c r="J24" s="15">
        <f t="shared" si="11"/>
        <v>0.82823529411764718</v>
      </c>
      <c r="K24" s="15">
        <f t="shared" si="11"/>
        <v>0.88235294117647056</v>
      </c>
    </row>
    <row r="44" spans="4:4" x14ac:dyDescent="0.35">
      <c r="D44" t="s">
        <v>41</v>
      </c>
    </row>
    <row r="45" spans="4:4" x14ac:dyDescent="0.35">
      <c r="D45" t="s">
        <v>42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F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2" priority="2" operator="lessThan">
      <formula>0.5</formula>
    </cfRule>
  </conditionalFormatting>
  <conditionalFormatting sqref="M4:M20">
    <cfRule type="cellIs" dxfId="1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B368-A151-46E2-83F3-CD1E1249C0E6}">
  <dimension ref="A1:M9"/>
  <sheetViews>
    <sheetView zoomScale="67" workbookViewId="0">
      <selection activeCell="K19" sqref="K19"/>
    </sheetView>
  </sheetViews>
  <sheetFormatPr defaultRowHeight="14.5" x14ac:dyDescent="0.35"/>
  <cols>
    <col min="1" max="1" width="14.7265625" bestFit="1" customWidth="1"/>
    <col min="4" max="4" width="10.08984375" bestFit="1" customWidth="1"/>
    <col min="5" max="5" width="10.08984375" customWidth="1"/>
    <col min="6" max="6" width="9.7265625" bestFit="1" customWidth="1"/>
    <col min="7" max="7" width="9.7265625" customWidth="1"/>
    <col min="8" max="8" width="9.08984375" bestFit="1" customWidth="1"/>
    <col min="9" max="9" width="9.08984375" customWidth="1"/>
  </cols>
  <sheetData>
    <row r="1" spans="1:13" x14ac:dyDescent="0.35">
      <c r="A1" t="s">
        <v>43</v>
      </c>
    </row>
    <row r="4" spans="1:13" x14ac:dyDescent="0.35">
      <c r="A4" t="s">
        <v>44</v>
      </c>
      <c r="B4" s="16" t="s">
        <v>5</v>
      </c>
      <c r="C4" s="16">
        <v>3</v>
      </c>
      <c r="D4" s="17" t="s">
        <v>50</v>
      </c>
      <c r="E4" s="17">
        <v>5</v>
      </c>
      <c r="F4" s="18" t="s">
        <v>51</v>
      </c>
      <c r="G4" s="18">
        <v>4</v>
      </c>
      <c r="H4" s="19" t="s">
        <v>52</v>
      </c>
      <c r="I4" s="19">
        <v>3</v>
      </c>
      <c r="J4" s="20" t="s">
        <v>53</v>
      </c>
      <c r="K4" s="20">
        <v>1</v>
      </c>
      <c r="M4" t="s">
        <v>26</v>
      </c>
    </row>
    <row r="5" spans="1:13" x14ac:dyDescent="0.35">
      <c r="A5" t="s">
        <v>45</v>
      </c>
      <c r="B5" s="16">
        <v>1</v>
      </c>
      <c r="C5" s="16">
        <f>C$4*B5</f>
        <v>3</v>
      </c>
      <c r="D5" s="17">
        <v>5</v>
      </c>
      <c r="E5" s="17">
        <f>E$4*D5</f>
        <v>25</v>
      </c>
      <c r="F5" s="18">
        <v>1</v>
      </c>
      <c r="G5" s="18">
        <f>G$4*F5</f>
        <v>4</v>
      </c>
      <c r="H5" s="19">
        <v>4</v>
      </c>
      <c r="I5" s="19">
        <f>I$4*H5</f>
        <v>12</v>
      </c>
      <c r="J5" s="20">
        <v>5</v>
      </c>
      <c r="K5" s="20">
        <f>K$4*J5</f>
        <v>5</v>
      </c>
      <c r="L5">
        <f>SUM(B5:J5)</f>
        <v>60</v>
      </c>
      <c r="M5">
        <f>K5+I5+G5+E5+C5</f>
        <v>49</v>
      </c>
    </row>
    <row r="6" spans="1:13" x14ac:dyDescent="0.35">
      <c r="A6" t="s">
        <v>46</v>
      </c>
      <c r="B6" s="16">
        <v>4</v>
      </c>
      <c r="C6" s="16">
        <f t="shared" ref="C6:E9" si="0">C$4*B6</f>
        <v>12</v>
      </c>
      <c r="D6" s="17">
        <v>4</v>
      </c>
      <c r="E6" s="17">
        <f t="shared" si="0"/>
        <v>20</v>
      </c>
      <c r="F6" s="18">
        <v>3</v>
      </c>
      <c r="G6" s="18">
        <f t="shared" ref="G6" si="1">G$4*F6</f>
        <v>12</v>
      </c>
      <c r="H6" s="19">
        <v>2</v>
      </c>
      <c r="I6" s="19">
        <f t="shared" ref="I6" si="2">I$4*H6</f>
        <v>6</v>
      </c>
      <c r="J6" s="20">
        <v>1</v>
      </c>
      <c r="K6" s="20">
        <f t="shared" ref="K6" si="3">K$4*J6</f>
        <v>1</v>
      </c>
      <c r="L6">
        <f t="shared" ref="L6:L9" si="4">SUM(B6:J6)</f>
        <v>64</v>
      </c>
      <c r="M6">
        <f t="shared" ref="M6:M9" si="5">K6+I6+G6+E6+C6</f>
        <v>51</v>
      </c>
    </row>
    <row r="7" spans="1:13" x14ac:dyDescent="0.35">
      <c r="A7" t="s">
        <v>47</v>
      </c>
      <c r="B7" s="16">
        <v>5</v>
      </c>
      <c r="C7" s="16">
        <f t="shared" si="0"/>
        <v>15</v>
      </c>
      <c r="D7" s="17">
        <v>1</v>
      </c>
      <c r="E7" s="17">
        <f t="shared" si="0"/>
        <v>5</v>
      </c>
      <c r="F7" s="18">
        <v>5</v>
      </c>
      <c r="G7" s="18">
        <f t="shared" ref="G7" si="6">G$4*F7</f>
        <v>20</v>
      </c>
      <c r="H7" s="19">
        <v>3</v>
      </c>
      <c r="I7" s="19">
        <f t="shared" ref="I7" si="7">I$4*H7</f>
        <v>9</v>
      </c>
      <c r="J7" s="20">
        <v>3</v>
      </c>
      <c r="K7" s="20">
        <f t="shared" ref="K7" si="8">K$4*J7</f>
        <v>3</v>
      </c>
      <c r="L7">
        <f t="shared" si="4"/>
        <v>66</v>
      </c>
      <c r="M7">
        <f t="shared" si="5"/>
        <v>52</v>
      </c>
    </row>
    <row r="8" spans="1:13" x14ac:dyDescent="0.35">
      <c r="A8" t="s">
        <v>48</v>
      </c>
      <c r="B8" s="16">
        <v>3</v>
      </c>
      <c r="C8" s="16">
        <f t="shared" si="0"/>
        <v>9</v>
      </c>
      <c r="D8" s="17">
        <v>5</v>
      </c>
      <c r="E8" s="17">
        <f t="shared" si="0"/>
        <v>25</v>
      </c>
      <c r="F8" s="18">
        <v>4</v>
      </c>
      <c r="G8" s="18">
        <f t="shared" ref="G8" si="9">G$4*F8</f>
        <v>16</v>
      </c>
      <c r="H8" s="19">
        <v>4</v>
      </c>
      <c r="I8" s="19">
        <f t="shared" ref="I8" si="10">I$4*H8</f>
        <v>12</v>
      </c>
      <c r="J8" s="20">
        <v>3</v>
      </c>
      <c r="K8" s="20">
        <f t="shared" ref="K8" si="11">K$4*J8</f>
        <v>3</v>
      </c>
      <c r="L8">
        <f t="shared" si="4"/>
        <v>81</v>
      </c>
      <c r="M8">
        <f>K8+I8+G8+E8+C8</f>
        <v>65</v>
      </c>
    </row>
    <row r="9" spans="1:13" x14ac:dyDescent="0.35">
      <c r="A9" t="s">
        <v>49</v>
      </c>
      <c r="B9" s="16">
        <v>3</v>
      </c>
      <c r="C9" s="16">
        <f t="shared" si="0"/>
        <v>9</v>
      </c>
      <c r="D9" s="17">
        <v>5</v>
      </c>
      <c r="E9" s="17">
        <f t="shared" si="0"/>
        <v>25</v>
      </c>
      <c r="F9" s="18">
        <v>2</v>
      </c>
      <c r="G9" s="18">
        <f t="shared" ref="G9" si="12">G$4*F9</f>
        <v>8</v>
      </c>
      <c r="H9" s="19">
        <v>2</v>
      </c>
      <c r="I9" s="19">
        <f t="shared" ref="I9" si="13">I$4*H9</f>
        <v>6</v>
      </c>
      <c r="J9" s="20">
        <v>5</v>
      </c>
      <c r="K9" s="20">
        <f t="shared" ref="K9" si="14">K$4*J9</f>
        <v>5</v>
      </c>
      <c r="L9">
        <f t="shared" si="4"/>
        <v>65</v>
      </c>
      <c r="M9">
        <f t="shared" si="5"/>
        <v>53</v>
      </c>
    </row>
  </sheetData>
  <conditionalFormatting sqref="M5:M9">
    <cfRule type="top10" dxfId="1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6735-7F21-4AE5-A77F-398AC7A5F0E7}">
  <dimension ref="A1:N65"/>
  <sheetViews>
    <sheetView tabSelected="1" zoomScale="51" workbookViewId="0">
      <selection activeCell="Q37" sqref="Q37"/>
    </sheetView>
  </sheetViews>
  <sheetFormatPr defaultRowHeight="14.5" x14ac:dyDescent="0.35"/>
  <cols>
    <col min="1" max="1" width="13.1796875" bestFit="1" customWidth="1"/>
    <col min="3" max="3" width="14" bestFit="1" customWidth="1"/>
    <col min="13" max="13" width="11.1796875" bestFit="1" customWidth="1"/>
    <col min="14" max="14" width="18.81640625" bestFit="1" customWidth="1"/>
  </cols>
  <sheetData>
    <row r="1" spans="1:14" s="39" customFormat="1" ht="43.5" x14ac:dyDescent="0.35">
      <c r="A1" s="39" t="s">
        <v>88</v>
      </c>
      <c r="B1" s="39" t="s">
        <v>89</v>
      </c>
      <c r="C1" s="39" t="s">
        <v>90</v>
      </c>
      <c r="D1" s="39" t="s">
        <v>91</v>
      </c>
      <c r="E1" s="39" t="s">
        <v>92</v>
      </c>
      <c r="F1" s="39" t="s">
        <v>93</v>
      </c>
      <c r="G1" s="39" t="s">
        <v>94</v>
      </c>
      <c r="H1" s="39" t="s">
        <v>95</v>
      </c>
      <c r="I1" s="39" t="s">
        <v>96</v>
      </c>
      <c r="J1" s="39" t="s">
        <v>97</v>
      </c>
      <c r="K1" s="39" t="s">
        <v>98</v>
      </c>
      <c r="L1" s="39" t="s">
        <v>99</v>
      </c>
      <c r="M1" s="39" t="s">
        <v>100</v>
      </c>
      <c r="N1" s="39" t="s">
        <v>101</v>
      </c>
    </row>
    <row r="2" spans="1:14" x14ac:dyDescent="0.35">
      <c r="A2" t="s">
        <v>102</v>
      </c>
      <c r="B2" t="str">
        <f>LEFT(A2,2)</f>
        <v>TY</v>
      </c>
      <c r="C2" t="str">
        <f>VLOOKUP(B2,B$55:C$60,2)</f>
        <v>Toyota</v>
      </c>
      <c r="D2" t="str">
        <f>MID(A2,5,3)</f>
        <v>COR</v>
      </c>
      <c r="E2" t="str">
        <f>VLOOKUP(D2,D$55:E$65,2)</f>
        <v>Corola</v>
      </c>
      <c r="F2" t="str">
        <f>MID(A2,3,2)</f>
        <v>14</v>
      </c>
      <c r="G2">
        <f>IF(14-F2&lt;0,100-F2+14,14-F2)</f>
        <v>0</v>
      </c>
      <c r="H2">
        <v>17556.3</v>
      </c>
      <c r="I2">
        <f>H2/(G2+0.5)</f>
        <v>35112.6</v>
      </c>
      <c r="J2" t="s">
        <v>103</v>
      </c>
      <c r="K2" t="s">
        <v>104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35">
      <c r="A3" t="s">
        <v>105</v>
      </c>
      <c r="B3" t="str">
        <f>LEFT(A3,2)</f>
        <v>GM</v>
      </c>
      <c r="C3" t="str">
        <f>VLOOKUP(B3,B$55:C$60,2)</f>
        <v>General Motors</v>
      </c>
      <c r="D3" t="str">
        <f>MID(A3,5,3)</f>
        <v>CMR</v>
      </c>
      <c r="E3" t="str">
        <f>VLOOKUP(D3,D$55:E$65,2)</f>
        <v>Camelro</v>
      </c>
      <c r="F3" t="str">
        <f>MID(A3,3,2)</f>
        <v>14</v>
      </c>
      <c r="G3">
        <f>IF(14-F3&lt;0,100-F3+14,14-F3)</f>
        <v>0</v>
      </c>
      <c r="H3">
        <v>14289.6</v>
      </c>
      <c r="I3">
        <f>H3/(G3+0.5)</f>
        <v>28579.200000000001</v>
      </c>
      <c r="J3" t="s">
        <v>106</v>
      </c>
      <c r="K3" t="s">
        <v>107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35">
      <c r="A4" t="s">
        <v>108</v>
      </c>
      <c r="B4" t="str">
        <f>LEFT(A4,2)</f>
        <v>FD</v>
      </c>
      <c r="C4" t="str">
        <f>VLOOKUP(B4,B$55:C$60,2)</f>
        <v>Ford</v>
      </c>
      <c r="D4" t="str">
        <f>MID(A4,5,3)</f>
        <v>FCS</v>
      </c>
      <c r="E4" t="str">
        <f>VLOOKUP(D4,D$55:E$65,2)</f>
        <v>Focus</v>
      </c>
      <c r="F4" t="str">
        <f>MID(A4,3,2)</f>
        <v>13</v>
      </c>
      <c r="G4">
        <f>IF(14-F4&lt;0,100-F4+14,14-F4)</f>
        <v>1</v>
      </c>
      <c r="H4">
        <v>27637.1</v>
      </c>
      <c r="I4">
        <f>H4/(G4+0.5)</f>
        <v>18424.733333333334</v>
      </c>
      <c r="J4" t="s">
        <v>109</v>
      </c>
      <c r="K4" t="s">
        <v>110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35">
      <c r="A5" t="s">
        <v>111</v>
      </c>
      <c r="B5" t="str">
        <f>LEFT(A5,2)</f>
        <v>FD</v>
      </c>
      <c r="C5" t="str">
        <f>VLOOKUP(B5,B$55:C$60,2)</f>
        <v>Ford</v>
      </c>
      <c r="D5" t="str">
        <f>MID(A5,5,3)</f>
        <v>FCS</v>
      </c>
      <c r="E5" t="str">
        <f>VLOOKUP(D5,D$55:E$65,2)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>
        <f>H5/(G5+0.5)</f>
        <v>18356.533333333333</v>
      </c>
      <c r="J5" t="s">
        <v>106</v>
      </c>
      <c r="K5" t="s">
        <v>104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35">
      <c r="A6" t="s">
        <v>112</v>
      </c>
      <c r="B6" t="str">
        <f>LEFT(A6,2)</f>
        <v>FD</v>
      </c>
      <c r="C6" t="str">
        <f>VLOOKUP(B6,B$55:C$60,2)</f>
        <v>Ford</v>
      </c>
      <c r="D6" t="str">
        <f>MID(A6,5,3)</f>
        <v>FCS</v>
      </c>
      <c r="E6" t="str">
        <f>VLOOKUP(D6,D$55:E$65,2)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>
        <f>H6/(G6+0.5)</f>
        <v>15014.4</v>
      </c>
      <c r="J6" t="s">
        <v>109</v>
      </c>
      <c r="K6" t="s">
        <v>113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35">
      <c r="A7" t="s">
        <v>114</v>
      </c>
      <c r="B7" t="str">
        <f>LEFT(A7,2)</f>
        <v>HY</v>
      </c>
      <c r="C7" t="str">
        <f>VLOOKUP(B7,B$55:C$60,2)</f>
        <v>Hyndai</v>
      </c>
      <c r="D7" t="str">
        <f>MID(A7,5,3)</f>
        <v>ELA</v>
      </c>
      <c r="E7" t="str">
        <f>VLOOKUP(D7,D$55:E$65,2)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>
        <f>H7/(G7+0.5)</f>
        <v>14792.333333333334</v>
      </c>
      <c r="J7" t="s">
        <v>103</v>
      </c>
      <c r="K7" t="s">
        <v>115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35">
      <c r="A8" t="s">
        <v>116</v>
      </c>
      <c r="B8" t="str">
        <f>LEFT(A8,2)</f>
        <v>HY</v>
      </c>
      <c r="C8" t="str">
        <f>VLOOKUP(B8,B$55:C$60,2)</f>
        <v>Hyndai</v>
      </c>
      <c r="D8" t="str">
        <f>MID(A8,5,3)</f>
        <v>ELA</v>
      </c>
      <c r="E8" t="str">
        <f>VLOOKUP(D8,D$55:E$65,2)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>
        <f>H8/(G8+0.5)</f>
        <v>13482.6</v>
      </c>
      <c r="J8" t="s">
        <v>109</v>
      </c>
      <c r="K8" t="s">
        <v>104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35">
      <c r="A9" t="s">
        <v>117</v>
      </c>
      <c r="B9" t="str">
        <f>LEFT(A9,2)</f>
        <v>TY</v>
      </c>
      <c r="C9" t="str">
        <f>VLOOKUP(B9,B$55:C$60,2)</f>
        <v>Toyota</v>
      </c>
      <c r="D9" t="str">
        <f>MID(A9,5,3)</f>
        <v>COR</v>
      </c>
      <c r="E9" t="str">
        <f>VLOOKUP(D9,D$55:E$65,2)</f>
        <v>Corola</v>
      </c>
      <c r="F9" t="str">
        <f>MID(A9,3,2)</f>
        <v>12</v>
      </c>
      <c r="G9">
        <f>IF(14-F9&lt;0,100-F9+14,14-F9)</f>
        <v>2</v>
      </c>
      <c r="H9">
        <v>29601.9</v>
      </c>
      <c r="I9">
        <f>H9/(G9+0.5)</f>
        <v>11840.76</v>
      </c>
      <c r="J9" t="s">
        <v>109</v>
      </c>
      <c r="K9" t="s">
        <v>118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35">
      <c r="A10" t="s">
        <v>119</v>
      </c>
      <c r="B10" t="str">
        <f>LEFT(A10,2)</f>
        <v>HO</v>
      </c>
      <c r="C10" t="str">
        <f>VLOOKUP(B10,B$55:C$60,2)</f>
        <v>Honda</v>
      </c>
      <c r="D10" t="str">
        <f>MID(A10,5,3)</f>
        <v>CIV</v>
      </c>
      <c r="E10" t="str">
        <f>VLOOKUP(D10,D$55:E$65,2)</f>
        <v>Civic</v>
      </c>
      <c r="F10" t="str">
        <f>MID(A10,3,2)</f>
        <v>12</v>
      </c>
      <c r="G10">
        <f>IF(14-F10&lt;0,100-F10+14,14-F10)</f>
        <v>2</v>
      </c>
      <c r="H10">
        <v>24513.200000000001</v>
      </c>
      <c r="I10">
        <f>H10/(G10+0.5)</f>
        <v>9805.2800000000007</v>
      </c>
      <c r="J10" t="s">
        <v>109</v>
      </c>
      <c r="K10" t="s">
        <v>120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35">
      <c r="A11" t="s">
        <v>121</v>
      </c>
      <c r="B11" t="str">
        <f>LEFT(A11,2)</f>
        <v>HO</v>
      </c>
      <c r="C11" t="str">
        <f>VLOOKUP(B11,B$55:C$60,2)</f>
        <v>Honda</v>
      </c>
      <c r="D11" t="str">
        <f>MID(A11,5,3)</f>
        <v>CIV</v>
      </c>
      <c r="E11" t="str">
        <f>VLOOKUP(D11,D$55:E$65,2)</f>
        <v>Civic</v>
      </c>
      <c r="F11" t="str">
        <f>MID(A11,3,2)</f>
        <v>13</v>
      </c>
      <c r="G11">
        <f>IF(14-F11&lt;0,100-F11+14,14-F11)</f>
        <v>1</v>
      </c>
      <c r="H11">
        <v>13867.6</v>
      </c>
      <c r="I11">
        <f>H11/(G11+0.5)</f>
        <v>9245.0666666666675</v>
      </c>
      <c r="J11" t="s">
        <v>109</v>
      </c>
      <c r="K11" t="s">
        <v>122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35">
      <c r="A12" t="s">
        <v>123</v>
      </c>
      <c r="B12" t="str">
        <f>LEFT(A12,2)</f>
        <v>FD</v>
      </c>
      <c r="C12" t="str">
        <f>VLOOKUP(B12,B$55:C$60,2)</f>
        <v>Ford</v>
      </c>
      <c r="D12" t="str">
        <f>MID(A12,5,3)</f>
        <v>FCS</v>
      </c>
      <c r="E12" t="str">
        <f>VLOOKUP(D12,D$55:E$65,2)</f>
        <v>Focus</v>
      </c>
      <c r="F12" t="str">
        <f>MID(A12,3,2)</f>
        <v>13</v>
      </c>
      <c r="G12">
        <f>IF(14-F12&lt;0,100-F12+14,14-F12)</f>
        <v>1</v>
      </c>
      <c r="H12">
        <v>13682.9</v>
      </c>
      <c r="I12">
        <f>H12/(G12+0.5)</f>
        <v>9121.9333333333325</v>
      </c>
      <c r="J12" t="s">
        <v>109</v>
      </c>
      <c r="K12" t="s">
        <v>124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35">
      <c r="A13" t="s">
        <v>125</v>
      </c>
      <c r="B13" t="str">
        <f>LEFT(A13,2)</f>
        <v>HY</v>
      </c>
      <c r="C13" t="str">
        <f>VLOOKUP(B13,B$55:C$60,2)</f>
        <v>Hyndai</v>
      </c>
      <c r="D13" t="str">
        <f>MID(A13,5,3)</f>
        <v>ELA</v>
      </c>
      <c r="E13" t="str">
        <f>VLOOKUP(D13,D$55:E$65,2)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>
        <f>H13/(G13+0.5)</f>
        <v>8912.7999999999993</v>
      </c>
      <c r="J13" t="s">
        <v>103</v>
      </c>
      <c r="K13" t="s">
        <v>126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35">
      <c r="A14" t="s">
        <v>127</v>
      </c>
      <c r="B14" t="str">
        <f>LEFT(A14,2)</f>
        <v>TY</v>
      </c>
      <c r="C14" t="str">
        <f>VLOOKUP(B14,B$55:C$60,2)</f>
        <v>Toyota</v>
      </c>
      <c r="D14" t="str">
        <f>MID(A14,5,3)</f>
        <v>CAM</v>
      </c>
      <c r="E14" t="str">
        <f>VLOOKUP(D14,D$55:E$65,2)</f>
        <v>Camery</v>
      </c>
      <c r="F14" t="str">
        <f>MID(A14,3,2)</f>
        <v>12</v>
      </c>
      <c r="G14">
        <f>IF(14-F14&lt;0,100-F14+14,14-F14)</f>
        <v>2</v>
      </c>
      <c r="H14">
        <v>22128.2</v>
      </c>
      <c r="I14">
        <f>H14/(G14+0.5)</f>
        <v>8851.2800000000007</v>
      </c>
      <c r="J14" t="s">
        <v>103</v>
      </c>
      <c r="K14" t="s">
        <v>122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35">
      <c r="A15" t="s">
        <v>128</v>
      </c>
      <c r="B15" t="str">
        <f>LEFT(A15,2)</f>
        <v>TY</v>
      </c>
      <c r="C15" t="str">
        <f>VLOOKUP(B15,B$55:C$60,2)</f>
        <v>Toyota</v>
      </c>
      <c r="D15" t="str">
        <f>MID(A15,5,3)</f>
        <v>CAM</v>
      </c>
      <c r="E15" t="str">
        <f>VLOOKUP(D15,D$55:E$65,2)</f>
        <v>Camery</v>
      </c>
      <c r="F15" t="str">
        <f>MID(A15,3,2)</f>
        <v>09</v>
      </c>
      <c r="G15">
        <f>IF(14-F15&lt;0,100-F15+14,14-F15)</f>
        <v>5</v>
      </c>
      <c r="H15">
        <v>48114.2</v>
      </c>
      <c r="I15">
        <f>H15/(G15+0.5)</f>
        <v>8748.0363636363636</v>
      </c>
      <c r="J15" t="s">
        <v>106</v>
      </c>
      <c r="K15" t="s">
        <v>129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35">
      <c r="A16" t="s">
        <v>130</v>
      </c>
      <c r="B16" t="str">
        <f>LEFT(A16,2)</f>
        <v>HO</v>
      </c>
      <c r="C16" t="str">
        <f>VLOOKUP(B16,B$55:C$60,2)</f>
        <v>Honda</v>
      </c>
      <c r="D16" t="str">
        <f>MID(A16,5,3)</f>
        <v>CIV</v>
      </c>
      <c r="E16" t="str">
        <f>VLOOKUP(D16,D$55:E$65,2)</f>
        <v>Civic</v>
      </c>
      <c r="F16" t="str">
        <f>MID(A16,3,2)</f>
        <v>11</v>
      </c>
      <c r="G16">
        <f>IF(14-F16&lt;0,100-F16+14,14-F16)</f>
        <v>3</v>
      </c>
      <c r="H16">
        <v>30555.3</v>
      </c>
      <c r="I16">
        <f>H16/(G16+0.5)</f>
        <v>8730.0857142857149</v>
      </c>
      <c r="J16" t="s">
        <v>109</v>
      </c>
      <c r="K16" t="s">
        <v>131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35">
      <c r="A17" t="s">
        <v>132</v>
      </c>
      <c r="B17" t="str">
        <f>LEFT(A17,2)</f>
        <v>HY</v>
      </c>
      <c r="C17" t="str">
        <f>VLOOKUP(B17,B$55:C$60,2)</f>
        <v>Hyndai</v>
      </c>
      <c r="D17" t="str">
        <f>MID(A17,5,3)</f>
        <v>ELA</v>
      </c>
      <c r="E17" t="str">
        <f>VLOOKUP(D17,D$55:E$65,2)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>
        <f>H17/(G17+0.5)</f>
        <v>8314.9428571428562</v>
      </c>
      <c r="J17" t="s">
        <v>109</v>
      </c>
      <c r="K17" t="s">
        <v>107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35">
      <c r="A18" t="s">
        <v>133</v>
      </c>
      <c r="B18" t="str">
        <f>LEFT(A18,2)</f>
        <v>CR</v>
      </c>
      <c r="C18" t="str">
        <f>VLOOKUP(B18,B$55:C$60,2)</f>
        <v>Chrysler</v>
      </c>
      <c r="D18" t="str">
        <f>MID(A18,5,3)</f>
        <v>PTC</v>
      </c>
      <c r="E18" t="str">
        <f>VLOOKUP(D18,D$55:E$65,2)</f>
        <v>PT Cruiser</v>
      </c>
      <c r="F18" t="str">
        <f>MID(A18,3,2)</f>
        <v>11</v>
      </c>
      <c r="G18">
        <f>IF(14-F18&lt;0,100-F18+14,14-F18)</f>
        <v>3</v>
      </c>
      <c r="H18">
        <v>27394.2</v>
      </c>
      <c r="I18">
        <f>H18/(G18+0.5)</f>
        <v>7826.9142857142861</v>
      </c>
      <c r="J18" t="s">
        <v>109</v>
      </c>
      <c r="K18" t="s">
        <v>113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35">
      <c r="A19" t="s">
        <v>134</v>
      </c>
      <c r="B19" t="str">
        <f>LEFT(A19,2)</f>
        <v>GM</v>
      </c>
      <c r="C19" t="str">
        <f>VLOOKUP(B19,B$55:C$60,2)</f>
        <v>General Motors</v>
      </c>
      <c r="D19" t="str">
        <f>MID(A19,5,3)</f>
        <v>CMR</v>
      </c>
      <c r="E19" t="str">
        <f>VLOOKUP(D19,D$55:E$65,2)</f>
        <v>Camelro</v>
      </c>
      <c r="F19" t="str">
        <f>MID(A19,3,2)</f>
        <v>12</v>
      </c>
      <c r="G19">
        <f>IF(14-F19&lt;0,100-F19+14,14-F19)</f>
        <v>2</v>
      </c>
      <c r="H19">
        <v>19421.099999999999</v>
      </c>
      <c r="I19">
        <f>H19/(G19+0.5)</f>
        <v>7768.44</v>
      </c>
      <c r="J19" t="s">
        <v>109</v>
      </c>
      <c r="K19" t="s">
        <v>135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35">
      <c r="A20" t="s">
        <v>136</v>
      </c>
      <c r="B20" t="str">
        <f>LEFT(A20,2)</f>
        <v>FD</v>
      </c>
      <c r="C20" t="str">
        <f>VLOOKUP(B20,B$55:C$60,2)</f>
        <v>Ford</v>
      </c>
      <c r="D20" t="str">
        <f>MID(A20,5,3)</f>
        <v>FCS</v>
      </c>
      <c r="E20" t="str">
        <f>VLOOKUP(D20,D$55:E$65,2)</f>
        <v>Focus</v>
      </c>
      <c r="F20" t="str">
        <f>MID(A20,3,2)</f>
        <v>12</v>
      </c>
      <c r="G20">
        <f>IF(14-F20&lt;0,100-F20+14,14-F20)</f>
        <v>2</v>
      </c>
      <c r="H20">
        <v>19341.7</v>
      </c>
      <c r="I20">
        <f>H20/(G20+0.5)</f>
        <v>7736.68</v>
      </c>
      <c r="J20" t="s">
        <v>106</v>
      </c>
      <c r="K20" t="s">
        <v>137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35">
      <c r="A21" t="s">
        <v>138</v>
      </c>
      <c r="B21" t="str">
        <f>LEFT(A21,2)</f>
        <v>HO</v>
      </c>
      <c r="C21" t="str">
        <f>VLOOKUP(B21,B$55:C$60,2)</f>
        <v>Honda</v>
      </c>
      <c r="D21" t="str">
        <f>MID(A21,5,3)</f>
        <v>CIV</v>
      </c>
      <c r="E21" t="str">
        <f>VLOOKUP(D21,D$55:E$65,2)</f>
        <v>Civic</v>
      </c>
      <c r="F21" t="str">
        <f>MID(A21,3,2)</f>
        <v>10</v>
      </c>
      <c r="G21">
        <f>IF(14-F21&lt;0,100-F21+14,14-F21)</f>
        <v>4</v>
      </c>
      <c r="H21">
        <v>33477.199999999997</v>
      </c>
      <c r="I21">
        <f>H21/(G21+0.5)</f>
        <v>7439.3777777777768</v>
      </c>
      <c r="J21" t="s">
        <v>109</v>
      </c>
      <c r="K21" t="s">
        <v>139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35">
      <c r="A22" t="s">
        <v>140</v>
      </c>
      <c r="B22" t="str">
        <f>LEFT(A22,2)</f>
        <v>HO</v>
      </c>
      <c r="C22" t="str">
        <f>VLOOKUP(B22,B$55:C$60,2)</f>
        <v>Honda</v>
      </c>
      <c r="D22" t="str">
        <f>MID(A22,5,3)</f>
        <v>ODY</v>
      </c>
      <c r="E22" t="str">
        <f>VLOOKUP(D22,D$55:E$65,2)</f>
        <v>Odyssey</v>
      </c>
      <c r="F22" t="str">
        <f>MID(A22,3,2)</f>
        <v>14</v>
      </c>
      <c r="G22">
        <f>IF(14-F22&lt;0,100-F22+14,14-F22)</f>
        <v>0</v>
      </c>
      <c r="H22">
        <v>3708.1</v>
      </c>
      <c r="I22">
        <f>H22/(G22+0.5)</f>
        <v>7416.2</v>
      </c>
      <c r="J22" t="s">
        <v>109</v>
      </c>
      <c r="K22" t="s">
        <v>126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35">
      <c r="A23" t="s">
        <v>141</v>
      </c>
      <c r="B23" t="str">
        <f>LEFT(A23,2)</f>
        <v>GM</v>
      </c>
      <c r="C23" t="str">
        <f>VLOOKUP(B23,B$55:C$60,2)</f>
        <v>General Motors</v>
      </c>
      <c r="D23" t="str">
        <f>MID(A23,5,3)</f>
        <v>SLV</v>
      </c>
      <c r="E23" t="str">
        <f>VLOOKUP(D23,D$55:E$65,2)</f>
        <v>Silverado</v>
      </c>
      <c r="F23" t="str">
        <f>MID(A23,3,2)</f>
        <v>10</v>
      </c>
      <c r="G23">
        <f>IF(14-F23&lt;0,100-F23+14,14-F23)</f>
        <v>4</v>
      </c>
      <c r="H23">
        <v>31144.400000000001</v>
      </c>
      <c r="I23">
        <f>H23/(G23+0.5)</f>
        <v>6920.9777777777781</v>
      </c>
      <c r="J23" t="s">
        <v>109</v>
      </c>
      <c r="K23" t="s">
        <v>120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35">
      <c r="A24" t="s">
        <v>142</v>
      </c>
      <c r="B24" t="str">
        <f>LEFT(A24,2)</f>
        <v>FD</v>
      </c>
      <c r="C24" t="str">
        <f>VLOOKUP(B24,B$55:C$60,2)</f>
        <v>Ford</v>
      </c>
      <c r="D24" t="str">
        <f>MID(A24,5,3)</f>
        <v>MTG</v>
      </c>
      <c r="E24" t="str">
        <f>VLOOKUP(D24,D$55:E$65,2)</f>
        <v>Mustang</v>
      </c>
      <c r="F24" t="str">
        <f>MID(A24,3,2)</f>
        <v>08</v>
      </c>
      <c r="G24">
        <f>IF(14-F24&lt;0,100-F24+14,14-F24)</f>
        <v>6</v>
      </c>
      <c r="H24">
        <v>44946.5</v>
      </c>
      <c r="I24">
        <f>H24/(G24+0.5)</f>
        <v>6914.8461538461543</v>
      </c>
      <c r="J24" t="s">
        <v>143</v>
      </c>
      <c r="K24" t="s">
        <v>131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35">
      <c r="A25" t="s">
        <v>144</v>
      </c>
      <c r="B25" t="str">
        <f>LEFT(A25,2)</f>
        <v>CR</v>
      </c>
      <c r="C25" t="str">
        <f>VLOOKUP(B25,B$55:C$60,2)</f>
        <v>Chrysler</v>
      </c>
      <c r="D25" t="str">
        <f>MID(A25,5,3)</f>
        <v>CAR</v>
      </c>
      <c r="E25" t="str">
        <f>VLOOKUP(D25,D$55:E$65,2)</f>
        <v>Caravan</v>
      </c>
      <c r="F25" t="str">
        <f>MID(A25,3,2)</f>
        <v>04</v>
      </c>
      <c r="G25">
        <f>IF(14-F25&lt;0,100-F25+14,14-F25)</f>
        <v>10</v>
      </c>
      <c r="H25">
        <v>72527.199999999997</v>
      </c>
      <c r="I25">
        <f>H25/(G25+0.5)</f>
        <v>6907.3523809523804</v>
      </c>
      <c r="J25" t="s">
        <v>106</v>
      </c>
      <c r="K25" t="s">
        <v>135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35">
      <c r="A26" t="s">
        <v>145</v>
      </c>
      <c r="B26" t="str">
        <f>LEFT(A26,2)</f>
        <v>HO</v>
      </c>
      <c r="C26" t="str">
        <f>VLOOKUP(B26,B$55:C$60,2)</f>
        <v>Honda</v>
      </c>
      <c r="D26" t="str">
        <f>MID(A26,5,3)</f>
        <v>ODY</v>
      </c>
      <c r="E26" t="str">
        <f>VLOOKUP(D26,D$55:E$65,2)</f>
        <v>Odyssey</v>
      </c>
      <c r="F26" t="str">
        <f>MID(A26,3,2)</f>
        <v>07</v>
      </c>
      <c r="G26">
        <f>IF(14-F26&lt;0,100-F26+14,14-F26)</f>
        <v>7</v>
      </c>
      <c r="H26">
        <v>50854.1</v>
      </c>
      <c r="I26">
        <f>H26/(G26+0.5)</f>
        <v>6780.5466666666662</v>
      </c>
      <c r="J26" t="s">
        <v>109</v>
      </c>
      <c r="K26" t="s">
        <v>139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35">
      <c r="A27" t="s">
        <v>146</v>
      </c>
      <c r="B27" t="str">
        <f>LEFT(A27,2)</f>
        <v>HO</v>
      </c>
      <c r="C27" t="str">
        <f>VLOOKUP(B27,B$55:C$60,2)</f>
        <v>Honda</v>
      </c>
      <c r="D27" t="str">
        <f>MID(A27,5,3)</f>
        <v>ODY</v>
      </c>
      <c r="E27" t="str">
        <f>VLOOKUP(D27,D$55:E$65,2)</f>
        <v>Odyssey</v>
      </c>
      <c r="F27" t="str">
        <f>MID(A27,3,2)</f>
        <v>08</v>
      </c>
      <c r="G27">
        <f>IF(14-F27&lt;0,100-F27+14,14-F27)</f>
        <v>6</v>
      </c>
      <c r="H27">
        <v>42504.6</v>
      </c>
      <c r="I27">
        <f>H27/(G27+0.5)</f>
        <v>6539.1692307692301</v>
      </c>
      <c r="J27" t="s">
        <v>106</v>
      </c>
      <c r="K27" t="s">
        <v>124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35">
      <c r="A28" t="s">
        <v>147</v>
      </c>
      <c r="B28" t="str">
        <f>LEFT(A28,2)</f>
        <v>FD</v>
      </c>
      <c r="C28" t="str">
        <f>VLOOKUP(B28,B$55:C$60,2)</f>
        <v>Ford</v>
      </c>
      <c r="D28" t="str">
        <f>MID(A28,5,3)</f>
        <v>FCS</v>
      </c>
      <c r="E28" t="str">
        <f>VLOOKUP(D28,D$55:E$65,2)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>
        <f>H28/(G28+0.5)</f>
        <v>6388.545454545455</v>
      </c>
      <c r="J28" t="s">
        <v>109</v>
      </c>
      <c r="K28" t="s">
        <v>129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35">
      <c r="A29" t="s">
        <v>148</v>
      </c>
      <c r="B29" t="str">
        <f>LEFT(A29,2)</f>
        <v>TY</v>
      </c>
      <c r="C29" t="str">
        <f>VLOOKUP(B29,B$55:C$60,2)</f>
        <v>Toyota</v>
      </c>
      <c r="D29" t="str">
        <f>MID(A29,5,3)</f>
        <v>COR</v>
      </c>
      <c r="E29" t="str">
        <f>VLOOKUP(D29,D$55:E$65,2)</f>
        <v>Corola</v>
      </c>
      <c r="F29" t="str">
        <f>MID(A29,3,2)</f>
        <v>03</v>
      </c>
      <c r="G29">
        <f>IF(14-F29&lt;0,100-F29+14,14-F29)</f>
        <v>11</v>
      </c>
      <c r="H29">
        <v>73444.399999999994</v>
      </c>
      <c r="I29">
        <f>H29/(G29+0.5)</f>
        <v>6386.4695652173905</v>
      </c>
      <c r="J29" t="s">
        <v>109</v>
      </c>
      <c r="K29" t="s">
        <v>149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35">
      <c r="A30" t="s">
        <v>150</v>
      </c>
      <c r="B30" t="str">
        <f>LEFT(A30,2)</f>
        <v>HO</v>
      </c>
      <c r="C30" t="str">
        <f>VLOOKUP(B30,B$55:C$60,2)</f>
        <v>Honda</v>
      </c>
      <c r="D30" t="str">
        <f>MID(A30,5,3)</f>
        <v>ODY</v>
      </c>
      <c r="E30" t="str">
        <f>VLOOKUP(D30,D$55:E$65,2)</f>
        <v>Odyssey</v>
      </c>
      <c r="F30" t="str">
        <f>MID(A30,3,2)</f>
        <v>05</v>
      </c>
      <c r="G30">
        <f>IF(14-F30&lt;0,100-F30+14,14-F30)</f>
        <v>9</v>
      </c>
      <c r="H30">
        <v>60389.5</v>
      </c>
      <c r="I30">
        <f>H30/(G30+0.5)</f>
        <v>6356.7894736842109</v>
      </c>
      <c r="J30" t="s">
        <v>106</v>
      </c>
      <c r="K30" t="s">
        <v>129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35">
      <c r="A31" t="s">
        <v>151</v>
      </c>
      <c r="B31" t="str">
        <f>LEFT(A31,2)</f>
        <v>TY</v>
      </c>
      <c r="C31" t="str">
        <f>VLOOKUP(B31,B$55:C$60,2)</f>
        <v>Toyota</v>
      </c>
      <c r="D31" t="str">
        <f>MID(A31,5,3)</f>
        <v>CAM</v>
      </c>
      <c r="E31" t="str">
        <f>VLOOKUP(D31,D$55:E$65,2)</f>
        <v>Camery</v>
      </c>
      <c r="F31" t="str">
        <f>MID(A31,3,2)</f>
        <v>96</v>
      </c>
      <c r="G31">
        <f>IF(14-F31&lt;0,100-F31+14,14-F31)</f>
        <v>18</v>
      </c>
      <c r="H31">
        <v>114660.6</v>
      </c>
      <c r="I31">
        <f>H31/(G31+0.5)</f>
        <v>6197.8702702702703</v>
      </c>
      <c r="J31" t="s">
        <v>143</v>
      </c>
      <c r="K31" t="s">
        <v>122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35">
      <c r="A32" t="s">
        <v>152</v>
      </c>
      <c r="B32" t="str">
        <f>LEFT(A32,2)</f>
        <v>CR</v>
      </c>
      <c r="C32" t="str">
        <f>VLOOKUP(B32,B$55:C$60,2)</f>
        <v>Chrysler</v>
      </c>
      <c r="D32" t="str">
        <f>MID(A32,5,3)</f>
        <v>PTC</v>
      </c>
      <c r="E32" t="str">
        <f>VLOOKUP(D32,D$55:E$65,2)</f>
        <v>PT Cruiser</v>
      </c>
      <c r="F32" t="str">
        <f>MID(A32,3,2)</f>
        <v>04</v>
      </c>
      <c r="G32">
        <f>IF(14-F32&lt;0,100-F32+14,14-F32)</f>
        <v>10</v>
      </c>
      <c r="H32">
        <v>64542</v>
      </c>
      <c r="I32">
        <f>H32/(G32+0.5)</f>
        <v>6146.8571428571431</v>
      </c>
      <c r="J32" t="s">
        <v>103</v>
      </c>
      <c r="K32" t="s">
        <v>110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35">
      <c r="A33" t="s">
        <v>153</v>
      </c>
      <c r="B33" t="str">
        <f>LEFT(A33,2)</f>
        <v>FD</v>
      </c>
      <c r="C33" t="str">
        <f>VLOOKUP(B33,B$55:C$60,2)</f>
        <v>Ford</v>
      </c>
      <c r="D33" t="str">
        <f>MID(A33,5,3)</f>
        <v>FCS</v>
      </c>
      <c r="E33" t="str">
        <f>VLOOKUP(D33,D$55:E$65,2)</f>
        <v>Focus</v>
      </c>
      <c r="F33" t="str">
        <f>MID(A33,3,2)</f>
        <v>06</v>
      </c>
      <c r="G33">
        <f>IF(14-F33&lt;0,100-F33+14,14-F33)</f>
        <v>8</v>
      </c>
      <c r="H33">
        <v>52229.5</v>
      </c>
      <c r="I33">
        <f>H33/(G33+0.5)</f>
        <v>6144.6470588235297</v>
      </c>
      <c r="J33" t="s">
        <v>143</v>
      </c>
      <c r="K33" t="s">
        <v>131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35">
      <c r="A34" t="s">
        <v>154</v>
      </c>
      <c r="B34" t="str">
        <f>LEFT(A34,2)</f>
        <v>TY</v>
      </c>
      <c r="C34" t="str">
        <f>VLOOKUP(B34,B$55:C$60,2)</f>
        <v>Toyota</v>
      </c>
      <c r="D34" t="str">
        <f>MID(A34,5,3)</f>
        <v>CAM</v>
      </c>
      <c r="E34" t="str">
        <f>VLOOKUP(D34,D$55:E$65,2)</f>
        <v>Camery</v>
      </c>
      <c r="F34" t="str">
        <f>MID(A34,3,2)</f>
        <v>00</v>
      </c>
      <c r="G34">
        <f>IF(14-F34&lt;0,100-F34+14,14-F34)</f>
        <v>14</v>
      </c>
      <c r="H34">
        <v>85928</v>
      </c>
      <c r="I34">
        <f>H34/(G34+0.5)</f>
        <v>5926.0689655172409</v>
      </c>
      <c r="J34" t="s">
        <v>143</v>
      </c>
      <c r="K34" t="s">
        <v>115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35">
      <c r="A35" t="s">
        <v>155</v>
      </c>
      <c r="B35" t="str">
        <f>LEFT(A35,2)</f>
        <v>FD</v>
      </c>
      <c r="C35" t="str">
        <f>VLOOKUP(B35,B$55:C$60,2)</f>
        <v>Ford</v>
      </c>
      <c r="D35" t="str">
        <f>MID(A35,5,3)</f>
        <v>MTG</v>
      </c>
      <c r="E35" t="str">
        <f>VLOOKUP(D35,D$55:E$65,2)</f>
        <v>Mustang</v>
      </c>
      <c r="F35" t="str">
        <f>MID(A35,3,2)</f>
        <v>08</v>
      </c>
      <c r="G35">
        <f>IF(14-F35&lt;0,100-F35+14,14-F35)</f>
        <v>6</v>
      </c>
      <c r="H35">
        <v>37558.800000000003</v>
      </c>
      <c r="I35">
        <f>H35/(G35+0.5)</f>
        <v>5778.2769230769236</v>
      </c>
      <c r="J35" t="s">
        <v>109</v>
      </c>
      <c r="K35" t="s">
        <v>156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35">
      <c r="A36" t="s">
        <v>157</v>
      </c>
      <c r="B36" t="str">
        <f>LEFT(A36,2)</f>
        <v>TY</v>
      </c>
      <c r="C36" t="str">
        <f>VLOOKUP(B36,B$55:C$60,2)</f>
        <v>Toyota</v>
      </c>
      <c r="D36" t="str">
        <f>MID(A36,5,3)</f>
        <v>CAM</v>
      </c>
      <c r="E36" t="str">
        <f>VLOOKUP(D36,D$55:E$65,2)</f>
        <v>Camery</v>
      </c>
      <c r="F36" t="str">
        <f>MID(A36,3,2)</f>
        <v>98</v>
      </c>
      <c r="G36">
        <f>IF(14-F36&lt;0,100-F36+14,14-F36)</f>
        <v>16</v>
      </c>
      <c r="H36">
        <v>93382.6</v>
      </c>
      <c r="I36">
        <f>H36/(G36+0.5)</f>
        <v>5659.5515151515156</v>
      </c>
      <c r="J36" t="s">
        <v>109</v>
      </c>
      <c r="K36" t="s">
        <v>139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35">
      <c r="A37" t="s">
        <v>158</v>
      </c>
      <c r="B37" t="str">
        <f>LEFT(A37,2)</f>
        <v>CR</v>
      </c>
      <c r="C37" t="str">
        <f>VLOOKUP(B37,B$55:C$60,2)</f>
        <v>Chrysler</v>
      </c>
      <c r="D37" t="str">
        <f>MID(A37,5,3)</f>
        <v>PTC</v>
      </c>
      <c r="E37" t="str">
        <f>VLOOKUP(D37,D$55:E$65,2)</f>
        <v>PT Cruiser</v>
      </c>
      <c r="F37" t="str">
        <f>MID(A37,3,2)</f>
        <v>07</v>
      </c>
      <c r="G37">
        <f>IF(14-F37&lt;0,100-F37+14,14-F37)</f>
        <v>7</v>
      </c>
      <c r="H37">
        <v>42074.2</v>
      </c>
      <c r="I37">
        <f>H37/(G37+0.5)</f>
        <v>5609.8933333333325</v>
      </c>
      <c r="J37" t="s">
        <v>143</v>
      </c>
      <c r="K37" t="s">
        <v>149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35">
      <c r="A38" t="s">
        <v>159</v>
      </c>
      <c r="B38" t="str">
        <f>LEFT(A38,2)</f>
        <v>FD</v>
      </c>
      <c r="C38" t="str">
        <f>VLOOKUP(B38,B$55:C$60,2)</f>
        <v>Ford</v>
      </c>
      <c r="D38" t="str">
        <f>MID(A38,5,3)</f>
        <v>MTG</v>
      </c>
      <c r="E38" t="str">
        <f>VLOOKUP(D38,D$55:E$65,2)</f>
        <v>Mustang</v>
      </c>
      <c r="F38" t="str">
        <f>MID(A38,3,2)</f>
        <v>08</v>
      </c>
      <c r="G38">
        <f>IF(14-F38&lt;0,100-F38+14,14-F38)</f>
        <v>6</v>
      </c>
      <c r="H38">
        <v>36438.5</v>
      </c>
      <c r="I38">
        <f>H38/(G38+0.5)</f>
        <v>5605.9230769230771</v>
      </c>
      <c r="J38" t="s">
        <v>106</v>
      </c>
      <c r="K38" t="s">
        <v>110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35">
      <c r="A39" t="s">
        <v>160</v>
      </c>
      <c r="B39" t="str">
        <f>LEFT(A39,2)</f>
        <v>GM</v>
      </c>
      <c r="C39" t="str">
        <f>VLOOKUP(B39,B$55:C$60,2)</f>
        <v>General Motors</v>
      </c>
      <c r="D39" t="str">
        <f>MID(A39,5,3)</f>
        <v>SLV</v>
      </c>
      <c r="E39" t="str">
        <f>VLOOKUP(D39,D$55:E$65,2)</f>
        <v>Silverado</v>
      </c>
      <c r="F39" t="str">
        <f>MID(A39,3,2)</f>
        <v>00</v>
      </c>
      <c r="G39">
        <f>IF(14-F39&lt;0,100-F39+14,14-F39)</f>
        <v>14</v>
      </c>
      <c r="H39">
        <v>80685.8</v>
      </c>
      <c r="I39">
        <f>H39/(G39+0.5)</f>
        <v>5564.5379310344833</v>
      </c>
      <c r="J39" t="s">
        <v>103</v>
      </c>
      <c r="K39" t="s">
        <v>113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35">
      <c r="A40" t="s">
        <v>161</v>
      </c>
      <c r="B40" t="str">
        <f>LEFT(A40,2)</f>
        <v>FD</v>
      </c>
      <c r="C40" t="str">
        <f>VLOOKUP(B40,B$55:C$60,2)</f>
        <v>Ford</v>
      </c>
      <c r="D40" t="str">
        <f>MID(A40,5,3)</f>
        <v>FCS</v>
      </c>
      <c r="E40" t="str">
        <f>VLOOKUP(D40,D$55:E$65,2)</f>
        <v>Focus</v>
      </c>
      <c r="F40" t="str">
        <f>MID(A40,3,2)</f>
        <v>06</v>
      </c>
      <c r="G40">
        <f>IF(14-F40&lt;0,100-F40+14,14-F40)</f>
        <v>8</v>
      </c>
      <c r="H40">
        <v>46311.4</v>
      </c>
      <c r="I40">
        <f>H40/(G40+0.5)</f>
        <v>5448.4000000000005</v>
      </c>
      <c r="J40" t="s">
        <v>143</v>
      </c>
      <c r="K40" t="s">
        <v>115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35">
      <c r="A41" t="s">
        <v>162</v>
      </c>
      <c r="B41" t="str">
        <f>LEFT(A41,2)</f>
        <v>TY</v>
      </c>
      <c r="C41" t="str">
        <f>VLOOKUP(B41,B$55:C$60,2)</f>
        <v>Toyota</v>
      </c>
      <c r="D41" t="str">
        <f>MID(A41,5,3)</f>
        <v>CAM</v>
      </c>
      <c r="E41" t="str">
        <f>VLOOKUP(D41,D$55:E$65,2)</f>
        <v>Camery</v>
      </c>
      <c r="F41" t="str">
        <f>MID(A41,3,2)</f>
        <v>02</v>
      </c>
      <c r="G41">
        <f>IF(14-F41&lt;0,100-F41+14,14-F41)</f>
        <v>12</v>
      </c>
      <c r="H41">
        <v>67829.100000000006</v>
      </c>
      <c r="I41">
        <f>H41/(G41+0.5)</f>
        <v>5426.3280000000004</v>
      </c>
      <c r="J41" t="s">
        <v>109</v>
      </c>
      <c r="K41" t="s">
        <v>110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35">
      <c r="A42" t="s">
        <v>163</v>
      </c>
      <c r="B42" t="str">
        <f>LEFT(A42,2)</f>
        <v>CR</v>
      </c>
      <c r="C42" t="str">
        <f>VLOOKUP(B42,B$55:C$60,2)</f>
        <v>Chrysler</v>
      </c>
      <c r="D42" t="str">
        <f>MID(A42,5,3)</f>
        <v>CAR</v>
      </c>
      <c r="E42" t="str">
        <f>VLOOKUP(D42,D$55:E$65,2)</f>
        <v>Caravan</v>
      </c>
      <c r="F42" t="str">
        <f>MID(A42,3,2)</f>
        <v>00</v>
      </c>
      <c r="G42">
        <f>IF(14-F42&lt;0,100-F42+14,14-F42)</f>
        <v>14</v>
      </c>
      <c r="H42">
        <v>77243.100000000006</v>
      </c>
      <c r="I42">
        <f>H42/(G42+0.5)</f>
        <v>5327.1103448275862</v>
      </c>
      <c r="J42" t="s">
        <v>109</v>
      </c>
      <c r="K42" t="s">
        <v>156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35">
      <c r="A43" t="s">
        <v>164</v>
      </c>
      <c r="B43" t="str">
        <f>LEFT(A43,2)</f>
        <v>HO</v>
      </c>
      <c r="C43" t="str">
        <f>VLOOKUP(B43,B$55:C$60,2)</f>
        <v>Honda</v>
      </c>
      <c r="D43" t="str">
        <f>MID(A43,5,3)</f>
        <v>CIV</v>
      </c>
      <c r="E43" t="str">
        <f>VLOOKUP(D43,D$55:E$65,2)</f>
        <v>Civic</v>
      </c>
      <c r="F43" t="str">
        <f>MID(A43,3,2)</f>
        <v>99</v>
      </c>
      <c r="G43">
        <f>IF(14-F43&lt;0,100-F43+14,14-F43)</f>
        <v>15</v>
      </c>
      <c r="H43">
        <v>82374</v>
      </c>
      <c r="I43">
        <f>H43/(G43+0.5)</f>
        <v>5314.4516129032254</v>
      </c>
      <c r="J43" t="s">
        <v>106</v>
      </c>
      <c r="K43" t="s">
        <v>124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35">
      <c r="A44" t="s">
        <v>165</v>
      </c>
      <c r="B44" t="str">
        <f>LEFT(A44,2)</f>
        <v>FD</v>
      </c>
      <c r="C44" t="str">
        <f>VLOOKUP(B44,B$55:C$60,2)</f>
        <v>Ford</v>
      </c>
      <c r="D44" t="str">
        <f>MID(A44,5,3)</f>
        <v>MTG</v>
      </c>
      <c r="E44" t="str">
        <f>VLOOKUP(D44,D$55:E$65,2)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>
        <f>H44/(G44+0.5)</f>
        <v>5291.1529411764714</v>
      </c>
      <c r="J44" t="s">
        <v>106</v>
      </c>
      <c r="K44" t="s">
        <v>126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35">
      <c r="A45" t="s">
        <v>166</v>
      </c>
      <c r="B45" t="str">
        <f>LEFT(A45,2)</f>
        <v>HO</v>
      </c>
      <c r="C45" t="str">
        <f>VLOOKUP(B45,B$55:C$60,2)</f>
        <v>Honda</v>
      </c>
      <c r="D45" t="str">
        <f>MID(A45,5,3)</f>
        <v>CIV</v>
      </c>
      <c r="E45" t="str">
        <f>VLOOKUP(D45,D$55:E$65,2)</f>
        <v>Civic</v>
      </c>
      <c r="F45" t="str">
        <f>MID(A45,3,2)</f>
        <v>01</v>
      </c>
      <c r="G45">
        <f>IF(14-F45&lt;0,100-F45+14,14-F45)</f>
        <v>13</v>
      </c>
      <c r="H45">
        <v>69891.899999999994</v>
      </c>
      <c r="I45">
        <f>H45/(G45+0.5)</f>
        <v>5177.177777777777</v>
      </c>
      <c r="J45" t="s">
        <v>103</v>
      </c>
      <c r="K45" t="s">
        <v>156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35">
      <c r="A46" t="s">
        <v>167</v>
      </c>
      <c r="B46" t="str">
        <f>LEFT(A46,2)</f>
        <v>GM</v>
      </c>
      <c r="C46" t="str">
        <f>VLOOKUP(B46,B$55:C$60,2)</f>
        <v>General Motors</v>
      </c>
      <c r="D46" t="str">
        <f>MID(A46,5,3)</f>
        <v>CMR</v>
      </c>
      <c r="E46" t="str">
        <f>VLOOKUP(D46,D$55:E$65,2)</f>
        <v>Camelro</v>
      </c>
      <c r="F46" t="str">
        <f>MID(A46,3,2)</f>
        <v>09</v>
      </c>
      <c r="G46">
        <f>IF(14-F46&lt;0,100-F46+14,14-F46)</f>
        <v>5</v>
      </c>
      <c r="H46">
        <v>28464.799999999999</v>
      </c>
      <c r="I46">
        <f>H46/(G46+0.5)</f>
        <v>5175.4181818181814</v>
      </c>
      <c r="J46" t="s">
        <v>106</v>
      </c>
      <c r="K46" t="s">
        <v>118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35">
      <c r="A47" t="s">
        <v>168</v>
      </c>
      <c r="B47" t="str">
        <f>LEFT(A47,2)</f>
        <v>TY</v>
      </c>
      <c r="C47" t="str">
        <f>VLOOKUP(B47,B$55:C$60,2)</f>
        <v>Toyota</v>
      </c>
      <c r="D47" t="str">
        <f>MID(A47,5,3)</f>
        <v>COR</v>
      </c>
      <c r="E47" t="str">
        <f>VLOOKUP(D47,D$55:E$65,2)</f>
        <v>Corola</v>
      </c>
      <c r="F47" t="str">
        <f>MID(A47,3,2)</f>
        <v>02</v>
      </c>
      <c r="G47">
        <f>IF(14-F47&lt;0,100-F47+14,14-F47)</f>
        <v>12</v>
      </c>
      <c r="H47">
        <v>64467.4</v>
      </c>
      <c r="I47">
        <f>H47/(G47+0.5)</f>
        <v>5157.3919999999998</v>
      </c>
      <c r="J47" t="s">
        <v>169</v>
      </c>
      <c r="K47" t="s">
        <v>149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35">
      <c r="A48" t="s">
        <v>170</v>
      </c>
      <c r="B48" t="str">
        <f>LEFT(A48,2)</f>
        <v>CR</v>
      </c>
      <c r="C48" t="str">
        <f>VLOOKUP(B48,B$55:C$60,2)</f>
        <v>Chrysler</v>
      </c>
      <c r="D48" t="str">
        <f>MID(A48,5,3)</f>
        <v>CAR</v>
      </c>
      <c r="E48" t="str">
        <f>VLOOKUP(D48,D$55:E$65,2)</f>
        <v>Caravan</v>
      </c>
      <c r="F48" t="str">
        <f>MID(A48,3,2)</f>
        <v>99</v>
      </c>
      <c r="G48">
        <f>IF(14-F48&lt;0,100-F48+14,14-F48)</f>
        <v>15</v>
      </c>
      <c r="H48">
        <v>79420.600000000006</v>
      </c>
      <c r="I48">
        <f>H48/(G48+0.5)</f>
        <v>5123.9096774193549</v>
      </c>
      <c r="J48" t="s">
        <v>143</v>
      </c>
      <c r="K48" t="s">
        <v>120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35">
      <c r="A49" t="s">
        <v>171</v>
      </c>
      <c r="B49" t="str">
        <f>LEFT(A49,2)</f>
        <v>HO</v>
      </c>
      <c r="C49" t="str">
        <f>VLOOKUP(B49,B$55:C$60,2)</f>
        <v>Honda</v>
      </c>
      <c r="D49" t="str">
        <f>MID(A49,5,3)</f>
        <v>ODY</v>
      </c>
      <c r="E49" t="str">
        <f>VLOOKUP(D49,D$55:E$65,2)</f>
        <v>Odyssey</v>
      </c>
      <c r="F49" t="str">
        <f>MID(A49,3,2)</f>
        <v>01</v>
      </c>
      <c r="G49">
        <f>IF(14-F49&lt;0,100-F49+14,14-F49)</f>
        <v>13</v>
      </c>
      <c r="H49">
        <v>68658.899999999994</v>
      </c>
      <c r="I49">
        <f>H49/(G49+0.5)</f>
        <v>5085.844444444444</v>
      </c>
      <c r="J49" t="s">
        <v>109</v>
      </c>
      <c r="K49" t="s">
        <v>110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35">
      <c r="A50" t="s">
        <v>172</v>
      </c>
      <c r="B50" t="str">
        <f>LEFT(A50,2)</f>
        <v>GM</v>
      </c>
      <c r="C50" t="str">
        <f>VLOOKUP(B50,B$55:C$60,2)</f>
        <v>General Motors</v>
      </c>
      <c r="D50" t="str">
        <f>MID(A50,5,3)</f>
        <v>SLV</v>
      </c>
      <c r="E50" t="str">
        <f>VLOOKUP(D50,D$55:E$65,2)</f>
        <v>Silverado</v>
      </c>
      <c r="F50" t="str">
        <f>MID(A50,3,2)</f>
        <v>98</v>
      </c>
      <c r="G50">
        <f>IF(14-F50&lt;0,100-F50+14,14-F50)</f>
        <v>16</v>
      </c>
      <c r="H50">
        <v>83162.7</v>
      </c>
      <c r="I50">
        <f>H50/(G50+0.5)</f>
        <v>5040.1636363636362</v>
      </c>
      <c r="J50" t="s">
        <v>109</v>
      </c>
      <c r="K50" t="s">
        <v>118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35">
      <c r="A51" t="s">
        <v>173</v>
      </c>
      <c r="B51" t="str">
        <f>LEFT(A51,2)</f>
        <v>CR</v>
      </c>
      <c r="C51" t="str">
        <f>VLOOKUP(B51,B$55:C$60,2)</f>
        <v>Chrysler</v>
      </c>
      <c r="D51" t="str">
        <f>MID(A51,5,3)</f>
        <v>CAR</v>
      </c>
      <c r="E51" t="str">
        <f>VLOOKUP(D51,D$55:E$65,2)</f>
        <v>Caravan</v>
      </c>
      <c r="F51" t="str">
        <f>MID(A51,3,2)</f>
        <v>04</v>
      </c>
      <c r="G51">
        <f>IF(14-F51&lt;0,100-F51+14,14-F51)</f>
        <v>10</v>
      </c>
      <c r="H51">
        <v>52699.4</v>
      </c>
      <c r="I51">
        <f>H51/(G51+0.5)</f>
        <v>5018.9904761904763</v>
      </c>
      <c r="J51" t="s">
        <v>169</v>
      </c>
      <c r="K51" t="s">
        <v>135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35">
      <c r="A52" t="s">
        <v>174</v>
      </c>
      <c r="B52" t="str">
        <f>LEFT(A52,2)</f>
        <v>HO</v>
      </c>
      <c r="C52" t="str">
        <f>VLOOKUP(B52,B$55:C$60,2)</f>
        <v>Honda</v>
      </c>
      <c r="D52" t="str">
        <f>MID(A52,5,3)</f>
        <v>CIV</v>
      </c>
      <c r="E52" t="str">
        <f>VLOOKUP(D52,D$55:E$65,2)</f>
        <v>Civic</v>
      </c>
      <c r="F52" t="str">
        <f>MID(A52,3,2)</f>
        <v>10</v>
      </c>
      <c r="G52">
        <f>IF(14-F52&lt;0,100-F52+14,14-F52)</f>
        <v>4</v>
      </c>
      <c r="H52">
        <v>22573</v>
      </c>
      <c r="I52">
        <f>H52/(G52+0.5)</f>
        <v>5016.2222222222226</v>
      </c>
      <c r="J52" t="s">
        <v>103</v>
      </c>
      <c r="K52" t="s">
        <v>107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35">
      <c r="A53" t="s">
        <v>175</v>
      </c>
      <c r="B53" t="str">
        <f>LEFT(A53,2)</f>
        <v>FD</v>
      </c>
      <c r="C53" t="str">
        <f>VLOOKUP(B53,B$55:C$60,2)</f>
        <v>Ford</v>
      </c>
      <c r="D53" t="str">
        <f>MID(A53,5,3)</f>
        <v>MTG</v>
      </c>
      <c r="E53" t="str">
        <f>VLOOKUP(D53,D$55:E$65,2)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>
        <f>H53/(G53+0.5)</f>
        <v>4744.3294117647065</v>
      </c>
      <c r="J53" t="s">
        <v>109</v>
      </c>
      <c r="K53" t="s">
        <v>110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5" spans="1:14" x14ac:dyDescent="0.35">
      <c r="B55" t="s">
        <v>176</v>
      </c>
      <c r="C55" t="s">
        <v>177</v>
      </c>
      <c r="D55" t="s">
        <v>178</v>
      </c>
      <c r="E55" t="s">
        <v>179</v>
      </c>
    </row>
    <row r="56" spans="1:14" x14ac:dyDescent="0.35">
      <c r="B56" t="s">
        <v>180</v>
      </c>
      <c r="C56" t="s">
        <v>181</v>
      </c>
      <c r="D56" t="s">
        <v>182</v>
      </c>
      <c r="E56" t="s">
        <v>183</v>
      </c>
    </row>
    <row r="57" spans="1:14" x14ac:dyDescent="0.35">
      <c r="B57" t="s">
        <v>184</v>
      </c>
      <c r="C57" t="s">
        <v>185</v>
      </c>
      <c r="D57" t="s">
        <v>186</v>
      </c>
      <c r="E57" t="s">
        <v>187</v>
      </c>
    </row>
    <row r="58" spans="1:14" x14ac:dyDescent="0.35">
      <c r="B58" t="s">
        <v>188</v>
      </c>
      <c r="C58" t="s">
        <v>189</v>
      </c>
      <c r="D58" t="s">
        <v>190</v>
      </c>
      <c r="E58" t="s">
        <v>191</v>
      </c>
    </row>
    <row r="59" spans="1:14" x14ac:dyDescent="0.35">
      <c r="B59" t="s">
        <v>192</v>
      </c>
      <c r="C59" t="s">
        <v>193</v>
      </c>
      <c r="D59" t="s">
        <v>194</v>
      </c>
      <c r="E59" t="s">
        <v>195</v>
      </c>
    </row>
    <row r="60" spans="1:14" x14ac:dyDescent="0.35">
      <c r="B60" t="s">
        <v>196</v>
      </c>
      <c r="C60" t="s">
        <v>197</v>
      </c>
      <c r="D60" t="s">
        <v>198</v>
      </c>
      <c r="E60" t="s">
        <v>199</v>
      </c>
    </row>
    <row r="61" spans="1:14" x14ac:dyDescent="0.35">
      <c r="D61" t="s">
        <v>200</v>
      </c>
      <c r="E61" t="s">
        <v>201</v>
      </c>
    </row>
    <row r="62" spans="1:14" x14ac:dyDescent="0.35">
      <c r="D62" t="s">
        <v>202</v>
      </c>
      <c r="E62" t="s">
        <v>203</v>
      </c>
    </row>
    <row r="63" spans="1:14" x14ac:dyDescent="0.35">
      <c r="D63" t="s">
        <v>204</v>
      </c>
      <c r="E63" t="s">
        <v>205</v>
      </c>
    </row>
    <row r="64" spans="1:14" x14ac:dyDescent="0.35">
      <c r="D64" t="s">
        <v>206</v>
      </c>
      <c r="E64" t="s">
        <v>207</v>
      </c>
    </row>
    <row r="65" spans="4:5" x14ac:dyDescent="0.35">
      <c r="D65" t="s">
        <v>208</v>
      </c>
      <c r="E65" t="s">
        <v>209</v>
      </c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3378-2109-4718-A615-5D0E29F37DE8}">
  <dimension ref="A1:B23"/>
  <sheetViews>
    <sheetView workbookViewId="0">
      <selection activeCell="F21" sqref="F21"/>
    </sheetView>
  </sheetViews>
  <sheetFormatPr defaultRowHeight="14.5" x14ac:dyDescent="0.35"/>
  <cols>
    <col min="1" max="1" width="15.90625" bestFit="1" customWidth="1"/>
    <col min="2" max="2" width="14.7265625" bestFit="1" customWidth="1"/>
    <col min="3" max="4" width="11.36328125" bestFit="1" customWidth="1"/>
    <col min="5" max="7" width="11.1796875" bestFit="1" customWidth="1"/>
    <col min="8" max="8" width="11.36328125" bestFit="1" customWidth="1"/>
    <col min="9" max="10" width="10.90625" bestFit="1" customWidth="1"/>
    <col min="11" max="15" width="12" bestFit="1" customWidth="1"/>
    <col min="16" max="21" width="10.90625" bestFit="1" customWidth="1"/>
    <col min="22" max="22" width="11.7265625" bestFit="1" customWidth="1"/>
    <col min="23" max="23" width="12.7265625" bestFit="1" customWidth="1"/>
    <col min="24" max="24" width="11.7265625" bestFit="1" customWidth="1"/>
    <col min="25" max="26" width="12.7265625" bestFit="1" customWidth="1"/>
    <col min="27" max="27" width="11.7265625" bestFit="1" customWidth="1"/>
    <col min="28" max="28" width="11.26953125" bestFit="1" customWidth="1"/>
    <col min="29" max="32" width="12.08984375" bestFit="1" customWidth="1"/>
    <col min="33" max="37" width="11.26953125" bestFit="1" customWidth="1"/>
    <col min="38" max="38" width="12.08984375" bestFit="1" customWidth="1"/>
    <col min="39" max="39" width="11.26953125" bestFit="1" customWidth="1"/>
    <col min="40" max="43" width="11.08984375" bestFit="1" customWidth="1"/>
    <col min="44" max="45" width="11.81640625" bestFit="1" customWidth="1"/>
    <col min="46" max="47" width="11.36328125" bestFit="1" customWidth="1"/>
    <col min="48" max="49" width="11.81640625" bestFit="1" customWidth="1"/>
    <col min="50" max="51" width="11.36328125" bestFit="1" customWidth="1"/>
    <col min="52" max="53" width="11.81640625" bestFit="1" customWidth="1"/>
    <col min="54" max="54" width="6.7265625" bestFit="1" customWidth="1"/>
    <col min="55" max="55" width="10.7265625" bestFit="1" customWidth="1"/>
  </cols>
  <sheetData>
    <row r="1" spans="1:2" x14ac:dyDescent="0.35">
      <c r="A1" s="48" t="s">
        <v>91</v>
      </c>
      <c r="B1" t="s">
        <v>252</v>
      </c>
    </row>
    <row r="2" spans="1:2" x14ac:dyDescent="0.35">
      <c r="A2" s="48" t="s">
        <v>93</v>
      </c>
      <c r="B2" t="s">
        <v>252</v>
      </c>
    </row>
    <row r="4" spans="1:2" x14ac:dyDescent="0.35">
      <c r="A4" s="48" t="s">
        <v>249</v>
      </c>
      <c r="B4" t="s">
        <v>253</v>
      </c>
    </row>
    <row r="5" spans="1:2" x14ac:dyDescent="0.35">
      <c r="A5" s="49" t="s">
        <v>135</v>
      </c>
      <c r="B5" s="22">
        <v>48215.899999999994</v>
      </c>
    </row>
    <row r="6" spans="1:2" x14ac:dyDescent="0.35">
      <c r="A6" s="49" t="s">
        <v>122</v>
      </c>
      <c r="B6" s="22">
        <v>50218.80000000001</v>
      </c>
    </row>
    <row r="7" spans="1:2" x14ac:dyDescent="0.35">
      <c r="A7" s="49" t="s">
        <v>115</v>
      </c>
      <c r="B7" s="22">
        <v>51475.966666666667</v>
      </c>
    </row>
    <row r="8" spans="1:2" x14ac:dyDescent="0.35">
      <c r="A8" s="49" t="s">
        <v>149</v>
      </c>
      <c r="B8" s="22">
        <v>59995.333333333336</v>
      </c>
    </row>
    <row r="9" spans="1:2" x14ac:dyDescent="0.35">
      <c r="A9" s="49" t="s">
        <v>129</v>
      </c>
      <c r="B9" s="22">
        <v>47880.233333333337</v>
      </c>
    </row>
    <row r="10" spans="1:2" x14ac:dyDescent="0.35">
      <c r="A10" s="49" t="s">
        <v>120</v>
      </c>
      <c r="B10" s="22">
        <v>45026.066666666673</v>
      </c>
    </row>
    <row r="11" spans="1:2" x14ac:dyDescent="0.35">
      <c r="A11" s="49" t="s">
        <v>156</v>
      </c>
      <c r="B11" s="22">
        <v>61564.6</v>
      </c>
    </row>
    <row r="12" spans="1:2" x14ac:dyDescent="0.35">
      <c r="A12" s="49" t="s">
        <v>131</v>
      </c>
      <c r="B12" s="22">
        <v>42577.1</v>
      </c>
    </row>
    <row r="13" spans="1:2" x14ac:dyDescent="0.35">
      <c r="A13" s="49" t="s">
        <v>126</v>
      </c>
      <c r="B13" s="22">
        <v>23654.966666666664</v>
      </c>
    </row>
    <row r="14" spans="1:2" x14ac:dyDescent="0.35">
      <c r="A14" s="49" t="s">
        <v>104</v>
      </c>
      <c r="B14" s="22">
        <v>21771.666666666668</v>
      </c>
    </row>
    <row r="15" spans="1:2" x14ac:dyDescent="0.35">
      <c r="A15" s="49" t="s">
        <v>124</v>
      </c>
      <c r="B15" s="22">
        <v>46187.166666666664</v>
      </c>
    </row>
    <row r="16" spans="1:2" x14ac:dyDescent="0.35">
      <c r="A16" s="49" t="s">
        <v>118</v>
      </c>
      <c r="B16" s="22">
        <v>47076.466666666667</v>
      </c>
    </row>
    <row r="17" spans="1:2" x14ac:dyDescent="0.35">
      <c r="A17" s="49" t="s">
        <v>110</v>
      </c>
      <c r="B17" s="22">
        <v>50905.399999999994</v>
      </c>
    </row>
    <row r="18" spans="1:2" x14ac:dyDescent="0.35">
      <c r="A18" s="49" t="s">
        <v>139</v>
      </c>
      <c r="B18" s="22">
        <v>59237.966666666667</v>
      </c>
    </row>
    <row r="19" spans="1:2" x14ac:dyDescent="0.35">
      <c r="A19" s="49" t="s">
        <v>107</v>
      </c>
      <c r="B19" s="22">
        <v>21988.3</v>
      </c>
    </row>
    <row r="20" spans="1:2" x14ac:dyDescent="0.35">
      <c r="A20" s="49" t="s">
        <v>113</v>
      </c>
      <c r="B20" s="22">
        <v>43533.866666666669</v>
      </c>
    </row>
    <row r="21" spans="1:2" x14ac:dyDescent="0.35">
      <c r="A21" s="49" t="s">
        <v>137</v>
      </c>
      <c r="B21" s="22">
        <v>19341.7</v>
      </c>
    </row>
    <row r="22" spans="1:2" x14ac:dyDescent="0.35">
      <c r="A22" s="49" t="s">
        <v>250</v>
      </c>
      <c r="B22" s="22"/>
    </row>
    <row r="23" spans="1:2" x14ac:dyDescent="0.35">
      <c r="A23" s="49" t="s">
        <v>251</v>
      </c>
      <c r="B23" s="22">
        <v>44922.832692307697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48A0-834A-4E83-82EB-D4B1239AA52E}">
  <dimension ref="A1:L18"/>
  <sheetViews>
    <sheetView zoomScale="55" workbookViewId="0">
      <selection activeCell="R18" sqref="R18"/>
    </sheetView>
  </sheetViews>
  <sheetFormatPr defaultRowHeight="14.5" x14ac:dyDescent="0.35"/>
  <cols>
    <col min="1" max="1" width="15.26953125" bestFit="1" customWidth="1"/>
    <col min="3" max="3" width="10.08984375" bestFit="1" customWidth="1"/>
    <col min="4" max="4" width="9.36328125" bestFit="1" customWidth="1"/>
    <col min="7" max="7" width="10.08984375" bestFit="1" customWidth="1"/>
    <col min="8" max="8" width="10.90625" bestFit="1" customWidth="1"/>
    <col min="9" max="9" width="8.7265625" style="30"/>
  </cols>
  <sheetData>
    <row r="1" spans="1:12" x14ac:dyDescent="0.35">
      <c r="B1" t="s">
        <v>54</v>
      </c>
      <c r="C1" t="s">
        <v>55</v>
      </c>
      <c r="D1" t="s">
        <v>56</v>
      </c>
      <c r="E1" s="26" t="s">
        <v>72</v>
      </c>
      <c r="F1" s="23" t="s">
        <v>54</v>
      </c>
      <c r="G1" s="23" t="s">
        <v>55</v>
      </c>
      <c r="H1" s="23" t="s">
        <v>56</v>
      </c>
      <c r="I1" s="28" t="s">
        <v>73</v>
      </c>
      <c r="J1" s="11" t="s">
        <v>54</v>
      </c>
      <c r="K1" s="11" t="s">
        <v>55</v>
      </c>
      <c r="L1" s="11" t="s">
        <v>56</v>
      </c>
    </row>
    <row r="2" spans="1:12" x14ac:dyDescent="0.35">
      <c r="A2" t="s">
        <v>57</v>
      </c>
      <c r="B2" s="4">
        <v>0.5</v>
      </c>
      <c r="C2" s="4">
        <v>0.4</v>
      </c>
      <c r="D2" s="4">
        <v>1.4</v>
      </c>
      <c r="E2" s="27">
        <v>3</v>
      </c>
      <c r="F2" s="24">
        <f>$E2*B2</f>
        <v>1.5</v>
      </c>
      <c r="G2" s="24">
        <f t="shared" ref="G2:H16" si="0">$E2*C2</f>
        <v>1.2000000000000002</v>
      </c>
      <c r="H2" s="24">
        <f t="shared" si="0"/>
        <v>4.1999999999999993</v>
      </c>
      <c r="I2" s="29">
        <v>3</v>
      </c>
      <c r="J2" s="25">
        <f>$I2*B2</f>
        <v>1.5</v>
      </c>
      <c r="K2" s="25">
        <f t="shared" ref="K2:L16" si="1">$I2*C2</f>
        <v>1.2000000000000002</v>
      </c>
      <c r="L2" s="25">
        <f t="shared" si="1"/>
        <v>4.1999999999999993</v>
      </c>
    </row>
    <row r="3" spans="1:12" x14ac:dyDescent="0.35">
      <c r="A3" t="s">
        <v>58</v>
      </c>
      <c r="B3" s="4">
        <v>28</v>
      </c>
      <c r="C3" s="4">
        <v>33</v>
      </c>
      <c r="D3" s="4">
        <v>31</v>
      </c>
      <c r="E3" s="27">
        <v>1</v>
      </c>
      <c r="F3" s="24">
        <f t="shared" ref="F3:F16" si="2">$E3*B3</f>
        <v>28</v>
      </c>
      <c r="G3" s="24">
        <f t="shared" si="0"/>
        <v>33</v>
      </c>
      <c r="H3" s="24">
        <f t="shared" si="0"/>
        <v>31</v>
      </c>
      <c r="I3" s="29">
        <v>1</v>
      </c>
      <c r="J3" s="25">
        <f t="shared" ref="J3:J16" si="3">$I3*B3</f>
        <v>28</v>
      </c>
      <c r="K3" s="25">
        <f t="shared" si="1"/>
        <v>33</v>
      </c>
      <c r="L3" s="25">
        <f t="shared" si="1"/>
        <v>31</v>
      </c>
    </row>
    <row r="4" spans="1:12" x14ac:dyDescent="0.35">
      <c r="A4" t="s">
        <v>63</v>
      </c>
      <c r="B4" s="4">
        <v>1.8</v>
      </c>
      <c r="C4" s="4">
        <v>1</v>
      </c>
      <c r="D4" s="4">
        <v>2</v>
      </c>
      <c r="E4" s="27">
        <v>7</v>
      </c>
      <c r="F4" s="24">
        <f t="shared" si="2"/>
        <v>12.6</v>
      </c>
      <c r="G4" s="24">
        <f t="shared" si="0"/>
        <v>7</v>
      </c>
      <c r="H4" s="24">
        <f t="shared" si="0"/>
        <v>14</v>
      </c>
      <c r="I4" s="29">
        <v>4</v>
      </c>
      <c r="J4" s="25">
        <f t="shared" si="3"/>
        <v>7.2</v>
      </c>
      <c r="K4" s="25">
        <f t="shared" si="1"/>
        <v>4</v>
      </c>
      <c r="L4" s="25">
        <f t="shared" si="1"/>
        <v>8</v>
      </c>
    </row>
    <row r="5" spans="1:12" x14ac:dyDescent="0.35">
      <c r="A5" t="s">
        <v>59</v>
      </c>
      <c r="B5" s="4">
        <v>1.2</v>
      </c>
      <c r="C5" s="4">
        <v>0.8</v>
      </c>
      <c r="D5" s="4">
        <v>1.5</v>
      </c>
      <c r="E5" s="27">
        <v>1</v>
      </c>
      <c r="F5" s="24">
        <f t="shared" si="2"/>
        <v>1.2</v>
      </c>
      <c r="G5" s="24">
        <f t="shared" si="0"/>
        <v>0.8</v>
      </c>
      <c r="H5" s="24">
        <f t="shared" si="0"/>
        <v>1.5</v>
      </c>
      <c r="I5" s="29">
        <v>2</v>
      </c>
      <c r="J5" s="25">
        <f t="shared" si="3"/>
        <v>2.4</v>
      </c>
      <c r="K5" s="25">
        <f t="shared" si="1"/>
        <v>1.6</v>
      </c>
      <c r="L5" s="25">
        <f t="shared" si="1"/>
        <v>3</v>
      </c>
    </row>
    <row r="6" spans="1:12" x14ac:dyDescent="0.35">
      <c r="A6" t="s">
        <v>60</v>
      </c>
      <c r="B6" s="4">
        <v>2.4</v>
      </c>
      <c r="C6" s="4">
        <v>1.4</v>
      </c>
      <c r="D6" s="4">
        <v>2.4</v>
      </c>
      <c r="E6" s="27">
        <v>2</v>
      </c>
      <c r="F6" s="24">
        <f t="shared" si="2"/>
        <v>4.8</v>
      </c>
      <c r="G6" s="24">
        <f t="shared" si="0"/>
        <v>2.8</v>
      </c>
      <c r="H6" s="24">
        <f t="shared" si="0"/>
        <v>4.8</v>
      </c>
      <c r="I6" s="29">
        <v>2</v>
      </c>
      <c r="J6" s="25">
        <f t="shared" si="3"/>
        <v>4.8</v>
      </c>
      <c r="K6" s="25">
        <f t="shared" si="1"/>
        <v>2.8</v>
      </c>
      <c r="L6" s="25">
        <f t="shared" si="1"/>
        <v>4.8</v>
      </c>
    </row>
    <row r="7" spans="1:12" x14ac:dyDescent="0.35">
      <c r="A7" t="s">
        <v>61</v>
      </c>
      <c r="B7" s="4">
        <v>0.9</v>
      </c>
      <c r="C7" s="4">
        <v>0.2</v>
      </c>
      <c r="D7" s="4">
        <v>0.8</v>
      </c>
      <c r="E7" s="27">
        <v>2</v>
      </c>
      <c r="F7" s="24">
        <f t="shared" si="2"/>
        <v>1.8</v>
      </c>
      <c r="G7" s="24">
        <f t="shared" si="0"/>
        <v>0.4</v>
      </c>
      <c r="H7" s="24">
        <f t="shared" si="0"/>
        <v>1.6</v>
      </c>
      <c r="I7" s="29">
        <v>2</v>
      </c>
      <c r="J7" s="25">
        <f t="shared" si="3"/>
        <v>1.8</v>
      </c>
      <c r="K7" s="25">
        <f t="shared" si="1"/>
        <v>0.4</v>
      </c>
      <c r="L7" s="25">
        <f t="shared" si="1"/>
        <v>1.6</v>
      </c>
    </row>
    <row r="8" spans="1:12" x14ac:dyDescent="0.35">
      <c r="A8" t="s">
        <v>62</v>
      </c>
      <c r="B8" s="4">
        <v>0.99</v>
      </c>
      <c r="C8" s="4">
        <v>0.59</v>
      </c>
      <c r="D8" s="4">
        <v>2.59</v>
      </c>
      <c r="E8" s="27">
        <v>1</v>
      </c>
      <c r="F8" s="24">
        <f t="shared" si="2"/>
        <v>0.99</v>
      </c>
      <c r="G8" s="24">
        <f t="shared" si="0"/>
        <v>0.59</v>
      </c>
      <c r="H8" s="24">
        <f t="shared" si="0"/>
        <v>2.59</v>
      </c>
      <c r="I8" s="29">
        <v>10</v>
      </c>
      <c r="J8" s="25">
        <f t="shared" si="3"/>
        <v>9.9</v>
      </c>
      <c r="K8" s="25">
        <f t="shared" si="1"/>
        <v>5.8999999999999995</v>
      </c>
      <c r="L8" s="25">
        <f t="shared" si="1"/>
        <v>25.9</v>
      </c>
    </row>
    <row r="9" spans="1:12" x14ac:dyDescent="0.35">
      <c r="A9" t="s">
        <v>64</v>
      </c>
      <c r="B9" s="4">
        <v>1.25</v>
      </c>
      <c r="C9" s="4">
        <v>3.25</v>
      </c>
      <c r="D9" s="4">
        <v>2.15</v>
      </c>
      <c r="E9" s="27">
        <v>4</v>
      </c>
      <c r="F9" s="24">
        <f t="shared" si="2"/>
        <v>5</v>
      </c>
      <c r="G9" s="24">
        <f t="shared" si="0"/>
        <v>13</v>
      </c>
      <c r="H9" s="24">
        <f t="shared" si="0"/>
        <v>8.6</v>
      </c>
      <c r="I9" s="29">
        <v>1</v>
      </c>
      <c r="J9" s="25">
        <f t="shared" si="3"/>
        <v>1.25</v>
      </c>
      <c r="K9" s="25">
        <f t="shared" si="1"/>
        <v>3.25</v>
      </c>
      <c r="L9" s="25">
        <f t="shared" si="1"/>
        <v>2.15</v>
      </c>
    </row>
    <row r="10" spans="1:12" x14ac:dyDescent="0.35">
      <c r="A10" t="s">
        <v>65</v>
      </c>
      <c r="B10" s="4">
        <v>9.5</v>
      </c>
      <c r="C10" s="4">
        <v>14</v>
      </c>
      <c r="D10" s="4">
        <v>13</v>
      </c>
      <c r="E10" s="27">
        <v>1</v>
      </c>
      <c r="F10" s="24">
        <f t="shared" si="2"/>
        <v>9.5</v>
      </c>
      <c r="G10" s="24">
        <f t="shared" si="0"/>
        <v>14</v>
      </c>
      <c r="H10" s="24">
        <f t="shared" si="0"/>
        <v>13</v>
      </c>
      <c r="I10" s="29">
        <v>2</v>
      </c>
      <c r="J10" s="25">
        <f t="shared" si="3"/>
        <v>19</v>
      </c>
      <c r="K10" s="25">
        <f t="shared" si="1"/>
        <v>28</v>
      </c>
      <c r="L10" s="25">
        <f t="shared" si="1"/>
        <v>26</v>
      </c>
    </row>
    <row r="11" spans="1:12" x14ac:dyDescent="0.35">
      <c r="A11" t="s">
        <v>66</v>
      </c>
      <c r="B11" s="4">
        <v>4.55</v>
      </c>
      <c r="C11" s="4">
        <v>2.5499999999999998</v>
      </c>
      <c r="D11" s="4">
        <v>6</v>
      </c>
      <c r="E11" s="27">
        <v>1</v>
      </c>
      <c r="F11" s="24">
        <f t="shared" si="2"/>
        <v>4.55</v>
      </c>
      <c r="G11" s="24">
        <f t="shared" si="0"/>
        <v>2.5499999999999998</v>
      </c>
      <c r="H11" s="24">
        <f t="shared" si="0"/>
        <v>6</v>
      </c>
      <c r="I11" s="29">
        <v>1</v>
      </c>
      <c r="J11" s="25">
        <f t="shared" si="3"/>
        <v>4.55</v>
      </c>
      <c r="K11" s="25">
        <f t="shared" si="1"/>
        <v>2.5499999999999998</v>
      </c>
      <c r="L11" s="25">
        <f t="shared" si="1"/>
        <v>6</v>
      </c>
    </row>
    <row r="12" spans="1:12" x14ac:dyDescent="0.35">
      <c r="A12" t="s">
        <v>67</v>
      </c>
      <c r="B12" s="4">
        <v>4.2</v>
      </c>
      <c r="C12" s="4">
        <v>2.2000000000000002</v>
      </c>
      <c r="D12" s="4">
        <v>3</v>
      </c>
      <c r="E12" s="27">
        <v>1</v>
      </c>
      <c r="F12" s="24">
        <f t="shared" si="2"/>
        <v>4.2</v>
      </c>
      <c r="G12" s="24">
        <f t="shared" si="0"/>
        <v>2.2000000000000002</v>
      </c>
      <c r="H12" s="24">
        <f t="shared" si="0"/>
        <v>3</v>
      </c>
      <c r="I12" s="29">
        <v>0</v>
      </c>
      <c r="J12" s="25">
        <f t="shared" si="3"/>
        <v>0</v>
      </c>
      <c r="K12" s="25">
        <f t="shared" si="1"/>
        <v>0</v>
      </c>
      <c r="L12" s="25">
        <f t="shared" si="1"/>
        <v>0</v>
      </c>
    </row>
    <row r="13" spans="1:12" x14ac:dyDescent="0.35">
      <c r="A13" t="s">
        <v>68</v>
      </c>
      <c r="B13" s="4">
        <v>3.9</v>
      </c>
      <c r="C13" s="4">
        <v>5</v>
      </c>
      <c r="D13" s="4">
        <v>8</v>
      </c>
      <c r="E13" s="27">
        <v>1</v>
      </c>
      <c r="F13" s="24">
        <f t="shared" si="2"/>
        <v>3.9</v>
      </c>
      <c r="G13" s="24">
        <f t="shared" si="0"/>
        <v>5</v>
      </c>
      <c r="H13" s="24">
        <f t="shared" si="0"/>
        <v>8</v>
      </c>
      <c r="I13" s="29">
        <v>0</v>
      </c>
      <c r="J13" s="25">
        <f t="shared" si="3"/>
        <v>0</v>
      </c>
      <c r="K13" s="25">
        <f t="shared" si="1"/>
        <v>0</v>
      </c>
      <c r="L13" s="25">
        <f t="shared" si="1"/>
        <v>0</v>
      </c>
    </row>
    <row r="14" spans="1:12" x14ac:dyDescent="0.35">
      <c r="A14" t="s">
        <v>69</v>
      </c>
      <c r="B14" s="4">
        <v>1</v>
      </c>
      <c r="C14" s="4">
        <v>2</v>
      </c>
      <c r="D14" s="4">
        <v>1</v>
      </c>
      <c r="E14" s="27">
        <v>1</v>
      </c>
      <c r="F14" s="24">
        <f t="shared" si="2"/>
        <v>1</v>
      </c>
      <c r="G14" s="24">
        <f t="shared" si="0"/>
        <v>2</v>
      </c>
      <c r="H14" s="24">
        <f t="shared" si="0"/>
        <v>1</v>
      </c>
      <c r="I14" s="29">
        <v>0</v>
      </c>
      <c r="J14" s="25">
        <f t="shared" si="3"/>
        <v>0</v>
      </c>
      <c r="K14" s="25">
        <f t="shared" si="1"/>
        <v>0</v>
      </c>
      <c r="L14" s="25">
        <f t="shared" si="1"/>
        <v>0</v>
      </c>
    </row>
    <row r="15" spans="1:12" x14ac:dyDescent="0.35">
      <c r="A15" t="s">
        <v>70</v>
      </c>
      <c r="B15" s="4">
        <v>1.75</v>
      </c>
      <c r="C15" s="4">
        <v>2</v>
      </c>
      <c r="D15" s="4">
        <v>1</v>
      </c>
      <c r="E15" s="27">
        <v>1</v>
      </c>
      <c r="F15" s="24">
        <f t="shared" si="2"/>
        <v>1.75</v>
      </c>
      <c r="G15" s="24">
        <f t="shared" si="0"/>
        <v>2</v>
      </c>
      <c r="H15" s="24">
        <f t="shared" si="0"/>
        <v>1</v>
      </c>
      <c r="I15" s="29">
        <v>0</v>
      </c>
      <c r="J15" s="25">
        <f t="shared" si="3"/>
        <v>0</v>
      </c>
      <c r="K15" s="25">
        <f t="shared" si="1"/>
        <v>0</v>
      </c>
      <c r="L15" s="25">
        <f t="shared" si="1"/>
        <v>0</v>
      </c>
    </row>
    <row r="16" spans="1:12" x14ac:dyDescent="0.35">
      <c r="A16" t="s">
        <v>71</v>
      </c>
      <c r="B16" s="4">
        <v>2</v>
      </c>
      <c r="C16" s="4">
        <v>1</v>
      </c>
      <c r="D16" s="4">
        <v>3</v>
      </c>
      <c r="E16" s="27">
        <v>1</v>
      </c>
      <c r="F16" s="24">
        <f t="shared" si="2"/>
        <v>2</v>
      </c>
      <c r="G16" s="24">
        <f t="shared" si="0"/>
        <v>1</v>
      </c>
      <c r="H16" s="24">
        <f t="shared" si="0"/>
        <v>3</v>
      </c>
      <c r="I16" s="29">
        <v>2</v>
      </c>
      <c r="J16" s="25">
        <f t="shared" si="3"/>
        <v>4</v>
      </c>
      <c r="K16" s="25">
        <f t="shared" si="1"/>
        <v>2</v>
      </c>
      <c r="L16" s="25">
        <f t="shared" si="1"/>
        <v>6</v>
      </c>
    </row>
    <row r="18" spans="5:12" x14ac:dyDescent="0.35">
      <c r="E18" t="s">
        <v>26</v>
      </c>
      <c r="F18" s="24">
        <f>SUM(F2:F16)</f>
        <v>82.79</v>
      </c>
      <c r="G18" s="24">
        <f t="shared" ref="G18:L18" si="4">SUM(G2:G16)</f>
        <v>87.539999999999992</v>
      </c>
      <c r="H18" s="24">
        <f t="shared" si="4"/>
        <v>103.28999999999999</v>
      </c>
      <c r="I18" s="31"/>
      <c r="J18" s="32">
        <f t="shared" si="4"/>
        <v>84.399999999999991</v>
      </c>
      <c r="K18" s="32">
        <f t="shared" si="4"/>
        <v>84.7</v>
      </c>
      <c r="L18" s="32">
        <f t="shared" si="4"/>
        <v>118.65</v>
      </c>
    </row>
  </sheetData>
  <conditionalFormatting sqref="F18:H18">
    <cfRule type="top10" dxfId="9" priority="2" percent="1" bottom="1" rank="10"/>
  </conditionalFormatting>
  <conditionalFormatting sqref="J18:L18">
    <cfRule type="top10" dxfId="8" priority="1" percent="1" bottom="1" rank="10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114A-17AC-4934-8143-9BA5BB390E80}">
  <dimension ref="A2:C18"/>
  <sheetViews>
    <sheetView zoomScale="71" workbookViewId="0">
      <selection activeCell="N14" sqref="N14"/>
    </sheetView>
  </sheetViews>
  <sheetFormatPr defaultRowHeight="14.5" x14ac:dyDescent="0.35"/>
  <cols>
    <col min="1" max="1" width="13.453125" bestFit="1" customWidth="1"/>
  </cols>
  <sheetData>
    <row r="2" spans="1:3" x14ac:dyDescent="0.35">
      <c r="B2" t="s">
        <v>74</v>
      </c>
      <c r="C2" t="s">
        <v>75</v>
      </c>
    </row>
    <row r="3" spans="1:3" x14ac:dyDescent="0.35">
      <c r="A3" s="11" t="s">
        <v>76</v>
      </c>
    </row>
    <row r="4" spans="1:3" x14ac:dyDescent="0.35">
      <c r="A4" t="s">
        <v>77</v>
      </c>
      <c r="B4" s="21">
        <v>90</v>
      </c>
      <c r="C4" s="21">
        <v>50</v>
      </c>
    </row>
    <row r="5" spans="1:3" x14ac:dyDescent="0.35">
      <c r="A5" t="s">
        <v>78</v>
      </c>
      <c r="B5" s="21">
        <v>2</v>
      </c>
      <c r="C5" s="21">
        <v>2.5</v>
      </c>
    </row>
    <row r="6" spans="1:3" x14ac:dyDescent="0.35">
      <c r="A6" t="s">
        <v>79</v>
      </c>
      <c r="B6" s="21">
        <v>4.5</v>
      </c>
      <c r="C6" s="21">
        <v>5.5</v>
      </c>
    </row>
    <row r="7" spans="1:3" x14ac:dyDescent="0.35">
      <c r="A7" t="s">
        <v>80</v>
      </c>
      <c r="B7" s="21">
        <v>7</v>
      </c>
      <c r="C7" s="21">
        <v>7</v>
      </c>
    </row>
    <row r="8" spans="1:3" x14ac:dyDescent="0.35">
      <c r="A8" t="s">
        <v>81</v>
      </c>
      <c r="B8" s="21">
        <v>0</v>
      </c>
      <c r="C8" s="21">
        <v>3</v>
      </c>
    </row>
    <row r="9" spans="1:3" x14ac:dyDescent="0.35">
      <c r="A9" s="34" t="s">
        <v>26</v>
      </c>
      <c r="B9" s="38">
        <f>SUM(B4:B8)</f>
        <v>103.5</v>
      </c>
      <c r="C9" s="38">
        <f>SUM(C4:C8)</f>
        <v>68</v>
      </c>
    </row>
    <row r="10" spans="1:3" x14ac:dyDescent="0.35">
      <c r="B10" s="21"/>
      <c r="C10" s="21"/>
    </row>
    <row r="11" spans="1:3" x14ac:dyDescent="0.35">
      <c r="A11" s="11" t="s">
        <v>82</v>
      </c>
      <c r="B11" s="21"/>
      <c r="C11" s="21"/>
    </row>
    <row r="12" spans="1:3" x14ac:dyDescent="0.35">
      <c r="A12" t="s">
        <v>83</v>
      </c>
      <c r="B12" s="21">
        <v>11</v>
      </c>
      <c r="C12" s="21">
        <v>21</v>
      </c>
    </row>
    <row r="13" spans="1:3" x14ac:dyDescent="0.35">
      <c r="A13" t="s">
        <v>84</v>
      </c>
      <c r="B13" s="21">
        <v>8</v>
      </c>
      <c r="C13" s="21">
        <v>0</v>
      </c>
    </row>
    <row r="14" spans="1:3" x14ac:dyDescent="0.35">
      <c r="A14" t="s">
        <v>85</v>
      </c>
      <c r="B14" s="21">
        <v>0</v>
      </c>
      <c r="C14" s="21">
        <v>3</v>
      </c>
    </row>
    <row r="15" spans="1:3" x14ac:dyDescent="0.35">
      <c r="A15" s="33" t="s">
        <v>26</v>
      </c>
      <c r="B15" s="36">
        <f>SUM(B12:B14)</f>
        <v>19</v>
      </c>
      <c r="C15" s="36">
        <f>SUM(C12:C14)</f>
        <v>24</v>
      </c>
    </row>
    <row r="16" spans="1:3" x14ac:dyDescent="0.35">
      <c r="B16" s="2"/>
      <c r="C16" s="2"/>
    </row>
    <row r="17" spans="1:3" x14ac:dyDescent="0.35">
      <c r="A17" s="35" t="s">
        <v>86</v>
      </c>
      <c r="B17" s="37">
        <f>B9+B15*12*2</f>
        <v>559.5</v>
      </c>
      <c r="C17" s="37">
        <f>C9+C15*12*2</f>
        <v>644</v>
      </c>
    </row>
    <row r="18" spans="1:3" x14ac:dyDescent="0.35">
      <c r="A18" t="s">
        <v>87</v>
      </c>
    </row>
  </sheetData>
  <conditionalFormatting sqref="B9:C9">
    <cfRule type="top10" dxfId="7" priority="1" percent="1" bottom="1" rank="10"/>
    <cfRule type="top10" dxfId="6" priority="6" percent="1" bottom="1" rank="10"/>
  </conditionalFormatting>
  <conditionalFormatting sqref="B15:C15">
    <cfRule type="top10" dxfId="5" priority="5" percent="1" bottom="1" rank="10"/>
  </conditionalFormatting>
  <conditionalFormatting sqref="B17:C17">
    <cfRule type="top10" dxfId="4" priority="4" percent="1" bottom="1" rank="10"/>
  </conditionalFormatting>
  <conditionalFormatting sqref="B17:C17">
    <cfRule type="top10" dxfId="3" priority="3" percent="1" bottom="1" rank="10"/>
  </conditionalFormatting>
  <conditionalFormatting sqref="B15">
    <cfRule type="top10" dxfId="2" priority="2" percent="1" bottom="1" rank="10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586E-8F72-42DB-81BA-51BA471B53C0}">
  <dimension ref="A1:G24"/>
  <sheetViews>
    <sheetView zoomScale="74" workbookViewId="0">
      <selection activeCell="B25" sqref="B25"/>
    </sheetView>
  </sheetViews>
  <sheetFormatPr defaultRowHeight="14.5" x14ac:dyDescent="0.35"/>
  <cols>
    <col min="2" max="2" width="25.81640625" bestFit="1" customWidth="1"/>
    <col min="3" max="3" width="10.1796875" bestFit="1" customWidth="1"/>
    <col min="4" max="4" width="19.6328125" bestFit="1" customWidth="1"/>
    <col min="5" max="5" width="21.453125" bestFit="1" customWidth="1"/>
    <col min="6" max="6" width="8.90625" customWidth="1"/>
    <col min="7" max="7" width="64.81640625" bestFit="1" customWidth="1"/>
  </cols>
  <sheetData>
    <row r="1" spans="1:7" x14ac:dyDescent="0.35">
      <c r="D1" t="s">
        <v>231</v>
      </c>
      <c r="E1" t="s">
        <v>230</v>
      </c>
    </row>
    <row r="2" spans="1:7" x14ac:dyDescent="0.35">
      <c r="C2" t="s">
        <v>224</v>
      </c>
      <c r="D2" t="s">
        <v>225</v>
      </c>
      <c r="E2" t="s">
        <v>225</v>
      </c>
      <c r="G2" s="44" t="s">
        <v>226</v>
      </c>
    </row>
    <row r="3" spans="1:7" x14ac:dyDescent="0.35">
      <c r="A3" t="s">
        <v>210</v>
      </c>
      <c r="B3" t="s">
        <v>211</v>
      </c>
      <c r="C3" s="2">
        <v>555</v>
      </c>
      <c r="D3" s="2">
        <f>$C3*2</f>
        <v>1110</v>
      </c>
      <c r="E3" s="2">
        <f>C3*4</f>
        <v>2220</v>
      </c>
      <c r="G3" s="45" t="s">
        <v>227</v>
      </c>
    </row>
    <row r="4" spans="1:7" x14ac:dyDescent="0.35">
      <c r="B4" t="s">
        <v>229</v>
      </c>
      <c r="C4" s="2">
        <v>350</v>
      </c>
      <c r="D4" s="2">
        <f>$C4*2</f>
        <v>700</v>
      </c>
      <c r="E4" s="2">
        <f>C4*4</f>
        <v>1400</v>
      </c>
      <c r="G4" s="46" t="s">
        <v>228</v>
      </c>
    </row>
    <row r="5" spans="1:7" x14ac:dyDescent="0.35">
      <c r="B5" s="11" t="s">
        <v>26</v>
      </c>
      <c r="C5" s="25">
        <f>SUM(C3:C4)</f>
        <v>905</v>
      </c>
      <c r="D5" s="40">
        <f>SUM(D3:D4)</f>
        <v>1810</v>
      </c>
      <c r="E5" s="25">
        <f>SUM(E3:E4)</f>
        <v>3620</v>
      </c>
    </row>
    <row r="6" spans="1:7" x14ac:dyDescent="0.35">
      <c r="A6" t="s">
        <v>212</v>
      </c>
      <c r="B6" t="s">
        <v>213</v>
      </c>
      <c r="C6" s="2">
        <v>99</v>
      </c>
      <c r="D6" s="2">
        <f>$C6*2</f>
        <v>198</v>
      </c>
      <c r="E6" s="2">
        <f>C6*4</f>
        <v>396</v>
      </c>
    </row>
    <row r="7" spans="1:7" x14ac:dyDescent="0.35">
      <c r="B7" t="s">
        <v>214</v>
      </c>
      <c r="C7" s="2">
        <v>95</v>
      </c>
      <c r="D7" s="2">
        <f>$C7*2</f>
        <v>190</v>
      </c>
      <c r="E7" s="2">
        <f t="shared" ref="E7:E10" si="0">C7*4</f>
        <v>380</v>
      </c>
    </row>
    <row r="8" spans="1:7" x14ac:dyDescent="0.35">
      <c r="B8" t="s">
        <v>215</v>
      </c>
      <c r="C8" s="2">
        <v>85</v>
      </c>
      <c r="D8" s="2">
        <f>$C8*2</f>
        <v>170</v>
      </c>
      <c r="E8" s="2">
        <f t="shared" si="0"/>
        <v>340</v>
      </c>
    </row>
    <row r="9" spans="1:7" x14ac:dyDescent="0.35">
      <c r="B9" t="s">
        <v>216</v>
      </c>
      <c r="C9" s="2">
        <v>85</v>
      </c>
      <c r="D9" s="2">
        <f>$C9*2</f>
        <v>170</v>
      </c>
      <c r="E9" s="2">
        <f t="shared" si="0"/>
        <v>340</v>
      </c>
    </row>
    <row r="10" spans="1:7" x14ac:dyDescent="0.35">
      <c r="B10" t="s">
        <v>229</v>
      </c>
      <c r="C10" s="2">
        <v>100</v>
      </c>
      <c r="D10" s="2">
        <f>$C10*2</f>
        <v>200</v>
      </c>
      <c r="E10" s="2">
        <f t="shared" si="0"/>
        <v>400</v>
      </c>
    </row>
    <row r="11" spans="1:7" x14ac:dyDescent="0.35">
      <c r="B11" s="16" t="s">
        <v>217</v>
      </c>
      <c r="C11" s="13">
        <v>105</v>
      </c>
      <c r="D11" s="13">
        <f>$C11*5</f>
        <v>525</v>
      </c>
      <c r="E11" s="13">
        <f>C11*5</f>
        <v>525</v>
      </c>
    </row>
    <row r="12" spans="1:7" x14ac:dyDescent="0.35">
      <c r="B12" s="17" t="s">
        <v>83</v>
      </c>
      <c r="C12" s="41">
        <v>50</v>
      </c>
      <c r="D12" s="41">
        <f>$C12*2*4</f>
        <v>400</v>
      </c>
      <c r="E12" s="41">
        <f>C12*4*4</f>
        <v>800</v>
      </c>
    </row>
    <row r="13" spans="1:7" x14ac:dyDescent="0.35">
      <c r="B13" s="11" t="s">
        <v>26</v>
      </c>
      <c r="C13" s="25">
        <f>SUM(C6:C12)</f>
        <v>619</v>
      </c>
      <c r="D13" s="25">
        <f>SUM(D6:D12)</f>
        <v>1853</v>
      </c>
      <c r="E13" s="25">
        <f>SUM(E6:E12)</f>
        <v>3181</v>
      </c>
    </row>
    <row r="14" spans="1:7" x14ac:dyDescent="0.35">
      <c r="A14" t="s">
        <v>218</v>
      </c>
      <c r="B14" t="s">
        <v>219</v>
      </c>
      <c r="C14" s="2">
        <v>18</v>
      </c>
      <c r="D14" s="2">
        <f>$C14*2</f>
        <v>36</v>
      </c>
      <c r="E14" s="2">
        <f>$C14*4</f>
        <v>72</v>
      </c>
    </row>
    <row r="15" spans="1:7" x14ac:dyDescent="0.35">
      <c r="B15" t="s">
        <v>220</v>
      </c>
      <c r="C15" s="2">
        <v>25</v>
      </c>
      <c r="D15" s="2">
        <f>$C15*2</f>
        <v>50</v>
      </c>
      <c r="E15" s="2">
        <f t="shared" ref="E15:E18" si="1">$C15*4</f>
        <v>100</v>
      </c>
    </row>
    <row r="16" spans="1:7" x14ac:dyDescent="0.35">
      <c r="B16" t="s">
        <v>221</v>
      </c>
      <c r="C16" s="2">
        <v>15</v>
      </c>
      <c r="D16" s="2">
        <f>$C16*2</f>
        <v>30</v>
      </c>
      <c r="E16" s="2">
        <f t="shared" si="1"/>
        <v>60</v>
      </c>
    </row>
    <row r="17" spans="2:5" x14ac:dyDescent="0.35">
      <c r="B17" t="s">
        <v>222</v>
      </c>
      <c r="C17" s="2">
        <v>9</v>
      </c>
      <c r="D17" s="2">
        <f>$C17*2</f>
        <v>18</v>
      </c>
      <c r="E17" s="2">
        <f t="shared" si="1"/>
        <v>36</v>
      </c>
    </row>
    <row r="18" spans="2:5" x14ac:dyDescent="0.35">
      <c r="B18" t="s">
        <v>229</v>
      </c>
      <c r="C18" s="2">
        <v>280</v>
      </c>
      <c r="D18" s="2">
        <f>$C18*2</f>
        <v>560</v>
      </c>
      <c r="E18" s="2">
        <f t="shared" si="1"/>
        <v>1120</v>
      </c>
    </row>
    <row r="19" spans="2:5" x14ac:dyDescent="0.35">
      <c r="B19" s="16" t="s">
        <v>217</v>
      </c>
      <c r="C19" s="13">
        <v>120</v>
      </c>
      <c r="D19" s="13">
        <f>$C19*5</f>
        <v>600</v>
      </c>
      <c r="E19" s="13">
        <f>C19*5</f>
        <v>600</v>
      </c>
    </row>
    <row r="20" spans="2:5" x14ac:dyDescent="0.35">
      <c r="B20" s="17" t="s">
        <v>83</v>
      </c>
      <c r="C20" s="41">
        <v>50</v>
      </c>
      <c r="D20" s="41">
        <f>$C20*2*4</f>
        <v>400</v>
      </c>
      <c r="E20" s="41">
        <f>C20*4*4</f>
        <v>800</v>
      </c>
    </row>
    <row r="21" spans="2:5" x14ac:dyDescent="0.35">
      <c r="B21" s="18" t="s">
        <v>223</v>
      </c>
      <c r="C21" s="42">
        <v>40</v>
      </c>
      <c r="D21" s="42">
        <f>$C21*4</f>
        <v>160</v>
      </c>
      <c r="E21" s="42">
        <f>C21*4</f>
        <v>160</v>
      </c>
    </row>
    <row r="22" spans="2:5" x14ac:dyDescent="0.35">
      <c r="B22" s="11" t="s">
        <v>26</v>
      </c>
      <c r="C22" s="25">
        <f>SUM(C14:C21)</f>
        <v>557</v>
      </c>
      <c r="D22" s="25">
        <f>SUM(D14:D21)</f>
        <v>1854</v>
      </c>
      <c r="E22" s="43">
        <f>SUM(E14:E21)</f>
        <v>2948</v>
      </c>
    </row>
    <row r="24" spans="2:5" x14ac:dyDescent="0.35">
      <c r="B24" t="s">
        <v>248</v>
      </c>
    </row>
  </sheetData>
  <pageMargins left="0.7" right="0.7" top="0.75" bottom="0.75" header="0.3" footer="0.3"/>
  <ignoredErrors>
    <ignoredError sqref="D5:E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D45C-FEE3-4AB4-88F6-1EEEDEF5531C}">
  <dimension ref="B1:H20"/>
  <sheetViews>
    <sheetView topLeftCell="A7" zoomScale="63" zoomScaleNormal="110" workbookViewId="0">
      <selection activeCell="M13" sqref="M13"/>
    </sheetView>
  </sheetViews>
  <sheetFormatPr defaultRowHeight="14.5" x14ac:dyDescent="0.35"/>
  <cols>
    <col min="2" max="2" width="19.453125" customWidth="1"/>
    <col min="3" max="4" width="8.7265625" customWidth="1"/>
    <col min="5" max="5" width="12.1796875" bestFit="1" customWidth="1"/>
  </cols>
  <sheetData>
    <row r="1" spans="2:8" x14ac:dyDescent="0.35">
      <c r="D1" t="s">
        <v>72</v>
      </c>
      <c r="G1" t="s">
        <v>73</v>
      </c>
    </row>
    <row r="2" spans="2:8" x14ac:dyDescent="0.35">
      <c r="C2" s="23" t="s">
        <v>232</v>
      </c>
      <c r="D2" s="23" t="s">
        <v>233</v>
      </c>
      <c r="E2" s="23" t="s">
        <v>234</v>
      </c>
      <c r="F2" s="47" t="s">
        <v>232</v>
      </c>
      <c r="G2" s="47" t="s">
        <v>233</v>
      </c>
      <c r="H2" s="47" t="s">
        <v>234</v>
      </c>
    </row>
    <row r="3" spans="2:8" x14ac:dyDescent="0.35">
      <c r="B3" t="s">
        <v>238</v>
      </c>
      <c r="C3" s="23">
        <v>29</v>
      </c>
      <c r="D3" s="23">
        <v>149</v>
      </c>
      <c r="E3" s="23">
        <v>549</v>
      </c>
      <c r="F3" s="47">
        <v>29</v>
      </c>
      <c r="G3" s="47">
        <v>149</v>
      </c>
      <c r="H3" s="47">
        <v>549</v>
      </c>
    </row>
    <row r="4" spans="2:8" x14ac:dyDescent="0.35">
      <c r="C4" s="23"/>
      <c r="D4" s="23"/>
      <c r="E4" s="23"/>
      <c r="F4" s="47"/>
      <c r="G4" s="47"/>
      <c r="H4" s="47"/>
    </row>
    <row r="5" spans="2:8" x14ac:dyDescent="0.35">
      <c r="B5" t="s">
        <v>240</v>
      </c>
      <c r="C5" s="23">
        <v>40</v>
      </c>
      <c r="D5" s="23">
        <v>90</v>
      </c>
      <c r="E5" s="23">
        <v>370</v>
      </c>
      <c r="F5" s="47">
        <v>40</v>
      </c>
      <c r="G5" s="47">
        <v>90</v>
      </c>
      <c r="H5" s="47">
        <v>370</v>
      </c>
    </row>
    <row r="6" spans="2:8" x14ac:dyDescent="0.35">
      <c r="B6" t="s">
        <v>239</v>
      </c>
      <c r="C6" s="23">
        <v>200</v>
      </c>
      <c r="D6" s="23">
        <v>1000</v>
      </c>
      <c r="E6" s="23">
        <v>11000</v>
      </c>
      <c r="F6" s="47">
        <v>200</v>
      </c>
      <c r="G6" s="47">
        <v>1000</v>
      </c>
      <c r="H6" s="47">
        <v>11000</v>
      </c>
    </row>
    <row r="7" spans="2:8" x14ac:dyDescent="0.35">
      <c r="B7" t="s">
        <v>241</v>
      </c>
      <c r="C7" s="23">
        <f>C5/C6</f>
        <v>0.2</v>
      </c>
      <c r="D7" s="23">
        <f t="shared" ref="D7:E7" si="0">D5/D6</f>
        <v>0.09</v>
      </c>
      <c r="E7" s="23">
        <f t="shared" si="0"/>
        <v>3.3636363636363638E-2</v>
      </c>
      <c r="F7" s="47">
        <f>F5/F6</f>
        <v>0.2</v>
      </c>
      <c r="G7" s="47">
        <f t="shared" ref="G7" si="1">G5/G6</f>
        <v>0.09</v>
      </c>
      <c r="H7" s="47">
        <f t="shared" ref="H7" si="2">H5/H6</f>
        <v>3.3636363636363638E-2</v>
      </c>
    </row>
    <row r="8" spans="2:8" x14ac:dyDescent="0.35">
      <c r="C8" s="23"/>
      <c r="D8" s="23"/>
      <c r="E8" s="23"/>
      <c r="F8" s="47"/>
      <c r="G8" s="47"/>
      <c r="H8" s="47"/>
    </row>
    <row r="9" spans="2:8" x14ac:dyDescent="0.35">
      <c r="B9" t="s">
        <v>242</v>
      </c>
      <c r="C9" s="23">
        <v>15</v>
      </c>
      <c r="D9" s="23">
        <v>15</v>
      </c>
      <c r="E9" s="23">
        <v>15</v>
      </c>
      <c r="F9" s="47">
        <v>500</v>
      </c>
      <c r="G9" s="47">
        <v>500</v>
      </c>
      <c r="H9" s="47">
        <v>500</v>
      </c>
    </row>
    <row r="10" spans="2:8" x14ac:dyDescent="0.35">
      <c r="B10" t="s">
        <v>243</v>
      </c>
      <c r="C10" s="23">
        <v>5</v>
      </c>
      <c r="D10" s="23">
        <v>5</v>
      </c>
      <c r="E10" s="23">
        <v>5</v>
      </c>
      <c r="F10" s="47">
        <v>5</v>
      </c>
      <c r="G10" s="47">
        <v>5</v>
      </c>
      <c r="H10" s="47">
        <v>5</v>
      </c>
    </row>
    <row r="11" spans="2:8" x14ac:dyDescent="0.35">
      <c r="B11" t="s">
        <v>244</v>
      </c>
      <c r="C11" s="23">
        <v>50</v>
      </c>
      <c r="D11" s="23">
        <v>50</v>
      </c>
      <c r="E11" s="23">
        <v>50</v>
      </c>
      <c r="F11" s="47">
        <v>50</v>
      </c>
      <c r="G11" s="47">
        <v>50</v>
      </c>
      <c r="H11" s="47">
        <v>50</v>
      </c>
    </row>
    <row r="12" spans="2:8" x14ac:dyDescent="0.35">
      <c r="B12" t="s">
        <v>245</v>
      </c>
      <c r="C12" s="23">
        <f>C11*C10*C9</f>
        <v>3750</v>
      </c>
      <c r="D12" s="23">
        <f t="shared" ref="D12:E12" si="3">D11*D10*D9</f>
        <v>3750</v>
      </c>
      <c r="E12" s="23">
        <f t="shared" si="3"/>
        <v>3750</v>
      </c>
      <c r="F12" s="47">
        <f>F11*F10*F9</f>
        <v>125000</v>
      </c>
      <c r="G12" s="47">
        <f t="shared" ref="G12" si="4">G11*G10*G9</f>
        <v>125000</v>
      </c>
      <c r="H12" s="47">
        <f t="shared" ref="H12" si="5">H11*H10*H9</f>
        <v>125000</v>
      </c>
    </row>
    <row r="13" spans="2:8" x14ac:dyDescent="0.35">
      <c r="C13" s="23"/>
      <c r="D13" s="23"/>
      <c r="E13" s="23"/>
      <c r="F13" s="47"/>
      <c r="G13" s="47"/>
      <c r="H13" s="47"/>
    </row>
    <row r="14" spans="2:8" x14ac:dyDescent="0.35">
      <c r="B14" t="s">
        <v>235</v>
      </c>
      <c r="C14" s="23">
        <v>3750</v>
      </c>
      <c r="D14" s="23">
        <v>3750</v>
      </c>
      <c r="E14" s="23">
        <v>3750</v>
      </c>
      <c r="F14" s="47">
        <v>125000</v>
      </c>
      <c r="G14" s="47">
        <v>125000</v>
      </c>
      <c r="H14" s="47">
        <v>125000</v>
      </c>
    </row>
    <row r="15" spans="2:8" x14ac:dyDescent="0.35">
      <c r="B15" t="s">
        <v>246</v>
      </c>
      <c r="C15" s="23">
        <f>C14*C7</f>
        <v>750</v>
      </c>
      <c r="D15" s="23">
        <f t="shared" ref="D15:E15" si="6">D14*D7</f>
        <v>337.5</v>
      </c>
      <c r="E15" s="23">
        <f t="shared" si="6"/>
        <v>126.13636363636364</v>
      </c>
      <c r="F15" s="47">
        <f>F14*F7</f>
        <v>25000</v>
      </c>
      <c r="G15" s="47">
        <f t="shared" ref="G15" si="7">G14*G7</f>
        <v>11250</v>
      </c>
      <c r="H15" s="47">
        <f t="shared" ref="H15" si="8">H14*H7</f>
        <v>4204.545454545455</v>
      </c>
    </row>
    <row r="16" spans="2:8" x14ac:dyDescent="0.35">
      <c r="B16" t="s">
        <v>236</v>
      </c>
      <c r="C16" s="23">
        <v>2</v>
      </c>
      <c r="D16" s="23">
        <v>2</v>
      </c>
      <c r="E16" s="23">
        <v>2</v>
      </c>
      <c r="F16" s="47">
        <v>2</v>
      </c>
      <c r="G16" s="47">
        <v>2</v>
      </c>
      <c r="H16" s="47">
        <v>2</v>
      </c>
    </row>
    <row r="17" spans="2:8" x14ac:dyDescent="0.35">
      <c r="C17" s="23"/>
      <c r="D17" s="23"/>
      <c r="E17" s="23"/>
      <c r="F17" s="47"/>
      <c r="G17" s="47"/>
      <c r="H17" s="47"/>
    </row>
    <row r="18" spans="2:8" x14ac:dyDescent="0.35">
      <c r="B18" t="s">
        <v>247</v>
      </c>
      <c r="C18" s="23">
        <f>C15*C16</f>
        <v>1500</v>
      </c>
      <c r="D18" s="23">
        <f t="shared" ref="D18:H18" si="9">D15*D16</f>
        <v>675</v>
      </c>
      <c r="E18" s="23">
        <f t="shared" si="9"/>
        <v>252.27272727272728</v>
      </c>
      <c r="F18" s="47">
        <f t="shared" si="9"/>
        <v>50000</v>
      </c>
      <c r="G18" s="47">
        <f t="shared" si="9"/>
        <v>22500</v>
      </c>
      <c r="H18" s="47">
        <f t="shared" si="9"/>
        <v>8409.0909090909099</v>
      </c>
    </row>
    <row r="19" spans="2:8" x14ac:dyDescent="0.35">
      <c r="C19" s="23"/>
      <c r="D19" s="23"/>
      <c r="E19" s="23"/>
      <c r="F19" s="47"/>
      <c r="G19" s="47"/>
      <c r="H19" s="47"/>
    </row>
    <row r="20" spans="2:8" x14ac:dyDescent="0.35">
      <c r="B20" t="s">
        <v>237</v>
      </c>
      <c r="C20" s="23">
        <f>C18+C3</f>
        <v>1529</v>
      </c>
      <c r="D20" s="23">
        <f t="shared" ref="D20:H20" si="10">D18+D3</f>
        <v>824</v>
      </c>
      <c r="E20" s="23">
        <f t="shared" si="10"/>
        <v>801.27272727272725</v>
      </c>
      <c r="F20" s="47">
        <f t="shared" si="10"/>
        <v>50029</v>
      </c>
      <c r="G20" s="47">
        <f t="shared" si="10"/>
        <v>22649</v>
      </c>
      <c r="H20" s="47">
        <f t="shared" si="10"/>
        <v>8958.0909090909099</v>
      </c>
    </row>
  </sheetData>
  <conditionalFormatting sqref="C20:E20">
    <cfRule type="top10" dxfId="1" priority="2" percent="1" bottom="1" rank="10"/>
  </conditionalFormatting>
  <conditionalFormatting sqref="F20:H20">
    <cfRule type="top10" dxfId="0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Payroll</vt:lpstr>
      <vt:lpstr>Gradebook</vt:lpstr>
      <vt:lpstr>Decision Factors</vt:lpstr>
      <vt:lpstr>Car Inventory</vt:lpstr>
      <vt:lpstr>Pivot Table</vt:lpstr>
      <vt:lpstr>Shopping List</vt:lpstr>
      <vt:lpstr>Cat or Dog</vt:lpstr>
      <vt:lpstr>Three Vacations</vt:lpstr>
      <vt:lpstr>Printer 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Saikiran Kumar Kondamudi</dc:creator>
  <cp:lastModifiedBy>Saikiran Kumar Kondamudi</cp:lastModifiedBy>
  <dcterms:created xsi:type="dcterms:W3CDTF">2024-07-15T11:44:27Z</dcterms:created>
  <dcterms:modified xsi:type="dcterms:W3CDTF">2024-07-18T10:23:54Z</dcterms:modified>
</cp:coreProperties>
</file>