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.72\生管組\生管組-正\全家包裝生產排程\全家排程\食研所(排程明細日報表)\"/>
    </mc:Choice>
  </mc:AlternateContent>
  <xr:revisionPtr revIDLastSave="0" documentId="13_ncr:1_{CE31E920-D020-4FF8-B545-ECADE92F6E7B}" xr6:coauthVersionLast="47" xr6:coauthVersionMax="47" xr10:uidLastSave="{00000000-0000-0000-0000-000000000000}"/>
  <bookViews>
    <workbookView xWindow="-120" yWindow="-120" windowWidth="29040" windowHeight="15225" tabRatio="930" xr2:uid="{EEFA7D9B-AA68-4708-BCD0-D60E13413EBD}"/>
  </bookViews>
  <sheets>
    <sheet name="0930" sheetId="479" r:id="rId1"/>
    <sheet name="0930(18度C)" sheetId="480" r:id="rId2"/>
    <sheet name="0930(4度C)" sheetId="481" r:id="rId3"/>
    <sheet name="0929" sheetId="476" r:id="rId4"/>
    <sheet name="0929(18度C)" sheetId="477" r:id="rId5"/>
    <sheet name="0929(4度C)" sheetId="478" r:id="rId6"/>
    <sheet name="0928" sheetId="473" r:id="rId7"/>
    <sheet name="0928(18度C)" sheetId="474" r:id="rId8"/>
    <sheet name="0928(4度C)" sheetId="475" r:id="rId9"/>
    <sheet name="0927" sheetId="470" r:id="rId10"/>
    <sheet name="0927(18度C)" sheetId="471" r:id="rId11"/>
    <sheet name="0927(4度C)" sheetId="472" r:id="rId12"/>
    <sheet name="0926" sheetId="467" r:id="rId13"/>
    <sheet name="0926(18度C)" sheetId="468" r:id="rId14"/>
    <sheet name="0926(4度C)" sheetId="469" r:id="rId15"/>
    <sheet name="0925" sheetId="464" r:id="rId16"/>
    <sheet name="0925(18度C)" sheetId="465" r:id="rId17"/>
    <sheet name="0925(4度C)" sheetId="466" r:id="rId18"/>
    <sheet name="0924" sheetId="461" r:id="rId19"/>
    <sheet name="0924(18度C)" sheetId="462" r:id="rId20"/>
    <sheet name="0924(4度C)" sheetId="463" r:id="rId21"/>
    <sheet name="0923" sheetId="458" r:id="rId22"/>
    <sheet name="0923(18度C)" sheetId="459" r:id="rId23"/>
    <sheet name="0923(4度C)" sheetId="460" r:id="rId24"/>
    <sheet name="0922" sheetId="455" r:id="rId25"/>
    <sheet name="0922(18度C)" sheetId="456" r:id="rId26"/>
    <sheet name="0922(4度C)" sheetId="457" r:id="rId27"/>
    <sheet name="0921" sheetId="452" r:id="rId28"/>
    <sheet name="0921(18度C)" sheetId="453" r:id="rId29"/>
    <sheet name="0921(4度C)" sheetId="454" r:id="rId30"/>
    <sheet name="0920" sheetId="449" r:id="rId31"/>
    <sheet name="0920(18度C)" sheetId="450" r:id="rId32"/>
    <sheet name="0920(4度C)" sheetId="451" r:id="rId33"/>
    <sheet name="0919" sheetId="446" r:id="rId34"/>
    <sheet name="0919(18度C)" sheetId="447" r:id="rId35"/>
    <sheet name="0919(4度C)" sheetId="448" r:id="rId36"/>
    <sheet name="0918" sheetId="443" r:id="rId37"/>
    <sheet name="0918(18度C)" sheetId="444" r:id="rId38"/>
    <sheet name="0918(4度C)" sheetId="445" r:id="rId39"/>
    <sheet name="0917" sheetId="440" r:id="rId40"/>
    <sheet name="0917(18度C)" sheetId="441" r:id="rId41"/>
    <sheet name="0917(4度C)" sheetId="442" r:id="rId42"/>
    <sheet name="0916" sheetId="437" r:id="rId43"/>
    <sheet name="0916(18度C)" sheetId="438" r:id="rId44"/>
    <sheet name="0916(4度C)" sheetId="439" r:id="rId45"/>
    <sheet name="0915" sheetId="431" r:id="rId46"/>
    <sheet name="0915(18度C)" sheetId="432" r:id="rId47"/>
    <sheet name="0915(4度C)" sheetId="433" r:id="rId48"/>
    <sheet name="0914" sheetId="428" r:id="rId49"/>
    <sheet name="0914(18度C)" sheetId="429" r:id="rId50"/>
    <sheet name="0914(4度C)" sheetId="430" r:id="rId51"/>
    <sheet name="0913" sheetId="425" r:id="rId52"/>
    <sheet name="0913(18度C)" sheetId="426" r:id="rId53"/>
    <sheet name="0913(4度C)" sheetId="427" r:id="rId54"/>
    <sheet name="0912" sheetId="422" r:id="rId55"/>
    <sheet name="0912(18度C)" sheetId="423" r:id="rId56"/>
    <sheet name="0912(4度C)" sheetId="424" r:id="rId57"/>
    <sheet name="0911" sheetId="419" r:id="rId58"/>
    <sheet name="0911(18度C)" sheetId="420" r:id="rId59"/>
    <sheet name="0911(4度C)" sheetId="421" r:id="rId60"/>
    <sheet name="0910" sheetId="416" r:id="rId61"/>
    <sheet name="0910(18度C)" sheetId="417" r:id="rId62"/>
    <sheet name="0910(4度C)" sheetId="418" r:id="rId63"/>
    <sheet name="0909" sheetId="413" r:id="rId64"/>
    <sheet name="0909(18度C)" sheetId="414" r:id="rId65"/>
    <sheet name="0909(4度C)" sheetId="415" r:id="rId66"/>
    <sheet name="0908" sheetId="410" r:id="rId67"/>
    <sheet name="0908(18度C)" sheetId="411" r:id="rId68"/>
    <sheet name="0908(4度C)" sheetId="412" r:id="rId69"/>
    <sheet name="0907" sheetId="404" r:id="rId70"/>
    <sheet name="0907(18度C)" sheetId="405" r:id="rId71"/>
    <sheet name="0907(4度C)" sheetId="406" r:id="rId72"/>
    <sheet name="0906" sheetId="401" r:id="rId73"/>
    <sheet name="0906(18度C)" sheetId="402" r:id="rId74"/>
    <sheet name="0906(4度C)" sheetId="403" r:id="rId75"/>
    <sheet name="0905" sheetId="398" r:id="rId76"/>
    <sheet name="0905(18度C)" sheetId="399" r:id="rId77"/>
    <sheet name="0905(4度C)" sheetId="400" r:id="rId78"/>
    <sheet name="0904" sheetId="395" r:id="rId79"/>
    <sheet name="0904(18度C)" sheetId="396" r:id="rId80"/>
    <sheet name="0904(4度C)" sheetId="397" r:id="rId81"/>
    <sheet name="0903" sheetId="392" r:id="rId82"/>
    <sheet name="0903(18度C)" sheetId="393" r:id="rId83"/>
    <sheet name="0903(4度C)" sheetId="394" r:id="rId84"/>
    <sheet name="0902" sheetId="389" r:id="rId85"/>
    <sheet name="0902(18度C)" sheetId="390" r:id="rId86"/>
    <sheet name="0902(4度C)" sheetId="391" r:id="rId87"/>
    <sheet name="0901" sheetId="386" r:id="rId88"/>
    <sheet name="0901(18度C)" sheetId="387" r:id="rId89"/>
    <sheet name="0901(4度C)" sheetId="388" r:id="rId90"/>
  </sheets>
  <definedNames>
    <definedName name="_xlnm._FilterDatabase" localSheetId="88" hidden="1">'0901(18度C)'!$A$4:$AQ$4</definedName>
    <definedName name="_xlnm._FilterDatabase" localSheetId="89" hidden="1">'0901(4度C)'!$A$4:$AQ$4</definedName>
    <definedName name="_xlnm._FilterDatabase" localSheetId="85" hidden="1">'0902(18度C)'!$A$4:$AQ$225</definedName>
    <definedName name="_xlnm._FilterDatabase" localSheetId="86" hidden="1">'0902(4度C)'!$A$4:$AQ$174</definedName>
    <definedName name="_xlnm._FilterDatabase" localSheetId="82" hidden="1">'0903(18度C)'!$A$4:$AQ$225</definedName>
    <definedName name="_xlnm._FilterDatabase" localSheetId="83" hidden="1">'0903(4度C)'!$A$4:$AQ$174</definedName>
    <definedName name="_xlnm._FilterDatabase" localSheetId="79" hidden="1">'0904(18度C)'!$A$4:$AQ$4</definedName>
    <definedName name="_xlnm._FilterDatabase" localSheetId="80" hidden="1">'0904(4度C)'!$A$4:$AQ$4</definedName>
    <definedName name="_xlnm._FilterDatabase" localSheetId="76" hidden="1">'0905(18度C)'!$A$4:$AQ$4</definedName>
    <definedName name="_xlnm._FilterDatabase" localSheetId="77" hidden="1">'0905(4度C)'!$A$4:$AQ$4</definedName>
    <definedName name="_xlnm._FilterDatabase" localSheetId="73" hidden="1">'0906(18度C)'!$A$4:$AQ$225</definedName>
    <definedName name="_xlnm._FilterDatabase" localSheetId="74" hidden="1">'0906(4度C)'!$A$4:$AQ$174</definedName>
    <definedName name="_xlnm._FilterDatabase" localSheetId="70" hidden="1">'0907(18度C)'!$A$4:$AQ$4</definedName>
    <definedName name="_xlnm._FilterDatabase" localSheetId="71" hidden="1">'0907(4度C)'!$A$4:$AQ$4</definedName>
    <definedName name="_xlnm._FilterDatabase" localSheetId="67" hidden="1">'0908(18度C)'!$A$4:$AY$4</definedName>
    <definedName name="_xlnm._FilterDatabase" localSheetId="68" hidden="1">'0908(4度C)'!$A$4:$AY$4</definedName>
    <definedName name="_xlnm._FilterDatabase" localSheetId="64" hidden="1">'0909(18度C)'!$A$4:$AQ$4</definedName>
    <definedName name="_xlnm._FilterDatabase" localSheetId="65" hidden="1">'0909(4度C)'!$A$4:$AQ$4</definedName>
    <definedName name="_xlnm._FilterDatabase" localSheetId="61" hidden="1">'0910(18度C)'!$A$4:$AQ$225</definedName>
    <definedName name="_xlnm._FilterDatabase" localSheetId="62" hidden="1">'0910(4度C)'!$A$4:$AQ$157</definedName>
    <definedName name="_xlnm._FilterDatabase" localSheetId="58" hidden="1">'0911(18度C)'!$A$4:$AQ$225</definedName>
    <definedName name="_xlnm._FilterDatabase" localSheetId="59" hidden="1">'0911(4度C)'!$A$4:$AQ$157</definedName>
    <definedName name="_xlnm._FilterDatabase" localSheetId="55" hidden="1">'0912(18度C)'!$A$4:$AQ$225</definedName>
    <definedName name="_xlnm._FilterDatabase" localSheetId="56" hidden="1">'0912(4度C)'!$A$4:$AQ$157</definedName>
    <definedName name="_xlnm._FilterDatabase" localSheetId="52" hidden="1">'0913(18度C)'!$A$4:$AQ$225</definedName>
    <definedName name="_xlnm._FilterDatabase" localSheetId="53" hidden="1">'0913(4度C)'!$A$4:$AQ$157</definedName>
    <definedName name="_xlnm._FilterDatabase" localSheetId="49" hidden="1">'0914(18度C)'!$A$4:$AQ$225</definedName>
    <definedName name="_xlnm._FilterDatabase" localSheetId="50" hidden="1">'0914(4度C)'!$A$4:$AQ$157</definedName>
    <definedName name="_xlnm._FilterDatabase" localSheetId="46" hidden="1">'0915(18度C)'!$A$4:$AQ$225</definedName>
    <definedName name="_xlnm._FilterDatabase" localSheetId="47" hidden="1">'0915(4度C)'!$A$4:$AQ$157</definedName>
    <definedName name="_xlnm._FilterDatabase" localSheetId="43" hidden="1">'0916(18度C)'!$A$4:$AQ$242</definedName>
    <definedName name="_xlnm._FilterDatabase" localSheetId="44" hidden="1">'0916(4度C)'!$A$4:$AQ$157</definedName>
    <definedName name="_xlnm._FilterDatabase" localSheetId="40" hidden="1">'0917(18度C)'!$A$4:$AQ$4</definedName>
    <definedName name="_xlnm._FilterDatabase" localSheetId="41" hidden="1">'0917(4度C)'!$A$4:$AQ$4</definedName>
    <definedName name="_xlnm._FilterDatabase" localSheetId="37" hidden="1">'0918(18度C)'!$A$4:$AQ$242</definedName>
    <definedName name="_xlnm._FilterDatabase" localSheetId="38" hidden="1">'0918(4度C)'!$A$4:$AQ$157</definedName>
    <definedName name="_xlnm._FilterDatabase" localSheetId="34" hidden="1">'0919(18度C)'!$A$4:$AQ$242</definedName>
    <definedName name="_xlnm._FilterDatabase" localSheetId="35" hidden="1">'0919(4度C)'!$A$4:$AQ$157</definedName>
    <definedName name="_xlnm._FilterDatabase" localSheetId="31" hidden="1">'0920(18度C)'!$A$4:$AQ$242</definedName>
    <definedName name="_xlnm._FilterDatabase" localSheetId="32" hidden="1">'0920(4度C)'!$A$4:$AQ$157</definedName>
    <definedName name="_xlnm._FilterDatabase" localSheetId="28" hidden="1">'0921(18度C)'!$A$4:$AQ$4</definedName>
    <definedName name="_xlnm._FilterDatabase" localSheetId="29" hidden="1">'0921(4度C)'!$A$4:$AQ$4</definedName>
    <definedName name="_xlnm._FilterDatabase" localSheetId="25" hidden="1">'0922(18度C)'!$A$4:$AQ$4</definedName>
    <definedName name="_xlnm._FilterDatabase" localSheetId="26" hidden="1">'0922(4度C)'!$A$4:$AQ$4</definedName>
    <definedName name="_xlnm._FilterDatabase" localSheetId="22" hidden="1">'0923(18度C)'!$A$4:$AQ$4</definedName>
    <definedName name="_xlnm._FilterDatabase" localSheetId="23" hidden="1">'0923(4度C)'!$A$4:$AQ$4</definedName>
    <definedName name="_xlnm._FilterDatabase" localSheetId="19" hidden="1">'0924(18度C)'!$A$4:$AQ$4</definedName>
    <definedName name="_xlnm._FilterDatabase" localSheetId="20" hidden="1">'0924(4度C)'!$A$4:$AQ$4</definedName>
    <definedName name="_xlnm._FilterDatabase" localSheetId="16" hidden="1">'0925(18度C)'!$A$4:$AQ$4</definedName>
    <definedName name="_xlnm._FilterDatabase" localSheetId="17" hidden="1">'0925(4度C)'!$A$4:$AQ$4</definedName>
    <definedName name="_xlnm._FilterDatabase" localSheetId="13" hidden="1">'0926(18度C)'!$A$4:$AQ$4</definedName>
    <definedName name="_xlnm._FilterDatabase" localSheetId="14" hidden="1">'0926(4度C)'!$A$4:$AQ$4</definedName>
    <definedName name="_xlnm._FilterDatabase" localSheetId="10" hidden="1">'0927(18度C)'!$A$4:$AY$4</definedName>
    <definedName name="_xlnm._FilterDatabase" localSheetId="11" hidden="1">'0927(4度C)'!$A$4:$AY$4</definedName>
    <definedName name="_xlnm._FilterDatabase" localSheetId="7" hidden="1">'0928(18度C)'!$A$4:$AQ$4</definedName>
    <definedName name="_xlnm._FilterDatabase" localSheetId="8" hidden="1">'0928(4度C)'!$A$4:$AQ$4</definedName>
    <definedName name="_xlnm._FilterDatabase" localSheetId="4" hidden="1">'0929(18度C)'!$A$4:$AQ$4</definedName>
    <definedName name="_xlnm._FilterDatabase" localSheetId="5" hidden="1">'0929(4度C)'!$A$4:$AQ$4</definedName>
    <definedName name="_xlnm._FilterDatabase" localSheetId="1" hidden="1">'0930(18度C)'!$A$4:$AQ$4</definedName>
    <definedName name="_xlnm._FilterDatabase" localSheetId="2" hidden="1">'0930(4度C)'!$A$4:$AQ$4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57" i="481" l="1"/>
  <c r="S157" i="481"/>
  <c r="L157" i="481"/>
  <c r="O157" i="481" s="1"/>
  <c r="J157" i="481"/>
  <c r="K157" i="481" s="1"/>
  <c r="I157" i="481"/>
  <c r="O143" i="481"/>
  <c r="M143" i="481"/>
  <c r="AB143" i="481" s="1"/>
  <c r="K143" i="481"/>
  <c r="G143" i="481"/>
  <c r="O142" i="481"/>
  <c r="M142" i="481"/>
  <c r="N142" i="481" s="1"/>
  <c r="K142" i="481"/>
  <c r="G142" i="481"/>
  <c r="AB141" i="481"/>
  <c r="AA141" i="481"/>
  <c r="O141" i="481"/>
  <c r="N141" i="481"/>
  <c r="P141" i="481" s="1"/>
  <c r="M141" i="481"/>
  <c r="K141" i="481"/>
  <c r="Q141" i="481" s="1"/>
  <c r="G141" i="481"/>
  <c r="T140" i="481"/>
  <c r="S140" i="481"/>
  <c r="M140" i="481"/>
  <c r="N140" i="481" s="1"/>
  <c r="L140" i="481"/>
  <c r="O140" i="481" s="1"/>
  <c r="J140" i="481"/>
  <c r="AA140" i="481" s="1"/>
  <c r="I140" i="481"/>
  <c r="AB125" i="481"/>
  <c r="AA125" i="481"/>
  <c r="Q125" i="481"/>
  <c r="P125" i="481"/>
  <c r="O125" i="481"/>
  <c r="N125" i="481"/>
  <c r="M125" i="481"/>
  <c r="K125" i="481"/>
  <c r="G125" i="481"/>
  <c r="AB124" i="481"/>
  <c r="AA124" i="481"/>
  <c r="Q124" i="481"/>
  <c r="O124" i="481"/>
  <c r="N124" i="481"/>
  <c r="P124" i="481" s="1"/>
  <c r="M124" i="481"/>
  <c r="K124" i="481"/>
  <c r="G124" i="481"/>
  <c r="T123" i="481"/>
  <c r="S123" i="481"/>
  <c r="O123" i="481"/>
  <c r="L123" i="481"/>
  <c r="J123" i="481"/>
  <c r="K123" i="481" s="1"/>
  <c r="I123" i="481"/>
  <c r="AB111" i="481"/>
  <c r="AA111" i="481"/>
  <c r="O111" i="481"/>
  <c r="M111" i="481"/>
  <c r="N111" i="481" s="1"/>
  <c r="K111" i="481"/>
  <c r="G111" i="481"/>
  <c r="O110" i="481"/>
  <c r="M110" i="481"/>
  <c r="AB110" i="481" s="1"/>
  <c r="K110" i="481"/>
  <c r="G110" i="481"/>
  <c r="O109" i="481"/>
  <c r="M109" i="481"/>
  <c r="N109" i="481" s="1"/>
  <c r="K109" i="481"/>
  <c r="G109" i="481"/>
  <c r="AB108" i="481"/>
  <c r="AA108" i="481"/>
  <c r="Q108" i="481"/>
  <c r="P108" i="481"/>
  <c r="O108" i="481"/>
  <c r="N108" i="481"/>
  <c r="M108" i="481"/>
  <c r="K108" i="481"/>
  <c r="G108" i="481"/>
  <c r="AB107" i="481"/>
  <c r="AA107" i="481"/>
  <c r="Q107" i="481"/>
  <c r="O107" i="481"/>
  <c r="N107" i="481"/>
  <c r="P107" i="481" s="1"/>
  <c r="M107" i="481"/>
  <c r="K107" i="481"/>
  <c r="G107" i="481"/>
  <c r="T106" i="481"/>
  <c r="S106" i="481"/>
  <c r="O106" i="481"/>
  <c r="L106" i="481"/>
  <c r="J106" i="481"/>
  <c r="K106" i="481" s="1"/>
  <c r="I106" i="481"/>
  <c r="AB94" i="481"/>
  <c r="AA94" i="481"/>
  <c r="O94" i="481"/>
  <c r="M94" i="481"/>
  <c r="N94" i="481" s="1"/>
  <c r="K94" i="481"/>
  <c r="G94" i="481"/>
  <c r="O93" i="481"/>
  <c r="M93" i="481"/>
  <c r="AB93" i="481" s="1"/>
  <c r="K93" i="481"/>
  <c r="G93" i="481"/>
  <c r="O92" i="481"/>
  <c r="M92" i="481"/>
  <c r="N92" i="481" s="1"/>
  <c r="K92" i="481"/>
  <c r="G92" i="481"/>
  <c r="AB91" i="481"/>
  <c r="AA91" i="481"/>
  <c r="Q91" i="481"/>
  <c r="P91" i="481"/>
  <c r="O91" i="481"/>
  <c r="N91" i="481"/>
  <c r="M91" i="481"/>
  <c r="K91" i="481"/>
  <c r="G91" i="481"/>
  <c r="AB90" i="481"/>
  <c r="Q90" i="481"/>
  <c r="O90" i="481"/>
  <c r="N90" i="481"/>
  <c r="P90" i="481" s="1"/>
  <c r="M90" i="481"/>
  <c r="AA90" i="481" s="1"/>
  <c r="K90" i="481"/>
  <c r="G90" i="481"/>
  <c r="T89" i="481"/>
  <c r="S89" i="481"/>
  <c r="O89" i="481"/>
  <c r="L89" i="481"/>
  <c r="J89" i="481"/>
  <c r="K89" i="481" s="1"/>
  <c r="I89" i="481"/>
  <c r="AB78" i="481"/>
  <c r="AA78" i="481"/>
  <c r="O78" i="481"/>
  <c r="M78" i="481"/>
  <c r="N78" i="481" s="1"/>
  <c r="K78" i="481"/>
  <c r="G78" i="481"/>
  <c r="O77" i="481"/>
  <c r="M77" i="481"/>
  <c r="AB77" i="481" s="1"/>
  <c r="K77" i="481"/>
  <c r="G77" i="481"/>
  <c r="O76" i="481"/>
  <c r="M76" i="481"/>
  <c r="N76" i="481" s="1"/>
  <c r="K76" i="481"/>
  <c r="G76" i="481"/>
  <c r="AB75" i="481"/>
  <c r="AA75" i="481"/>
  <c r="Q75" i="481"/>
  <c r="P75" i="481"/>
  <c r="O75" i="481"/>
  <c r="N75" i="481"/>
  <c r="M75" i="481"/>
  <c r="K75" i="481"/>
  <c r="G75" i="481"/>
  <c r="AB74" i="481"/>
  <c r="AA74" i="481"/>
  <c r="O74" i="481"/>
  <c r="M74" i="481"/>
  <c r="N74" i="481" s="1"/>
  <c r="K74" i="481"/>
  <c r="G74" i="481"/>
  <c r="Q73" i="481"/>
  <c r="O73" i="481"/>
  <c r="N73" i="481"/>
  <c r="P73" i="481" s="1"/>
  <c r="M73" i="481"/>
  <c r="AB73" i="481" s="1"/>
  <c r="K73" i="481"/>
  <c r="G73" i="481"/>
  <c r="T72" i="481"/>
  <c r="S72" i="481"/>
  <c r="L72" i="481"/>
  <c r="O72" i="481" s="1"/>
  <c r="J72" i="481"/>
  <c r="K72" i="481" s="1"/>
  <c r="I72" i="481"/>
  <c r="O61" i="481"/>
  <c r="M61" i="481"/>
  <c r="AB61" i="481" s="1"/>
  <c r="K61" i="481"/>
  <c r="G61" i="481"/>
  <c r="O60" i="481"/>
  <c r="M60" i="481"/>
  <c r="N60" i="481" s="1"/>
  <c r="K60" i="481"/>
  <c r="G60" i="481"/>
  <c r="AB59" i="481"/>
  <c r="AA59" i="481"/>
  <c r="P59" i="481"/>
  <c r="O59" i="481"/>
  <c r="N59" i="481"/>
  <c r="M59" i="481"/>
  <c r="K59" i="481"/>
  <c r="Q59" i="481" s="1"/>
  <c r="G59" i="481"/>
  <c r="AB58" i="481"/>
  <c r="AA58" i="481"/>
  <c r="O58" i="481"/>
  <c r="M58" i="481"/>
  <c r="N58" i="481" s="1"/>
  <c r="K58" i="481"/>
  <c r="G58" i="481"/>
  <c r="O57" i="481"/>
  <c r="M57" i="481"/>
  <c r="AB57" i="481" s="1"/>
  <c r="K57" i="481"/>
  <c r="G57" i="481"/>
  <c r="AB56" i="481"/>
  <c r="AA56" i="481"/>
  <c r="O56" i="481"/>
  <c r="N56" i="481"/>
  <c r="Q56" i="481" s="1"/>
  <c r="M56" i="481"/>
  <c r="K56" i="481"/>
  <c r="G56" i="481"/>
  <c r="T55" i="481"/>
  <c r="S55" i="481"/>
  <c r="M55" i="481"/>
  <c r="N55" i="481" s="1"/>
  <c r="L55" i="481"/>
  <c r="O55" i="481" s="1"/>
  <c r="K55" i="481"/>
  <c r="J55" i="481"/>
  <c r="I55" i="481"/>
  <c r="O44" i="481"/>
  <c r="M44" i="481"/>
  <c r="N44" i="481" s="1"/>
  <c r="K44" i="481"/>
  <c r="G44" i="481"/>
  <c r="AB43" i="481"/>
  <c r="AA43" i="481"/>
  <c r="Q43" i="481"/>
  <c r="P43" i="481"/>
  <c r="O43" i="481"/>
  <c r="N43" i="481"/>
  <c r="M43" i="481"/>
  <c r="K43" i="481"/>
  <c r="G43" i="481"/>
  <c r="AB42" i="481"/>
  <c r="AA42" i="481"/>
  <c r="O42" i="481"/>
  <c r="M42" i="481"/>
  <c r="N42" i="481" s="1"/>
  <c r="K42" i="481"/>
  <c r="G42" i="481"/>
  <c r="O41" i="481"/>
  <c r="M41" i="481"/>
  <c r="AB41" i="481" s="1"/>
  <c r="K41" i="481"/>
  <c r="G41" i="481"/>
  <c r="O40" i="481"/>
  <c r="M40" i="481"/>
  <c r="N40" i="481" s="1"/>
  <c r="K40" i="481"/>
  <c r="G40" i="481"/>
  <c r="AB39" i="481"/>
  <c r="AA39" i="481"/>
  <c r="O39" i="481"/>
  <c r="N39" i="481"/>
  <c r="P39" i="481" s="1"/>
  <c r="M39" i="481"/>
  <c r="K39" i="481"/>
  <c r="Q39" i="481" s="1"/>
  <c r="G39" i="481"/>
  <c r="T38" i="481"/>
  <c r="S38" i="481"/>
  <c r="L38" i="481"/>
  <c r="O38" i="481" s="1"/>
  <c r="J38" i="481"/>
  <c r="K38" i="481" s="1"/>
  <c r="I38" i="481"/>
  <c r="AQ29" i="481"/>
  <c r="AB28" i="481"/>
  <c r="O28" i="481"/>
  <c r="M28" i="481"/>
  <c r="N28" i="481" s="1"/>
  <c r="K28" i="481"/>
  <c r="G28" i="481"/>
  <c r="AB27" i="481"/>
  <c r="O27" i="481"/>
  <c r="M27" i="481"/>
  <c r="AA27" i="481" s="1"/>
  <c r="K27" i="481"/>
  <c r="G27" i="481"/>
  <c r="Q26" i="481"/>
  <c r="P26" i="481"/>
  <c r="O26" i="481"/>
  <c r="N26" i="481"/>
  <c r="M26" i="481"/>
  <c r="AB26" i="481" s="1"/>
  <c r="K26" i="481"/>
  <c r="G26" i="481"/>
  <c r="O25" i="481"/>
  <c r="M25" i="481"/>
  <c r="AA25" i="481" s="1"/>
  <c r="K25" i="481"/>
  <c r="G25" i="481"/>
  <c r="AB24" i="481"/>
  <c r="O24" i="481"/>
  <c r="M24" i="481"/>
  <c r="N24" i="481" s="1"/>
  <c r="K24" i="481"/>
  <c r="G24" i="481"/>
  <c r="AB23" i="481"/>
  <c r="O23" i="481"/>
  <c r="M23" i="481"/>
  <c r="AA23" i="481" s="1"/>
  <c r="K23" i="481"/>
  <c r="G23" i="481"/>
  <c r="AA22" i="481"/>
  <c r="O22" i="481"/>
  <c r="M22" i="481"/>
  <c r="M38" i="481" s="1"/>
  <c r="K22" i="481"/>
  <c r="G22" i="481"/>
  <c r="T21" i="481"/>
  <c r="S21" i="481"/>
  <c r="O21" i="481"/>
  <c r="L21" i="481"/>
  <c r="H1" i="481" s="1"/>
  <c r="K21" i="481"/>
  <c r="J21" i="481"/>
  <c r="I21" i="481"/>
  <c r="Q6" i="481"/>
  <c r="P6" i="481"/>
  <c r="O6" i="481"/>
  <c r="N6" i="481"/>
  <c r="M6" i="481"/>
  <c r="AB6" i="481" s="1"/>
  <c r="K6" i="481"/>
  <c r="G6" i="481"/>
  <c r="F1" i="481" s="1"/>
  <c r="F2" i="481" s="1"/>
  <c r="O5" i="481"/>
  <c r="M5" i="481"/>
  <c r="AB5" i="481" s="1"/>
  <c r="K5" i="481"/>
  <c r="G5" i="481"/>
  <c r="H2" i="481"/>
  <c r="D1" i="481"/>
  <c r="T191" i="480"/>
  <c r="S191" i="480"/>
  <c r="L191" i="480"/>
  <c r="J191" i="480"/>
  <c r="K191" i="480" s="1"/>
  <c r="I191" i="480"/>
  <c r="O191" i="480" s="1"/>
  <c r="AB183" i="480"/>
  <c r="O183" i="480"/>
  <c r="M183" i="480"/>
  <c r="AA183" i="480" s="1"/>
  <c r="K183" i="480"/>
  <c r="G183" i="480"/>
  <c r="Q182" i="480"/>
  <c r="P182" i="480"/>
  <c r="O182" i="480"/>
  <c r="N182" i="480"/>
  <c r="M182" i="480"/>
  <c r="AB182" i="480" s="1"/>
  <c r="K182" i="480"/>
  <c r="G182" i="480"/>
  <c r="O181" i="480"/>
  <c r="M181" i="480"/>
  <c r="AA181" i="480" s="1"/>
  <c r="K181" i="480"/>
  <c r="G181" i="480"/>
  <c r="AB180" i="480"/>
  <c r="Q180" i="480"/>
  <c r="P180" i="480"/>
  <c r="O180" i="480"/>
  <c r="N180" i="480"/>
  <c r="M180" i="480"/>
  <c r="AA180" i="480" s="1"/>
  <c r="K180" i="480"/>
  <c r="G180" i="480"/>
  <c r="AB179" i="480"/>
  <c r="Q179" i="480"/>
  <c r="O179" i="480"/>
  <c r="N179" i="480"/>
  <c r="P179" i="480" s="1"/>
  <c r="M179" i="480"/>
  <c r="AA179" i="480" s="1"/>
  <c r="K179" i="480"/>
  <c r="G179" i="480"/>
  <c r="Q178" i="480"/>
  <c r="P178" i="480"/>
  <c r="O178" i="480"/>
  <c r="N178" i="480"/>
  <c r="M178" i="480"/>
  <c r="AB178" i="480" s="1"/>
  <c r="K178" i="480"/>
  <c r="G178" i="480"/>
  <c r="O177" i="480"/>
  <c r="M177" i="480"/>
  <c r="AA177" i="480" s="1"/>
  <c r="K177" i="480"/>
  <c r="G177" i="480"/>
  <c r="AB176" i="480"/>
  <c r="Q176" i="480"/>
  <c r="P176" i="480"/>
  <c r="O176" i="480"/>
  <c r="N176" i="480"/>
  <c r="M176" i="480"/>
  <c r="AA176" i="480" s="1"/>
  <c r="K176" i="480"/>
  <c r="G176" i="480"/>
  <c r="AA175" i="480"/>
  <c r="O175" i="480"/>
  <c r="M175" i="480"/>
  <c r="M191" i="480" s="1"/>
  <c r="K175" i="480"/>
  <c r="G175" i="480"/>
  <c r="T174" i="480"/>
  <c r="S174" i="480"/>
  <c r="L174" i="480"/>
  <c r="J174" i="480"/>
  <c r="K174" i="480" s="1"/>
  <c r="I174" i="480"/>
  <c r="O174" i="480" s="1"/>
  <c r="AB160" i="480"/>
  <c r="Q160" i="480"/>
  <c r="O160" i="480"/>
  <c r="N160" i="480"/>
  <c r="P160" i="480" s="1"/>
  <c r="M160" i="480"/>
  <c r="AA160" i="480" s="1"/>
  <c r="K160" i="480"/>
  <c r="G160" i="480"/>
  <c r="Q159" i="480"/>
  <c r="P159" i="480"/>
  <c r="O159" i="480"/>
  <c r="N159" i="480"/>
  <c r="M159" i="480"/>
  <c r="AB159" i="480" s="1"/>
  <c r="K159" i="480"/>
  <c r="G159" i="480"/>
  <c r="O158" i="480"/>
  <c r="M158" i="480"/>
  <c r="M174" i="480" s="1"/>
  <c r="K158" i="480"/>
  <c r="G158" i="480"/>
  <c r="T157" i="480"/>
  <c r="S157" i="480"/>
  <c r="O157" i="480"/>
  <c r="L157" i="480"/>
  <c r="J157" i="480"/>
  <c r="I157" i="480"/>
  <c r="K157" i="480" s="1"/>
  <c r="O143" i="480"/>
  <c r="M143" i="480"/>
  <c r="AA143" i="480" s="1"/>
  <c r="K143" i="480"/>
  <c r="G143" i="480"/>
  <c r="AB142" i="480"/>
  <c r="AA142" i="480"/>
  <c r="Q142" i="480"/>
  <c r="P142" i="480"/>
  <c r="O142" i="480"/>
  <c r="N142" i="480"/>
  <c r="M142" i="480"/>
  <c r="K142" i="480"/>
  <c r="G142" i="480"/>
  <c r="AA141" i="480"/>
  <c r="O141" i="480"/>
  <c r="M141" i="480"/>
  <c r="N141" i="480" s="1"/>
  <c r="K141" i="480"/>
  <c r="G141" i="480"/>
  <c r="T140" i="480"/>
  <c r="S140" i="480"/>
  <c r="L140" i="480"/>
  <c r="J140" i="480"/>
  <c r="K140" i="480" s="1"/>
  <c r="I140" i="480"/>
  <c r="O140" i="480" s="1"/>
  <c r="AB127" i="480"/>
  <c r="Q127" i="480"/>
  <c r="O127" i="480"/>
  <c r="N127" i="480"/>
  <c r="P127" i="480" s="1"/>
  <c r="M127" i="480"/>
  <c r="AA127" i="480" s="1"/>
  <c r="K127" i="480"/>
  <c r="G127" i="480"/>
  <c r="Q126" i="480"/>
  <c r="P126" i="480"/>
  <c r="O126" i="480"/>
  <c r="N126" i="480"/>
  <c r="M126" i="480"/>
  <c r="AB126" i="480" s="1"/>
  <c r="K126" i="480"/>
  <c r="G126" i="480"/>
  <c r="O125" i="480"/>
  <c r="M125" i="480"/>
  <c r="AA125" i="480" s="1"/>
  <c r="K125" i="480"/>
  <c r="G125" i="480"/>
  <c r="O124" i="480"/>
  <c r="M124" i="480"/>
  <c r="M140" i="480" s="1"/>
  <c r="K124" i="480"/>
  <c r="G124" i="480"/>
  <c r="T123" i="480"/>
  <c r="S123" i="480"/>
  <c r="L123" i="480"/>
  <c r="O123" i="480" s="1"/>
  <c r="K123" i="480"/>
  <c r="J123" i="480"/>
  <c r="I123" i="480"/>
  <c r="AB110" i="480"/>
  <c r="AA110" i="480"/>
  <c r="O110" i="480"/>
  <c r="N110" i="480"/>
  <c r="P110" i="480" s="1"/>
  <c r="M110" i="480"/>
  <c r="K110" i="480"/>
  <c r="Q110" i="480" s="1"/>
  <c r="G110" i="480"/>
  <c r="AB109" i="480"/>
  <c r="AA109" i="480"/>
  <c r="Q109" i="480"/>
  <c r="O109" i="480"/>
  <c r="N109" i="480"/>
  <c r="P109" i="480" s="1"/>
  <c r="M109" i="480"/>
  <c r="K109" i="480"/>
  <c r="G109" i="480"/>
  <c r="AA108" i="480"/>
  <c r="Q108" i="480"/>
  <c r="P108" i="480"/>
  <c r="O108" i="480"/>
  <c r="N108" i="480"/>
  <c r="M108" i="480"/>
  <c r="AB108" i="480" s="1"/>
  <c r="K108" i="480"/>
  <c r="G108" i="480"/>
  <c r="O107" i="480"/>
  <c r="M107" i="480"/>
  <c r="AB107" i="480" s="1"/>
  <c r="K107" i="480"/>
  <c r="G107" i="480"/>
  <c r="T106" i="480"/>
  <c r="S106" i="480"/>
  <c r="O106" i="480"/>
  <c r="L106" i="480"/>
  <c r="J106" i="480"/>
  <c r="K106" i="480" s="1"/>
  <c r="I106" i="480"/>
  <c r="O95" i="480"/>
  <c r="M95" i="480"/>
  <c r="AA95" i="480" s="1"/>
  <c r="K95" i="480"/>
  <c r="G95" i="480"/>
  <c r="AA94" i="480"/>
  <c r="Q94" i="480"/>
  <c r="O94" i="480"/>
  <c r="N94" i="480"/>
  <c r="P94" i="480" s="1"/>
  <c r="M94" i="480"/>
  <c r="AB94" i="480" s="1"/>
  <c r="K94" i="480"/>
  <c r="G94" i="480"/>
  <c r="AB93" i="480"/>
  <c r="AA93" i="480"/>
  <c r="Q93" i="480"/>
  <c r="O93" i="480"/>
  <c r="N93" i="480"/>
  <c r="P93" i="480" s="1"/>
  <c r="M93" i="480"/>
  <c r="K93" i="480"/>
  <c r="G93" i="480"/>
  <c r="AA92" i="480"/>
  <c r="Q92" i="480"/>
  <c r="P92" i="480"/>
  <c r="O92" i="480"/>
  <c r="N92" i="480"/>
  <c r="M92" i="480"/>
  <c r="AB92" i="480" s="1"/>
  <c r="K92" i="480"/>
  <c r="G92" i="480"/>
  <c r="O91" i="480"/>
  <c r="M91" i="480"/>
  <c r="AA91" i="480" s="1"/>
  <c r="K91" i="480"/>
  <c r="G91" i="480"/>
  <c r="O90" i="480"/>
  <c r="M90" i="480"/>
  <c r="N90" i="480" s="1"/>
  <c r="K90" i="480"/>
  <c r="G90" i="480"/>
  <c r="T89" i="480"/>
  <c r="S89" i="480"/>
  <c r="L89" i="480"/>
  <c r="O89" i="480" s="1"/>
  <c r="K89" i="480"/>
  <c r="J89" i="480"/>
  <c r="I89" i="480"/>
  <c r="AA76" i="480"/>
  <c r="O76" i="480"/>
  <c r="M76" i="480"/>
  <c r="N76" i="480" s="1"/>
  <c r="K76" i="480"/>
  <c r="G76" i="480"/>
  <c r="AB75" i="480"/>
  <c r="AA75" i="480"/>
  <c r="Q75" i="480"/>
  <c r="O75" i="480"/>
  <c r="N75" i="480"/>
  <c r="P75" i="480" s="1"/>
  <c r="M75" i="480"/>
  <c r="K75" i="480"/>
  <c r="G75" i="480"/>
  <c r="AA74" i="480"/>
  <c r="Q74" i="480"/>
  <c r="P74" i="480"/>
  <c r="O74" i="480"/>
  <c r="N74" i="480"/>
  <c r="M74" i="480"/>
  <c r="AB74" i="480" s="1"/>
  <c r="K74" i="480"/>
  <c r="G74" i="480"/>
  <c r="O73" i="480"/>
  <c r="M73" i="480"/>
  <c r="AB73" i="480" s="1"/>
  <c r="K73" i="480"/>
  <c r="G73" i="480"/>
  <c r="T72" i="480"/>
  <c r="S72" i="480"/>
  <c r="O72" i="480"/>
  <c r="L72" i="480"/>
  <c r="J72" i="480"/>
  <c r="K72" i="480" s="1"/>
  <c r="I72" i="480"/>
  <c r="O61" i="480"/>
  <c r="M61" i="480"/>
  <c r="AA61" i="480" s="1"/>
  <c r="K61" i="480"/>
  <c r="G61" i="480"/>
  <c r="AA60" i="480"/>
  <c r="O60" i="480"/>
  <c r="M60" i="480"/>
  <c r="N60" i="480" s="1"/>
  <c r="K60" i="480"/>
  <c r="G60" i="480"/>
  <c r="AB59" i="480"/>
  <c r="Q59" i="480"/>
  <c r="O59" i="480"/>
  <c r="N59" i="480"/>
  <c r="P59" i="480" s="1"/>
  <c r="M59" i="480"/>
  <c r="AA59" i="480" s="1"/>
  <c r="K59" i="480"/>
  <c r="G59" i="480"/>
  <c r="Q58" i="480"/>
  <c r="P58" i="480"/>
  <c r="O58" i="480"/>
  <c r="N58" i="480"/>
  <c r="M58" i="480"/>
  <c r="AB58" i="480" s="1"/>
  <c r="K58" i="480"/>
  <c r="G58" i="480"/>
  <c r="O57" i="480"/>
  <c r="M57" i="480"/>
  <c r="AA57" i="480" s="1"/>
  <c r="K57" i="480"/>
  <c r="G57" i="480"/>
  <c r="O56" i="480"/>
  <c r="M56" i="480"/>
  <c r="N56" i="480" s="1"/>
  <c r="K56" i="480"/>
  <c r="G56" i="480"/>
  <c r="T55" i="480"/>
  <c r="S55" i="480"/>
  <c r="L55" i="480"/>
  <c r="O55" i="480" s="1"/>
  <c r="K55" i="480"/>
  <c r="J55" i="480"/>
  <c r="I55" i="480"/>
  <c r="AA41" i="480"/>
  <c r="O41" i="480"/>
  <c r="N41" i="480"/>
  <c r="Q41" i="480" s="1"/>
  <c r="M41" i="480"/>
  <c r="AB41" i="480" s="1"/>
  <c r="K41" i="480"/>
  <c r="G41" i="480"/>
  <c r="AB40" i="480"/>
  <c r="AA40" i="480"/>
  <c r="Q40" i="480"/>
  <c r="O40" i="480"/>
  <c r="N40" i="480"/>
  <c r="P40" i="480" s="1"/>
  <c r="M40" i="480"/>
  <c r="K40" i="480"/>
  <c r="G40" i="480"/>
  <c r="AA39" i="480"/>
  <c r="P39" i="480"/>
  <c r="O39" i="480"/>
  <c r="N39" i="480"/>
  <c r="Q39" i="480" s="1"/>
  <c r="M39" i="480"/>
  <c r="M55" i="480" s="1"/>
  <c r="K39" i="480"/>
  <c r="G39" i="480"/>
  <c r="T38" i="480"/>
  <c r="S38" i="480"/>
  <c r="O38" i="480"/>
  <c r="L38" i="480"/>
  <c r="J38" i="480"/>
  <c r="K38" i="480" s="1"/>
  <c r="I38" i="480"/>
  <c r="AA23" i="480"/>
  <c r="Q23" i="480"/>
  <c r="P23" i="480"/>
  <c r="O23" i="480"/>
  <c r="N23" i="480"/>
  <c r="M23" i="480"/>
  <c r="AB23" i="480" s="1"/>
  <c r="K23" i="480"/>
  <c r="G23" i="480"/>
  <c r="O22" i="480"/>
  <c r="M22" i="480"/>
  <c r="AB22" i="480" s="1"/>
  <c r="K22" i="480"/>
  <c r="G22" i="480"/>
  <c r="T21" i="480"/>
  <c r="S21" i="480"/>
  <c r="O21" i="480"/>
  <c r="L21" i="480"/>
  <c r="J21" i="480"/>
  <c r="K21" i="480" s="1"/>
  <c r="I21" i="480"/>
  <c r="O6" i="480"/>
  <c r="M6" i="480"/>
  <c r="AA6" i="480" s="1"/>
  <c r="K6" i="480"/>
  <c r="G6" i="480"/>
  <c r="O5" i="480"/>
  <c r="M5" i="480"/>
  <c r="N5" i="480" s="1"/>
  <c r="K5" i="480"/>
  <c r="G5" i="480"/>
  <c r="F1" i="480" s="1"/>
  <c r="H2" i="480"/>
  <c r="D1" i="480"/>
  <c r="X29" i="479"/>
  <c r="W29" i="479"/>
  <c r="V29" i="479"/>
  <c r="T29" i="479"/>
  <c r="P29" i="479"/>
  <c r="M8" i="479" s="1"/>
  <c r="O29" i="479"/>
  <c r="N29" i="479"/>
  <c r="M29" i="479"/>
  <c r="H29" i="479"/>
  <c r="K8" i="479" s="1"/>
  <c r="G29" i="479"/>
  <c r="D29" i="479"/>
  <c r="I8" i="479"/>
  <c r="K15" i="479"/>
  <c r="I15" i="479"/>
  <c r="H15" i="479"/>
  <c r="G15" i="479"/>
  <c r="F15" i="479"/>
  <c r="E15" i="479"/>
  <c r="G8" i="479" s="1"/>
  <c r="D15" i="479"/>
  <c r="F8" i="479"/>
  <c r="M7" i="479"/>
  <c r="K7" i="479"/>
  <c r="I7" i="479"/>
  <c r="G7" i="479"/>
  <c r="F7" i="479"/>
  <c r="E7" i="479"/>
  <c r="M6" i="479"/>
  <c r="K6" i="479"/>
  <c r="I6" i="479"/>
  <c r="G6" i="479"/>
  <c r="F6" i="479"/>
  <c r="E6" i="479"/>
  <c r="F3" i="479"/>
  <c r="T157" i="478"/>
  <c r="S157" i="478"/>
  <c r="L157" i="478"/>
  <c r="O157" i="478" s="1"/>
  <c r="K157" i="478"/>
  <c r="J157" i="478"/>
  <c r="I157" i="478"/>
  <c r="O142" i="478"/>
  <c r="M142" i="478"/>
  <c r="AB142" i="478" s="1"/>
  <c r="K142" i="478"/>
  <c r="G142" i="478"/>
  <c r="AB141" i="478"/>
  <c r="AA141" i="478"/>
  <c r="O141" i="478"/>
  <c r="M141" i="478"/>
  <c r="N141" i="478" s="1"/>
  <c r="K141" i="478"/>
  <c r="G141" i="478"/>
  <c r="T140" i="478"/>
  <c r="S140" i="478"/>
  <c r="L140" i="478"/>
  <c r="O140" i="478" s="1"/>
  <c r="J140" i="478"/>
  <c r="K140" i="478" s="1"/>
  <c r="I140" i="478"/>
  <c r="AB126" i="478"/>
  <c r="AA126" i="478"/>
  <c r="O126" i="478"/>
  <c r="N126" i="478"/>
  <c r="P126" i="478" s="1"/>
  <c r="M126" i="478"/>
  <c r="K126" i="478"/>
  <c r="Q126" i="478" s="1"/>
  <c r="G126" i="478"/>
  <c r="AB125" i="478"/>
  <c r="AA125" i="478"/>
  <c r="Q125" i="478"/>
  <c r="P125" i="478"/>
  <c r="O125" i="478"/>
  <c r="N125" i="478"/>
  <c r="M125" i="478"/>
  <c r="K125" i="478"/>
  <c r="G125" i="478"/>
  <c r="AB124" i="478"/>
  <c r="AA124" i="478"/>
  <c r="P124" i="478"/>
  <c r="O124" i="478"/>
  <c r="N124" i="478"/>
  <c r="Q124" i="478" s="1"/>
  <c r="M124" i="478"/>
  <c r="M140" i="478" s="1"/>
  <c r="K124" i="478"/>
  <c r="G124" i="478"/>
  <c r="T123" i="478"/>
  <c r="S123" i="478"/>
  <c r="O123" i="478"/>
  <c r="L123" i="478"/>
  <c r="J123" i="478"/>
  <c r="K123" i="478" s="1"/>
  <c r="I123" i="478"/>
  <c r="O111" i="478"/>
  <c r="M111" i="478"/>
  <c r="AB111" i="478" s="1"/>
  <c r="K111" i="478"/>
  <c r="G111" i="478"/>
  <c r="O110" i="478"/>
  <c r="M110" i="478"/>
  <c r="AB110" i="478" s="1"/>
  <c r="K110" i="478"/>
  <c r="G110" i="478"/>
  <c r="AB109" i="478"/>
  <c r="AA109" i="478"/>
  <c r="O109" i="478"/>
  <c r="N109" i="478"/>
  <c r="P109" i="478" s="1"/>
  <c r="M109" i="478"/>
  <c r="K109" i="478"/>
  <c r="Q109" i="478" s="1"/>
  <c r="G109" i="478"/>
  <c r="AB108" i="478"/>
  <c r="AA108" i="478"/>
  <c r="Q108" i="478"/>
  <c r="P108" i="478"/>
  <c r="O108" i="478"/>
  <c r="N108" i="478"/>
  <c r="M108" i="478"/>
  <c r="K108" i="478"/>
  <c r="G108" i="478"/>
  <c r="AB107" i="478"/>
  <c r="AA107" i="478"/>
  <c r="O107" i="478"/>
  <c r="N107" i="478"/>
  <c r="Q107" i="478" s="1"/>
  <c r="M107" i="478"/>
  <c r="K107" i="478"/>
  <c r="G107" i="478"/>
  <c r="T106" i="478"/>
  <c r="S106" i="478"/>
  <c r="O106" i="478"/>
  <c r="L106" i="478"/>
  <c r="J106" i="478"/>
  <c r="K106" i="478" s="1"/>
  <c r="I106" i="478"/>
  <c r="O93" i="478"/>
  <c r="M93" i="478"/>
  <c r="AB93" i="478" s="1"/>
  <c r="K93" i="478"/>
  <c r="G93" i="478"/>
  <c r="O92" i="478"/>
  <c r="M92" i="478"/>
  <c r="AB92" i="478" s="1"/>
  <c r="K92" i="478"/>
  <c r="G92" i="478"/>
  <c r="AB91" i="478"/>
  <c r="AA91" i="478"/>
  <c r="O91" i="478"/>
  <c r="N91" i="478"/>
  <c r="Q91" i="478" s="1"/>
  <c r="M91" i="478"/>
  <c r="K91" i="478"/>
  <c r="G91" i="478"/>
  <c r="AB90" i="478"/>
  <c r="AA90" i="478"/>
  <c r="Q90" i="478"/>
  <c r="O90" i="478"/>
  <c r="N90" i="478"/>
  <c r="P90" i="478" s="1"/>
  <c r="M90" i="478"/>
  <c r="K90" i="478"/>
  <c r="G90" i="478"/>
  <c r="T89" i="478"/>
  <c r="S89" i="478"/>
  <c r="L89" i="478"/>
  <c r="O89" i="478" s="1"/>
  <c r="J89" i="478"/>
  <c r="K89" i="478" s="1"/>
  <c r="I89" i="478"/>
  <c r="AB77" i="478"/>
  <c r="AA77" i="478"/>
  <c r="Q77" i="478"/>
  <c r="P77" i="478"/>
  <c r="O77" i="478"/>
  <c r="N77" i="478"/>
  <c r="M77" i="478"/>
  <c r="K77" i="478"/>
  <c r="G77" i="478"/>
  <c r="O76" i="478"/>
  <c r="M76" i="478"/>
  <c r="AB76" i="478" s="1"/>
  <c r="K76" i="478"/>
  <c r="G76" i="478"/>
  <c r="O75" i="478"/>
  <c r="N75" i="478"/>
  <c r="Q75" i="478" s="1"/>
  <c r="M75" i="478"/>
  <c r="AB75" i="478" s="1"/>
  <c r="K75" i="478"/>
  <c r="G75" i="478"/>
  <c r="AB74" i="478"/>
  <c r="AA74" i="478"/>
  <c r="O74" i="478"/>
  <c r="N74" i="478"/>
  <c r="Q74" i="478" s="1"/>
  <c r="M74" i="478"/>
  <c r="K74" i="478"/>
  <c r="G74" i="478"/>
  <c r="AB73" i="478"/>
  <c r="AA73" i="478"/>
  <c r="O73" i="478"/>
  <c r="M73" i="478"/>
  <c r="M89" i="478" s="1"/>
  <c r="K73" i="478"/>
  <c r="G73" i="478"/>
  <c r="T72" i="478"/>
  <c r="S72" i="478"/>
  <c r="L72" i="478"/>
  <c r="O72" i="478" s="1"/>
  <c r="J72" i="478"/>
  <c r="K72" i="478" s="1"/>
  <c r="I72" i="478"/>
  <c r="AB59" i="478"/>
  <c r="AA59" i="478"/>
  <c r="Q59" i="478"/>
  <c r="P59" i="478"/>
  <c r="O59" i="478"/>
  <c r="N59" i="478"/>
  <c r="M59" i="478"/>
  <c r="K59" i="478"/>
  <c r="G59" i="478"/>
  <c r="O58" i="478"/>
  <c r="M58" i="478"/>
  <c r="AB58" i="478" s="1"/>
  <c r="K58" i="478"/>
  <c r="G58" i="478"/>
  <c r="O57" i="478"/>
  <c r="N57" i="478"/>
  <c r="Q57" i="478" s="1"/>
  <c r="M57" i="478"/>
  <c r="AB57" i="478" s="1"/>
  <c r="K57" i="478"/>
  <c r="G57" i="478"/>
  <c r="AB56" i="478"/>
  <c r="O56" i="478"/>
  <c r="M56" i="478"/>
  <c r="AA56" i="478" s="1"/>
  <c r="K56" i="478"/>
  <c r="G56" i="478"/>
  <c r="T55" i="478"/>
  <c r="S55" i="478"/>
  <c r="L55" i="478"/>
  <c r="O55" i="478" s="1"/>
  <c r="J55" i="478"/>
  <c r="K55" i="478" s="1"/>
  <c r="I55" i="478"/>
  <c r="AB43" i="478"/>
  <c r="AA43" i="478"/>
  <c r="O43" i="478"/>
  <c r="N43" i="478"/>
  <c r="Q43" i="478" s="1"/>
  <c r="M43" i="478"/>
  <c r="K43" i="478"/>
  <c r="G43" i="478"/>
  <c r="AB42" i="478"/>
  <c r="AA42" i="478"/>
  <c r="O42" i="478"/>
  <c r="M42" i="478"/>
  <c r="N42" i="478" s="1"/>
  <c r="K42" i="478"/>
  <c r="G42" i="478"/>
  <c r="O41" i="478"/>
  <c r="M41" i="478"/>
  <c r="AB41" i="478" s="1"/>
  <c r="K41" i="478"/>
  <c r="G41" i="478"/>
  <c r="O40" i="478"/>
  <c r="N40" i="478"/>
  <c r="Q40" i="478" s="1"/>
  <c r="M40" i="478"/>
  <c r="AB40" i="478" s="1"/>
  <c r="K40" i="478"/>
  <c r="G40" i="478"/>
  <c r="AB39" i="478"/>
  <c r="O39" i="478"/>
  <c r="M39" i="478"/>
  <c r="AA39" i="478" s="1"/>
  <c r="K39" i="478"/>
  <c r="G39" i="478"/>
  <c r="T38" i="478"/>
  <c r="S38" i="478"/>
  <c r="L38" i="478"/>
  <c r="O38" i="478" s="1"/>
  <c r="J38" i="478"/>
  <c r="K38" i="478" s="1"/>
  <c r="I38" i="478"/>
  <c r="AQ29" i="478"/>
  <c r="AB27" i="478"/>
  <c r="O27" i="478"/>
  <c r="M27" i="478"/>
  <c r="AA27" i="478" s="1"/>
  <c r="K27" i="478"/>
  <c r="G27" i="478"/>
  <c r="AB26" i="478"/>
  <c r="AA26" i="478"/>
  <c r="O26" i="478"/>
  <c r="M26" i="478"/>
  <c r="N26" i="478" s="1"/>
  <c r="K26" i="478"/>
  <c r="G26" i="478"/>
  <c r="O25" i="478"/>
  <c r="N25" i="478"/>
  <c r="Q25" i="478" s="1"/>
  <c r="M25" i="478"/>
  <c r="AB25" i="478" s="1"/>
  <c r="K25" i="478"/>
  <c r="G25" i="478"/>
  <c r="O24" i="478"/>
  <c r="M24" i="478"/>
  <c r="AB24" i="478" s="1"/>
  <c r="K24" i="478"/>
  <c r="G24" i="478"/>
  <c r="F1" i="478" s="1"/>
  <c r="F2" i="478" s="1"/>
  <c r="AB23" i="478"/>
  <c r="O23" i="478"/>
  <c r="M23" i="478"/>
  <c r="AA23" i="478" s="1"/>
  <c r="K23" i="478"/>
  <c r="G23" i="478"/>
  <c r="AB22" i="478"/>
  <c r="AA22" i="478"/>
  <c r="O22" i="478"/>
  <c r="N22" i="478"/>
  <c r="Q22" i="478" s="1"/>
  <c r="M22" i="478"/>
  <c r="K22" i="478"/>
  <c r="G22" i="478"/>
  <c r="T21" i="478"/>
  <c r="S21" i="478"/>
  <c r="L21" i="478"/>
  <c r="O21" i="478" s="1"/>
  <c r="J21" i="478"/>
  <c r="K21" i="478" s="1"/>
  <c r="I21" i="478"/>
  <c r="AB6" i="478"/>
  <c r="AA6" i="478"/>
  <c r="O6" i="478"/>
  <c r="M6" i="478"/>
  <c r="N6" i="478" s="1"/>
  <c r="K6" i="478"/>
  <c r="G6" i="478"/>
  <c r="AB5" i="478"/>
  <c r="AA5" i="478"/>
  <c r="O5" i="478"/>
  <c r="M5" i="478"/>
  <c r="N5" i="478" s="1"/>
  <c r="K5" i="478"/>
  <c r="G5" i="478"/>
  <c r="H2" i="478"/>
  <c r="H1" i="478"/>
  <c r="D1" i="478"/>
  <c r="T225" i="477"/>
  <c r="S225" i="477"/>
  <c r="L225" i="477"/>
  <c r="O225" i="477" s="1"/>
  <c r="J225" i="477"/>
  <c r="K225" i="477" s="1"/>
  <c r="I225" i="477"/>
  <c r="AB217" i="477"/>
  <c r="O217" i="477"/>
  <c r="N217" i="477"/>
  <c r="Q217" i="477" s="1"/>
  <c r="M217" i="477"/>
  <c r="AA217" i="477" s="1"/>
  <c r="K217" i="477"/>
  <c r="G217" i="477"/>
  <c r="AB216" i="477"/>
  <c r="AA216" i="477"/>
  <c r="O216" i="477"/>
  <c r="M216" i="477"/>
  <c r="N216" i="477" s="1"/>
  <c r="K216" i="477"/>
  <c r="G216" i="477"/>
  <c r="O215" i="477"/>
  <c r="N215" i="477"/>
  <c r="Q215" i="477" s="1"/>
  <c r="M215" i="477"/>
  <c r="AB215" i="477" s="1"/>
  <c r="K215" i="477"/>
  <c r="G215" i="477"/>
  <c r="O214" i="477"/>
  <c r="M214" i="477"/>
  <c r="AB214" i="477" s="1"/>
  <c r="K214" i="477"/>
  <c r="G214" i="477"/>
  <c r="AB213" i="477"/>
  <c r="AA213" i="477"/>
  <c r="O213" i="477"/>
  <c r="N213" i="477"/>
  <c r="Q213" i="477" s="1"/>
  <c r="M213" i="477"/>
  <c r="K213" i="477"/>
  <c r="G213" i="477"/>
  <c r="AB212" i="477"/>
  <c r="AA212" i="477"/>
  <c r="O212" i="477"/>
  <c r="M212" i="477"/>
  <c r="N212" i="477" s="1"/>
  <c r="K212" i="477"/>
  <c r="G212" i="477"/>
  <c r="O211" i="477"/>
  <c r="N211" i="477"/>
  <c r="Q211" i="477" s="1"/>
  <c r="M211" i="477"/>
  <c r="AB211" i="477" s="1"/>
  <c r="K211" i="477"/>
  <c r="G211" i="477"/>
  <c r="O210" i="477"/>
  <c r="M210" i="477"/>
  <c r="AB210" i="477" s="1"/>
  <c r="K210" i="477"/>
  <c r="G210" i="477"/>
  <c r="O209" i="477"/>
  <c r="M209" i="477"/>
  <c r="AB209" i="477" s="1"/>
  <c r="K209" i="477"/>
  <c r="G209" i="477"/>
  <c r="T208" i="477"/>
  <c r="S208" i="477"/>
  <c r="L208" i="477"/>
  <c r="O208" i="477" s="1"/>
  <c r="J208" i="477"/>
  <c r="K208" i="477" s="1"/>
  <c r="I208" i="477"/>
  <c r="AB195" i="477"/>
  <c r="AA195" i="477"/>
  <c r="O195" i="477"/>
  <c r="N195" i="477"/>
  <c r="Q195" i="477" s="1"/>
  <c r="M195" i="477"/>
  <c r="K195" i="477"/>
  <c r="G195" i="477"/>
  <c r="AB194" i="477"/>
  <c r="AA194" i="477"/>
  <c r="O194" i="477"/>
  <c r="M194" i="477"/>
  <c r="N194" i="477" s="1"/>
  <c r="K194" i="477"/>
  <c r="G194" i="477"/>
  <c r="O193" i="477"/>
  <c r="N193" i="477"/>
  <c r="Q193" i="477" s="1"/>
  <c r="M193" i="477"/>
  <c r="AB193" i="477" s="1"/>
  <c r="K193" i="477"/>
  <c r="G193" i="477"/>
  <c r="O192" i="477"/>
  <c r="M192" i="477"/>
  <c r="AB192" i="477" s="1"/>
  <c r="K192" i="477"/>
  <c r="G192" i="477"/>
  <c r="T191" i="477"/>
  <c r="S191" i="477"/>
  <c r="M191" i="477"/>
  <c r="AB191" i="477" s="1"/>
  <c r="AC175" i="477" s="1"/>
  <c r="L191" i="477"/>
  <c r="O191" i="477" s="1"/>
  <c r="K191" i="477"/>
  <c r="J191" i="477"/>
  <c r="I191" i="477"/>
  <c r="O178" i="477"/>
  <c r="M178" i="477"/>
  <c r="AB178" i="477" s="1"/>
  <c r="K178" i="477"/>
  <c r="G178" i="477"/>
  <c r="AB177" i="477"/>
  <c r="AA177" i="477"/>
  <c r="O177" i="477"/>
  <c r="N177" i="477"/>
  <c r="Q177" i="477" s="1"/>
  <c r="M177" i="477"/>
  <c r="K177" i="477"/>
  <c r="G177" i="477"/>
  <c r="AB176" i="477"/>
  <c r="AA176" i="477"/>
  <c r="Q176" i="477"/>
  <c r="P176" i="477"/>
  <c r="O176" i="477"/>
  <c r="N176" i="477"/>
  <c r="M176" i="477"/>
  <c r="K176" i="477"/>
  <c r="G176" i="477"/>
  <c r="AB175" i="477"/>
  <c r="AA175" i="477"/>
  <c r="Q175" i="477"/>
  <c r="P175" i="477"/>
  <c r="O175" i="477"/>
  <c r="N175" i="477"/>
  <c r="M175" i="477"/>
  <c r="K175" i="477"/>
  <c r="G175" i="477"/>
  <c r="T174" i="477"/>
  <c r="S174" i="477"/>
  <c r="O174" i="477"/>
  <c r="L174" i="477"/>
  <c r="J174" i="477"/>
  <c r="K174" i="477" s="1"/>
  <c r="I174" i="477"/>
  <c r="AA161" i="477"/>
  <c r="O161" i="477"/>
  <c r="N161" i="477"/>
  <c r="Q161" i="477" s="1"/>
  <c r="M161" i="477"/>
  <c r="AB161" i="477" s="1"/>
  <c r="K161" i="477"/>
  <c r="G161" i="477"/>
  <c r="O160" i="477"/>
  <c r="M160" i="477"/>
  <c r="AB160" i="477" s="1"/>
  <c r="K160" i="477"/>
  <c r="G160" i="477"/>
  <c r="AB159" i="477"/>
  <c r="AA159" i="477"/>
  <c r="O159" i="477"/>
  <c r="N159" i="477"/>
  <c r="P159" i="477" s="1"/>
  <c r="M159" i="477"/>
  <c r="K159" i="477"/>
  <c r="Q159" i="477" s="1"/>
  <c r="G159" i="477"/>
  <c r="AB158" i="477"/>
  <c r="AA158" i="477"/>
  <c r="O158" i="477"/>
  <c r="M158" i="477"/>
  <c r="M174" i="477" s="1"/>
  <c r="K158" i="477"/>
  <c r="G158" i="477"/>
  <c r="T157" i="477"/>
  <c r="S157" i="477"/>
  <c r="L157" i="477"/>
  <c r="O157" i="477" s="1"/>
  <c r="J157" i="477"/>
  <c r="K157" i="477" s="1"/>
  <c r="I157" i="477"/>
  <c r="AB145" i="477"/>
  <c r="AA145" i="477"/>
  <c r="Q145" i="477"/>
  <c r="P145" i="477"/>
  <c r="O145" i="477"/>
  <c r="N145" i="477"/>
  <c r="M145" i="477"/>
  <c r="K145" i="477"/>
  <c r="G145" i="477"/>
  <c r="AA144" i="477"/>
  <c r="O144" i="477"/>
  <c r="N144" i="477"/>
  <c r="Q144" i="477" s="1"/>
  <c r="M144" i="477"/>
  <c r="AB144" i="477" s="1"/>
  <c r="K144" i="477"/>
  <c r="G144" i="477"/>
  <c r="O143" i="477"/>
  <c r="M143" i="477"/>
  <c r="AB143" i="477" s="1"/>
  <c r="K143" i="477"/>
  <c r="G143" i="477"/>
  <c r="AB142" i="477"/>
  <c r="AA142" i="477"/>
  <c r="O142" i="477"/>
  <c r="N142" i="477"/>
  <c r="Q142" i="477" s="1"/>
  <c r="M142" i="477"/>
  <c r="K142" i="477"/>
  <c r="G142" i="477"/>
  <c r="AB141" i="477"/>
  <c r="AA141" i="477"/>
  <c r="O141" i="477"/>
  <c r="M141" i="477"/>
  <c r="M157" i="477" s="1"/>
  <c r="K141" i="477"/>
  <c r="G141" i="477"/>
  <c r="T140" i="477"/>
  <c r="S140" i="477"/>
  <c r="L140" i="477"/>
  <c r="O140" i="477" s="1"/>
  <c r="J140" i="477"/>
  <c r="K140" i="477" s="1"/>
  <c r="I140" i="477"/>
  <c r="AB128" i="477"/>
  <c r="AA128" i="477"/>
  <c r="Q128" i="477"/>
  <c r="P128" i="477"/>
  <c r="O128" i="477"/>
  <c r="N128" i="477"/>
  <c r="M128" i="477"/>
  <c r="K128" i="477"/>
  <c r="G128" i="477"/>
  <c r="AA127" i="477"/>
  <c r="O127" i="477"/>
  <c r="N127" i="477"/>
  <c r="Q127" i="477" s="1"/>
  <c r="M127" i="477"/>
  <c r="AB127" i="477" s="1"/>
  <c r="K127" i="477"/>
  <c r="G127" i="477"/>
  <c r="O126" i="477"/>
  <c r="N126" i="477"/>
  <c r="Q126" i="477" s="1"/>
  <c r="M126" i="477"/>
  <c r="AB126" i="477" s="1"/>
  <c r="K126" i="477"/>
  <c r="G126" i="477"/>
  <c r="AB125" i="477"/>
  <c r="AA125" i="477"/>
  <c r="O125" i="477"/>
  <c r="N125" i="477"/>
  <c r="Q125" i="477" s="1"/>
  <c r="M125" i="477"/>
  <c r="K125" i="477"/>
  <c r="G125" i="477"/>
  <c r="AB124" i="477"/>
  <c r="AA124" i="477"/>
  <c r="O124" i="477"/>
  <c r="M124" i="477"/>
  <c r="M140" i="477" s="1"/>
  <c r="K124" i="477"/>
  <c r="G124" i="477"/>
  <c r="T123" i="477"/>
  <c r="S123" i="477"/>
  <c r="L123" i="477"/>
  <c r="O123" i="477" s="1"/>
  <c r="J123" i="477"/>
  <c r="K123" i="477" s="1"/>
  <c r="I123" i="477"/>
  <c r="AB110" i="477"/>
  <c r="AA110" i="477"/>
  <c r="Q110" i="477"/>
  <c r="O110" i="477"/>
  <c r="N110" i="477"/>
  <c r="M110" i="477"/>
  <c r="K110" i="477"/>
  <c r="P110" i="477" s="1"/>
  <c r="G110" i="477"/>
  <c r="AA109" i="477"/>
  <c r="O109" i="477"/>
  <c r="N109" i="477"/>
  <c r="Q109" i="477" s="1"/>
  <c r="M109" i="477"/>
  <c r="AB109" i="477" s="1"/>
  <c r="K109" i="477"/>
  <c r="G109" i="477"/>
  <c r="AA108" i="477"/>
  <c r="O108" i="477"/>
  <c r="N108" i="477"/>
  <c r="Q108" i="477" s="1"/>
  <c r="M108" i="477"/>
  <c r="AB108" i="477" s="1"/>
  <c r="K108" i="477"/>
  <c r="G108" i="477"/>
  <c r="O107" i="477"/>
  <c r="N107" i="477"/>
  <c r="Q107" i="477" s="1"/>
  <c r="M107" i="477"/>
  <c r="AB107" i="477" s="1"/>
  <c r="K107" i="477"/>
  <c r="G107" i="477"/>
  <c r="T106" i="477"/>
  <c r="S106" i="477"/>
  <c r="L106" i="477"/>
  <c r="O106" i="477" s="1"/>
  <c r="J106" i="477"/>
  <c r="K106" i="477" s="1"/>
  <c r="I106" i="477"/>
  <c r="AB94" i="477"/>
  <c r="AA94" i="477"/>
  <c r="O94" i="477"/>
  <c r="N94" i="477"/>
  <c r="Q94" i="477" s="1"/>
  <c r="M94" i="477"/>
  <c r="K94" i="477"/>
  <c r="G94" i="477"/>
  <c r="AB93" i="477"/>
  <c r="AA93" i="477"/>
  <c r="Q93" i="477"/>
  <c r="O93" i="477"/>
  <c r="N93" i="477"/>
  <c r="P93" i="477" s="1"/>
  <c r="M93" i="477"/>
  <c r="K93" i="477"/>
  <c r="G93" i="477"/>
  <c r="AA92" i="477"/>
  <c r="O92" i="477"/>
  <c r="N92" i="477"/>
  <c r="Q92" i="477" s="1"/>
  <c r="M92" i="477"/>
  <c r="AB92" i="477" s="1"/>
  <c r="K92" i="477"/>
  <c r="G92" i="477"/>
  <c r="O91" i="477"/>
  <c r="N91" i="477"/>
  <c r="Q91" i="477" s="1"/>
  <c r="M91" i="477"/>
  <c r="AB91" i="477" s="1"/>
  <c r="K91" i="477"/>
  <c r="G91" i="477"/>
  <c r="O90" i="477"/>
  <c r="N90" i="477"/>
  <c r="Q90" i="477" s="1"/>
  <c r="M90" i="477"/>
  <c r="AB90" i="477" s="1"/>
  <c r="K90" i="477"/>
  <c r="G90" i="477"/>
  <c r="AB89" i="477"/>
  <c r="AC73" i="477" s="1"/>
  <c r="T89" i="477"/>
  <c r="S89" i="477"/>
  <c r="M89" i="477"/>
  <c r="N89" i="477" s="1"/>
  <c r="L89" i="477"/>
  <c r="O89" i="477" s="1"/>
  <c r="J89" i="477"/>
  <c r="K89" i="477" s="1"/>
  <c r="I89" i="477"/>
  <c r="O73" i="477"/>
  <c r="N73" i="477"/>
  <c r="Q73" i="477" s="1"/>
  <c r="M73" i="477"/>
  <c r="AB73" i="477" s="1"/>
  <c r="K73" i="477"/>
  <c r="G73" i="477"/>
  <c r="AB72" i="477"/>
  <c r="AC56" i="477" s="1"/>
  <c r="T72" i="477"/>
  <c r="S72" i="477"/>
  <c r="M72" i="477"/>
  <c r="N72" i="477" s="1"/>
  <c r="L72" i="477"/>
  <c r="O72" i="477" s="1"/>
  <c r="J72" i="477"/>
  <c r="K72" i="477" s="1"/>
  <c r="I72" i="477"/>
  <c r="O56" i="477"/>
  <c r="N56" i="477"/>
  <c r="Q56" i="477" s="1"/>
  <c r="M56" i="477"/>
  <c r="AB56" i="477" s="1"/>
  <c r="K56" i="477"/>
  <c r="G56" i="477"/>
  <c r="AB55" i="477"/>
  <c r="AC39" i="477" s="1"/>
  <c r="T55" i="477"/>
  <c r="S55" i="477"/>
  <c r="M55" i="477"/>
  <c r="N55" i="477" s="1"/>
  <c r="L55" i="477"/>
  <c r="O55" i="477" s="1"/>
  <c r="J55" i="477"/>
  <c r="K55" i="477" s="1"/>
  <c r="I55" i="477"/>
  <c r="AB41" i="477"/>
  <c r="AA41" i="477"/>
  <c r="O41" i="477"/>
  <c r="N41" i="477"/>
  <c r="Q41" i="477" s="1"/>
  <c r="M41" i="477"/>
  <c r="K41" i="477"/>
  <c r="G41" i="477"/>
  <c r="AB40" i="477"/>
  <c r="AA40" i="477"/>
  <c r="Q40" i="477"/>
  <c r="O40" i="477"/>
  <c r="N40" i="477"/>
  <c r="P40" i="477" s="1"/>
  <c r="M40" i="477"/>
  <c r="K40" i="477"/>
  <c r="G40" i="477"/>
  <c r="AB39" i="477"/>
  <c r="AA39" i="477"/>
  <c r="Q39" i="477"/>
  <c r="P39" i="477"/>
  <c r="O39" i="477"/>
  <c r="N39" i="477"/>
  <c r="M39" i="477"/>
  <c r="K39" i="477"/>
  <c r="G39" i="477"/>
  <c r="T38" i="477"/>
  <c r="S38" i="477"/>
  <c r="O38" i="477"/>
  <c r="L38" i="477"/>
  <c r="J38" i="477"/>
  <c r="K38" i="477" s="1"/>
  <c r="I38" i="477"/>
  <c r="AA23" i="477"/>
  <c r="O23" i="477"/>
  <c r="N23" i="477"/>
  <c r="Q23" i="477" s="1"/>
  <c r="M23" i="477"/>
  <c r="AB23" i="477" s="1"/>
  <c r="K23" i="477"/>
  <c r="G23" i="477"/>
  <c r="O22" i="477"/>
  <c r="M22" i="477"/>
  <c r="M38" i="477" s="1"/>
  <c r="K22" i="477"/>
  <c r="G22" i="477"/>
  <c r="T21" i="477"/>
  <c r="S21" i="477"/>
  <c r="M21" i="477"/>
  <c r="AB21" i="477" s="1"/>
  <c r="AC5" i="477" s="1"/>
  <c r="L21" i="477"/>
  <c r="H1" i="477" s="1"/>
  <c r="J21" i="477"/>
  <c r="K21" i="477" s="1"/>
  <c r="I21" i="477"/>
  <c r="AA6" i="477"/>
  <c r="O6" i="477"/>
  <c r="N6" i="477"/>
  <c r="Q6" i="477" s="1"/>
  <c r="M6" i="477"/>
  <c r="AB6" i="477" s="1"/>
  <c r="K6" i="477"/>
  <c r="G6" i="477"/>
  <c r="O5" i="477"/>
  <c r="N5" i="477"/>
  <c r="Q5" i="477" s="1"/>
  <c r="M5" i="477"/>
  <c r="AB5" i="477" s="1"/>
  <c r="K5" i="477"/>
  <c r="G5" i="477"/>
  <c r="F1" i="477" s="1"/>
  <c r="H2" i="477"/>
  <c r="D1" i="477"/>
  <c r="X29" i="476"/>
  <c r="W29" i="476"/>
  <c r="V29" i="476"/>
  <c r="T29" i="476"/>
  <c r="P29" i="476"/>
  <c r="M8" i="476" s="1"/>
  <c r="O29" i="476"/>
  <c r="N29" i="476"/>
  <c r="K8" i="476" s="1"/>
  <c r="M29" i="476"/>
  <c r="K29" i="476"/>
  <c r="J29" i="476"/>
  <c r="H29" i="476"/>
  <c r="G29" i="476"/>
  <c r="D29" i="476"/>
  <c r="O15" i="476"/>
  <c r="N15" i="476"/>
  <c r="I8" i="476" s="1"/>
  <c r="K15" i="476"/>
  <c r="I15" i="476"/>
  <c r="H15" i="476"/>
  <c r="G15" i="476"/>
  <c r="F15" i="476"/>
  <c r="E15" i="476"/>
  <c r="E8" i="476" s="1"/>
  <c r="D15" i="476"/>
  <c r="G8" i="476" s="1"/>
  <c r="F8" i="476"/>
  <c r="M7" i="476"/>
  <c r="K7" i="476"/>
  <c r="I7" i="476"/>
  <c r="G7" i="476"/>
  <c r="F7" i="476"/>
  <c r="E7" i="476"/>
  <c r="M6" i="476"/>
  <c r="K6" i="476"/>
  <c r="I6" i="476"/>
  <c r="G6" i="476"/>
  <c r="F6" i="476"/>
  <c r="E6" i="476"/>
  <c r="F3" i="476"/>
  <c r="T157" i="475"/>
  <c r="S157" i="475"/>
  <c r="M157" i="475"/>
  <c r="AB157" i="475" s="1"/>
  <c r="AC141" i="475" s="1"/>
  <c r="L157" i="475"/>
  <c r="O157" i="475" s="1"/>
  <c r="K157" i="475"/>
  <c r="J157" i="475"/>
  <c r="I157" i="475"/>
  <c r="AA142" i="475"/>
  <c r="O142" i="475"/>
  <c r="M142" i="475"/>
  <c r="AB142" i="475" s="1"/>
  <c r="K142" i="475"/>
  <c r="G142" i="475"/>
  <c r="AB141" i="475"/>
  <c r="AA141" i="475"/>
  <c r="O141" i="475"/>
  <c r="N141" i="475"/>
  <c r="Q141" i="475" s="1"/>
  <c r="M141" i="475"/>
  <c r="K141" i="475"/>
  <c r="G141" i="475"/>
  <c r="T140" i="475"/>
  <c r="S140" i="475"/>
  <c r="L140" i="475"/>
  <c r="O140" i="475" s="1"/>
  <c r="J140" i="475"/>
  <c r="K140" i="475" s="1"/>
  <c r="I140" i="475"/>
  <c r="AB126" i="475"/>
  <c r="AA126" i="475"/>
  <c r="O126" i="475"/>
  <c r="M126" i="475"/>
  <c r="N126" i="475" s="1"/>
  <c r="K126" i="475"/>
  <c r="G126" i="475"/>
  <c r="AB125" i="475"/>
  <c r="AA125" i="475"/>
  <c r="P125" i="475"/>
  <c r="O125" i="475"/>
  <c r="N125" i="475"/>
  <c r="Q125" i="475" s="1"/>
  <c r="M125" i="475"/>
  <c r="K125" i="475"/>
  <c r="G125" i="475"/>
  <c r="O124" i="475"/>
  <c r="M124" i="475"/>
  <c r="M140" i="475" s="1"/>
  <c r="K124" i="475"/>
  <c r="G124" i="475"/>
  <c r="T123" i="475"/>
  <c r="S123" i="475"/>
  <c r="L123" i="475"/>
  <c r="O123" i="475" s="1"/>
  <c r="J123" i="475"/>
  <c r="K123" i="475" s="1"/>
  <c r="I123" i="475"/>
  <c r="O111" i="475"/>
  <c r="M111" i="475"/>
  <c r="AB111" i="475" s="1"/>
  <c r="K111" i="475"/>
  <c r="G111" i="475"/>
  <c r="AA110" i="475"/>
  <c r="O110" i="475"/>
  <c r="N110" i="475"/>
  <c r="Q110" i="475" s="1"/>
  <c r="M110" i="475"/>
  <c r="AB110" i="475" s="1"/>
  <c r="K110" i="475"/>
  <c r="G110" i="475"/>
  <c r="AB109" i="475"/>
  <c r="AA109" i="475"/>
  <c r="O109" i="475"/>
  <c r="N109" i="475"/>
  <c r="P109" i="475" s="1"/>
  <c r="M109" i="475"/>
  <c r="K109" i="475"/>
  <c r="Q109" i="475" s="1"/>
  <c r="G109" i="475"/>
  <c r="AB108" i="475"/>
  <c r="AA108" i="475"/>
  <c r="P108" i="475"/>
  <c r="O108" i="475"/>
  <c r="N108" i="475"/>
  <c r="Q108" i="475" s="1"/>
  <c r="M108" i="475"/>
  <c r="K108" i="475"/>
  <c r="G108" i="475"/>
  <c r="AB107" i="475"/>
  <c r="O107" i="475"/>
  <c r="M107" i="475"/>
  <c r="AA107" i="475" s="1"/>
  <c r="K107" i="475"/>
  <c r="G107" i="475"/>
  <c r="T106" i="475"/>
  <c r="S106" i="475"/>
  <c r="L106" i="475"/>
  <c r="H1" i="475" s="1"/>
  <c r="J106" i="475"/>
  <c r="K106" i="475" s="1"/>
  <c r="I106" i="475"/>
  <c r="O93" i="475"/>
  <c r="M93" i="475"/>
  <c r="AB93" i="475" s="1"/>
  <c r="K93" i="475"/>
  <c r="G93" i="475"/>
  <c r="AA92" i="475"/>
  <c r="O92" i="475"/>
  <c r="N92" i="475"/>
  <c r="Q92" i="475" s="1"/>
  <c r="M92" i="475"/>
  <c r="AB92" i="475" s="1"/>
  <c r="K92" i="475"/>
  <c r="G92" i="475"/>
  <c r="AB91" i="475"/>
  <c r="AA91" i="475"/>
  <c r="O91" i="475"/>
  <c r="N91" i="475"/>
  <c r="P91" i="475" s="1"/>
  <c r="M91" i="475"/>
  <c r="K91" i="475"/>
  <c r="Q91" i="475" s="1"/>
  <c r="G91" i="475"/>
  <c r="AB90" i="475"/>
  <c r="AA90" i="475"/>
  <c r="Q90" i="475"/>
  <c r="P90" i="475"/>
  <c r="O90" i="475"/>
  <c r="N90" i="475"/>
  <c r="M90" i="475"/>
  <c r="K90" i="475"/>
  <c r="G90" i="475"/>
  <c r="T89" i="475"/>
  <c r="S89" i="475"/>
  <c r="O89" i="475"/>
  <c r="L89" i="475"/>
  <c r="J89" i="475"/>
  <c r="K89" i="475" s="1"/>
  <c r="I89" i="475"/>
  <c r="AA77" i="475"/>
  <c r="P77" i="475"/>
  <c r="O77" i="475"/>
  <c r="N77" i="475"/>
  <c r="Q77" i="475" s="1"/>
  <c r="M77" i="475"/>
  <c r="AB77" i="475" s="1"/>
  <c r="K77" i="475"/>
  <c r="G77" i="475"/>
  <c r="O76" i="475"/>
  <c r="M76" i="475"/>
  <c r="AB76" i="475" s="1"/>
  <c r="K76" i="475"/>
  <c r="G76" i="475"/>
  <c r="AA75" i="475"/>
  <c r="O75" i="475"/>
  <c r="N75" i="475"/>
  <c r="Q75" i="475" s="1"/>
  <c r="M75" i="475"/>
  <c r="AB75" i="475" s="1"/>
  <c r="K75" i="475"/>
  <c r="G75" i="475"/>
  <c r="AB74" i="475"/>
  <c r="AA74" i="475"/>
  <c r="O74" i="475"/>
  <c r="N74" i="475"/>
  <c r="P74" i="475" s="1"/>
  <c r="M74" i="475"/>
  <c r="K74" i="475"/>
  <c r="Q74" i="475" s="1"/>
  <c r="G74" i="475"/>
  <c r="AB73" i="475"/>
  <c r="AA73" i="475"/>
  <c r="Q73" i="475"/>
  <c r="P73" i="475"/>
  <c r="O73" i="475"/>
  <c r="N73" i="475"/>
  <c r="M73" i="475"/>
  <c r="M89" i="475" s="1"/>
  <c r="K73" i="475"/>
  <c r="G73" i="475"/>
  <c r="T72" i="475"/>
  <c r="S72" i="475"/>
  <c r="O72" i="475"/>
  <c r="L72" i="475"/>
  <c r="J72" i="475"/>
  <c r="K72" i="475" s="1"/>
  <c r="I72" i="475"/>
  <c r="AA59" i="475"/>
  <c r="P59" i="475"/>
  <c r="O59" i="475"/>
  <c r="N59" i="475"/>
  <c r="Q59" i="475" s="1"/>
  <c r="M59" i="475"/>
  <c r="AB59" i="475" s="1"/>
  <c r="K59" i="475"/>
  <c r="G59" i="475"/>
  <c r="O58" i="475"/>
  <c r="M58" i="475"/>
  <c r="AB58" i="475" s="1"/>
  <c r="K58" i="475"/>
  <c r="G58" i="475"/>
  <c r="AA57" i="475"/>
  <c r="O57" i="475"/>
  <c r="N57" i="475"/>
  <c r="Q57" i="475" s="1"/>
  <c r="M57" i="475"/>
  <c r="AB57" i="475" s="1"/>
  <c r="K57" i="475"/>
  <c r="G57" i="475"/>
  <c r="AB56" i="475"/>
  <c r="AA56" i="475"/>
  <c r="O56" i="475"/>
  <c r="N56" i="475"/>
  <c r="Q56" i="475" s="1"/>
  <c r="M56" i="475"/>
  <c r="M72" i="475" s="1"/>
  <c r="K56" i="475"/>
  <c r="G56" i="475"/>
  <c r="T55" i="475"/>
  <c r="S55" i="475"/>
  <c r="L55" i="475"/>
  <c r="O55" i="475" s="1"/>
  <c r="J55" i="475"/>
  <c r="K55" i="475" s="1"/>
  <c r="I55" i="475"/>
  <c r="AB43" i="475"/>
  <c r="AA43" i="475"/>
  <c r="O43" i="475"/>
  <c r="N43" i="475"/>
  <c r="P43" i="475" s="1"/>
  <c r="M43" i="475"/>
  <c r="K43" i="475"/>
  <c r="Q43" i="475" s="1"/>
  <c r="G43" i="475"/>
  <c r="AA42" i="475"/>
  <c r="P42" i="475"/>
  <c r="O42" i="475"/>
  <c r="N42" i="475"/>
  <c r="Q42" i="475" s="1"/>
  <c r="M42" i="475"/>
  <c r="AB42" i="475" s="1"/>
  <c r="K42" i="475"/>
  <c r="G42" i="475"/>
  <c r="O41" i="475"/>
  <c r="M41" i="475"/>
  <c r="AB41" i="475" s="1"/>
  <c r="K41" i="475"/>
  <c r="G41" i="475"/>
  <c r="AA40" i="475"/>
  <c r="O40" i="475"/>
  <c r="N40" i="475"/>
  <c r="Q40" i="475" s="1"/>
  <c r="M40" i="475"/>
  <c r="AB40" i="475" s="1"/>
  <c r="K40" i="475"/>
  <c r="G40" i="475"/>
  <c r="AB39" i="475"/>
  <c r="AA39" i="475"/>
  <c r="O39" i="475"/>
  <c r="N39" i="475"/>
  <c r="Q39" i="475" s="1"/>
  <c r="M39" i="475"/>
  <c r="K39" i="475"/>
  <c r="G39" i="475"/>
  <c r="T38" i="475"/>
  <c r="S38" i="475"/>
  <c r="L38" i="475"/>
  <c r="O38" i="475" s="1"/>
  <c r="J38" i="475"/>
  <c r="K38" i="475" s="1"/>
  <c r="I38" i="475"/>
  <c r="AQ29" i="475"/>
  <c r="O27" i="475"/>
  <c r="M27" i="475"/>
  <c r="AA27" i="475" s="1"/>
  <c r="K27" i="475"/>
  <c r="G27" i="475"/>
  <c r="AB26" i="475"/>
  <c r="AA26" i="475"/>
  <c r="O26" i="475"/>
  <c r="M26" i="475"/>
  <c r="N26" i="475" s="1"/>
  <c r="K26" i="475"/>
  <c r="G26" i="475"/>
  <c r="AB25" i="475"/>
  <c r="O25" i="475"/>
  <c r="N25" i="475"/>
  <c r="Q25" i="475" s="1"/>
  <c r="M25" i="475"/>
  <c r="AA25" i="475" s="1"/>
  <c r="K25" i="475"/>
  <c r="G25" i="475"/>
  <c r="O24" i="475"/>
  <c r="M24" i="475"/>
  <c r="AB24" i="475" s="1"/>
  <c r="K24" i="475"/>
  <c r="G24" i="475"/>
  <c r="F1" i="475" s="1"/>
  <c r="F2" i="475" s="1"/>
  <c r="O23" i="475"/>
  <c r="M23" i="475"/>
  <c r="AA23" i="475" s="1"/>
  <c r="K23" i="475"/>
  <c r="G23" i="475"/>
  <c r="AB22" i="475"/>
  <c r="AA22" i="475"/>
  <c r="O22" i="475"/>
  <c r="N22" i="475"/>
  <c r="P22" i="475" s="1"/>
  <c r="M22" i="475"/>
  <c r="K22" i="475"/>
  <c r="Q22" i="475" s="1"/>
  <c r="G22" i="475"/>
  <c r="T21" i="475"/>
  <c r="S21" i="475"/>
  <c r="L21" i="475"/>
  <c r="O21" i="475" s="1"/>
  <c r="K21" i="475"/>
  <c r="J21" i="475"/>
  <c r="I21" i="475"/>
  <c r="AB6" i="475"/>
  <c r="AA6" i="475"/>
  <c r="O6" i="475"/>
  <c r="M6" i="475"/>
  <c r="N6" i="475" s="1"/>
  <c r="K6" i="475"/>
  <c r="G6" i="475"/>
  <c r="AB5" i="475"/>
  <c r="AA5" i="475"/>
  <c r="P5" i="475"/>
  <c r="O5" i="475"/>
  <c r="N5" i="475"/>
  <c r="Q5" i="475" s="1"/>
  <c r="M5" i="475"/>
  <c r="M21" i="475" s="1"/>
  <c r="K5" i="475"/>
  <c r="G5" i="475"/>
  <c r="H2" i="475"/>
  <c r="D1" i="475"/>
  <c r="T242" i="474"/>
  <c r="S242" i="474"/>
  <c r="L242" i="474"/>
  <c r="J242" i="474"/>
  <c r="I242" i="474"/>
  <c r="O242" i="474" s="1"/>
  <c r="O230" i="474"/>
  <c r="M230" i="474"/>
  <c r="AA230" i="474" s="1"/>
  <c r="K230" i="474"/>
  <c r="G230" i="474"/>
  <c r="AB229" i="474"/>
  <c r="AA229" i="474"/>
  <c r="O229" i="474"/>
  <c r="M229" i="474"/>
  <c r="N229" i="474" s="1"/>
  <c r="K229" i="474"/>
  <c r="G229" i="474"/>
  <c r="AB228" i="474"/>
  <c r="O228" i="474"/>
  <c r="N228" i="474"/>
  <c r="Q228" i="474" s="1"/>
  <c r="M228" i="474"/>
  <c r="AA228" i="474" s="1"/>
  <c r="K228" i="474"/>
  <c r="G228" i="474"/>
  <c r="O227" i="474"/>
  <c r="M227" i="474"/>
  <c r="AB227" i="474" s="1"/>
  <c r="K227" i="474"/>
  <c r="G227" i="474"/>
  <c r="AB226" i="474"/>
  <c r="O226" i="474"/>
  <c r="N226" i="474"/>
  <c r="Q226" i="474" s="1"/>
  <c r="M226" i="474"/>
  <c r="AA226" i="474" s="1"/>
  <c r="K226" i="474"/>
  <c r="G226" i="474"/>
  <c r="T225" i="474"/>
  <c r="S225" i="474"/>
  <c r="L225" i="474"/>
  <c r="O225" i="474" s="1"/>
  <c r="J225" i="474"/>
  <c r="I225" i="474"/>
  <c r="K225" i="474" s="1"/>
  <c r="O211" i="474"/>
  <c r="M211" i="474"/>
  <c r="AA211" i="474" s="1"/>
  <c r="K211" i="474"/>
  <c r="G211" i="474"/>
  <c r="AB210" i="474"/>
  <c r="AA210" i="474"/>
  <c r="O210" i="474"/>
  <c r="M210" i="474"/>
  <c r="N210" i="474" s="1"/>
  <c r="K210" i="474"/>
  <c r="G210" i="474"/>
  <c r="AB209" i="474"/>
  <c r="AA209" i="474"/>
  <c r="P209" i="474"/>
  <c r="O209" i="474"/>
  <c r="N209" i="474"/>
  <c r="Q209" i="474" s="1"/>
  <c r="M209" i="474"/>
  <c r="K209" i="474"/>
  <c r="G209" i="474"/>
  <c r="T208" i="474"/>
  <c r="S208" i="474"/>
  <c r="O208" i="474"/>
  <c r="M208" i="474"/>
  <c r="AB208" i="474" s="1"/>
  <c r="AC192" i="474" s="1"/>
  <c r="L208" i="474"/>
  <c r="J208" i="474"/>
  <c r="K208" i="474" s="1"/>
  <c r="I208" i="474"/>
  <c r="AB194" i="474"/>
  <c r="O194" i="474"/>
  <c r="N194" i="474"/>
  <c r="Q194" i="474" s="1"/>
  <c r="M194" i="474"/>
  <c r="AA194" i="474" s="1"/>
  <c r="K194" i="474"/>
  <c r="G194" i="474"/>
  <c r="O193" i="474"/>
  <c r="M193" i="474"/>
  <c r="AB193" i="474" s="1"/>
  <c r="K193" i="474"/>
  <c r="G193" i="474"/>
  <c r="AB192" i="474"/>
  <c r="O192" i="474"/>
  <c r="N192" i="474"/>
  <c r="Q192" i="474" s="1"/>
  <c r="M192" i="474"/>
  <c r="AA192" i="474" s="1"/>
  <c r="K192" i="474"/>
  <c r="G192" i="474"/>
  <c r="T191" i="474"/>
  <c r="S191" i="474"/>
  <c r="L191" i="474"/>
  <c r="O191" i="474" s="1"/>
  <c r="J191" i="474"/>
  <c r="I191" i="474"/>
  <c r="K191" i="474" s="1"/>
  <c r="AA178" i="474"/>
  <c r="O178" i="474"/>
  <c r="M178" i="474"/>
  <c r="N178" i="474" s="1"/>
  <c r="K178" i="474"/>
  <c r="G178" i="474"/>
  <c r="AB177" i="474"/>
  <c r="AA177" i="474"/>
  <c r="Q177" i="474"/>
  <c r="P177" i="474"/>
  <c r="O177" i="474"/>
  <c r="N177" i="474"/>
  <c r="M177" i="474"/>
  <c r="K177" i="474"/>
  <c r="G177" i="474"/>
  <c r="AB176" i="474"/>
  <c r="O176" i="474"/>
  <c r="N176" i="474"/>
  <c r="Q176" i="474" s="1"/>
  <c r="M176" i="474"/>
  <c r="AA176" i="474" s="1"/>
  <c r="K176" i="474"/>
  <c r="G176" i="474"/>
  <c r="O175" i="474"/>
  <c r="M175" i="474"/>
  <c r="AB175" i="474" s="1"/>
  <c r="K175" i="474"/>
  <c r="G175" i="474"/>
  <c r="T174" i="474"/>
  <c r="S174" i="474"/>
  <c r="L174" i="474"/>
  <c r="O174" i="474" s="1"/>
  <c r="J174" i="474"/>
  <c r="K174" i="474" s="1"/>
  <c r="I174" i="474"/>
  <c r="O158" i="474"/>
  <c r="M158" i="474"/>
  <c r="AB158" i="474" s="1"/>
  <c r="K158" i="474"/>
  <c r="G158" i="474"/>
  <c r="T157" i="474"/>
  <c r="S157" i="474"/>
  <c r="L157" i="474"/>
  <c r="O157" i="474" s="1"/>
  <c r="J157" i="474"/>
  <c r="K157" i="474" s="1"/>
  <c r="I157" i="474"/>
  <c r="O145" i="474"/>
  <c r="M145" i="474"/>
  <c r="AB145" i="474" s="1"/>
  <c r="K145" i="474"/>
  <c r="G145" i="474"/>
  <c r="AA144" i="474"/>
  <c r="O144" i="474"/>
  <c r="M144" i="474"/>
  <c r="N144" i="474" s="1"/>
  <c r="K144" i="474"/>
  <c r="G144" i="474"/>
  <c r="AB143" i="474"/>
  <c r="AA143" i="474"/>
  <c r="Q143" i="474"/>
  <c r="P143" i="474"/>
  <c r="O143" i="474"/>
  <c r="N143" i="474"/>
  <c r="M143" i="474"/>
  <c r="K143" i="474"/>
  <c r="G143" i="474"/>
  <c r="AB142" i="474"/>
  <c r="O142" i="474"/>
  <c r="N142" i="474"/>
  <c r="Q142" i="474" s="1"/>
  <c r="M142" i="474"/>
  <c r="AA142" i="474" s="1"/>
  <c r="K142" i="474"/>
  <c r="G142" i="474"/>
  <c r="O141" i="474"/>
  <c r="M141" i="474"/>
  <c r="AB141" i="474" s="1"/>
  <c r="K141" i="474"/>
  <c r="G141" i="474"/>
  <c r="T140" i="474"/>
  <c r="S140" i="474"/>
  <c r="L140" i="474"/>
  <c r="O140" i="474" s="1"/>
  <c r="J140" i="474"/>
  <c r="K140" i="474" s="1"/>
  <c r="I140" i="474"/>
  <c r="O128" i="474"/>
  <c r="M128" i="474"/>
  <c r="AB128" i="474" s="1"/>
  <c r="K128" i="474"/>
  <c r="G128" i="474"/>
  <c r="AA127" i="474"/>
  <c r="O127" i="474"/>
  <c r="M127" i="474"/>
  <c r="N127" i="474" s="1"/>
  <c r="K127" i="474"/>
  <c r="G127" i="474"/>
  <c r="AB126" i="474"/>
  <c r="AA126" i="474"/>
  <c r="Q126" i="474"/>
  <c r="O126" i="474"/>
  <c r="N126" i="474"/>
  <c r="P126" i="474" s="1"/>
  <c r="M126" i="474"/>
  <c r="K126" i="474"/>
  <c r="G126" i="474"/>
  <c r="AB125" i="474"/>
  <c r="O125" i="474"/>
  <c r="N125" i="474"/>
  <c r="Q125" i="474" s="1"/>
  <c r="M125" i="474"/>
  <c r="AA125" i="474" s="1"/>
  <c r="K125" i="474"/>
  <c r="G125" i="474"/>
  <c r="O124" i="474"/>
  <c r="M124" i="474"/>
  <c r="AB124" i="474" s="1"/>
  <c r="K124" i="474"/>
  <c r="G124" i="474"/>
  <c r="T123" i="474"/>
  <c r="S123" i="474"/>
  <c r="L123" i="474"/>
  <c r="O123" i="474" s="1"/>
  <c r="J123" i="474"/>
  <c r="K123" i="474" s="1"/>
  <c r="I123" i="474"/>
  <c r="AA110" i="474"/>
  <c r="O110" i="474"/>
  <c r="M110" i="474"/>
  <c r="AB110" i="474" s="1"/>
  <c r="K110" i="474"/>
  <c r="G110" i="474"/>
  <c r="AA109" i="474"/>
  <c r="O109" i="474"/>
  <c r="M109" i="474"/>
  <c r="N109" i="474" s="1"/>
  <c r="K109" i="474"/>
  <c r="G109" i="474"/>
  <c r="AB108" i="474"/>
  <c r="AA108" i="474"/>
  <c r="Q108" i="474"/>
  <c r="O108" i="474"/>
  <c r="N108" i="474"/>
  <c r="P108" i="474" s="1"/>
  <c r="M108" i="474"/>
  <c r="K108" i="474"/>
  <c r="G108" i="474"/>
  <c r="P107" i="474"/>
  <c r="O107" i="474"/>
  <c r="N107" i="474"/>
  <c r="Q107" i="474" s="1"/>
  <c r="M107" i="474"/>
  <c r="AB107" i="474" s="1"/>
  <c r="K107" i="474"/>
  <c r="G107" i="474"/>
  <c r="T106" i="474"/>
  <c r="S106" i="474"/>
  <c r="O106" i="474"/>
  <c r="M106" i="474"/>
  <c r="AB106" i="474" s="1"/>
  <c r="AC90" i="474" s="1"/>
  <c r="L106" i="474"/>
  <c r="J106" i="474"/>
  <c r="K106" i="474" s="1"/>
  <c r="I106" i="474"/>
  <c r="AB94" i="474"/>
  <c r="AA94" i="474"/>
  <c r="O94" i="474"/>
  <c r="N94" i="474"/>
  <c r="Q94" i="474" s="1"/>
  <c r="M94" i="474"/>
  <c r="K94" i="474"/>
  <c r="G94" i="474"/>
  <c r="AA93" i="474"/>
  <c r="O93" i="474"/>
  <c r="M93" i="474"/>
  <c r="AB93" i="474" s="1"/>
  <c r="K93" i="474"/>
  <c r="G93" i="474"/>
  <c r="AA92" i="474"/>
  <c r="O92" i="474"/>
  <c r="M92" i="474"/>
  <c r="N92" i="474" s="1"/>
  <c r="K92" i="474"/>
  <c r="G92" i="474"/>
  <c r="AB91" i="474"/>
  <c r="AA91" i="474"/>
  <c r="Q91" i="474"/>
  <c r="O91" i="474"/>
  <c r="N91" i="474"/>
  <c r="P91" i="474" s="1"/>
  <c r="M91" i="474"/>
  <c r="K91" i="474"/>
  <c r="G91" i="474"/>
  <c r="P90" i="474"/>
  <c r="O90" i="474"/>
  <c r="N90" i="474"/>
  <c r="Q90" i="474" s="1"/>
  <c r="M90" i="474"/>
  <c r="AB90" i="474" s="1"/>
  <c r="K90" i="474"/>
  <c r="G90" i="474"/>
  <c r="T89" i="474"/>
  <c r="S89" i="474"/>
  <c r="O89" i="474"/>
  <c r="M89" i="474"/>
  <c r="AB89" i="474" s="1"/>
  <c r="AC73" i="474" s="1"/>
  <c r="L89" i="474"/>
  <c r="J89" i="474"/>
  <c r="K89" i="474" s="1"/>
  <c r="I89" i="474"/>
  <c r="P73" i="474"/>
  <c r="O73" i="474"/>
  <c r="N73" i="474"/>
  <c r="Q73" i="474" s="1"/>
  <c r="M73" i="474"/>
  <c r="AB73" i="474" s="1"/>
  <c r="K73" i="474"/>
  <c r="G73" i="474"/>
  <c r="T72" i="474"/>
  <c r="S72" i="474"/>
  <c r="O72" i="474"/>
  <c r="M72" i="474"/>
  <c r="AB72" i="474" s="1"/>
  <c r="AC56" i="474" s="1"/>
  <c r="L72" i="474"/>
  <c r="J72" i="474"/>
  <c r="K72" i="474" s="1"/>
  <c r="I72" i="474"/>
  <c r="P56" i="474"/>
  <c r="O56" i="474"/>
  <c r="N56" i="474"/>
  <c r="Q56" i="474" s="1"/>
  <c r="M56" i="474"/>
  <c r="AB56" i="474" s="1"/>
  <c r="K56" i="474"/>
  <c r="G56" i="474"/>
  <c r="T55" i="474"/>
  <c r="S55" i="474"/>
  <c r="O55" i="474"/>
  <c r="M55" i="474"/>
  <c r="AB55" i="474" s="1"/>
  <c r="AC39" i="474" s="1"/>
  <c r="L55" i="474"/>
  <c r="J55" i="474"/>
  <c r="K55" i="474" s="1"/>
  <c r="I55" i="474"/>
  <c r="AB41" i="474"/>
  <c r="AA41" i="474"/>
  <c r="O41" i="474"/>
  <c r="N41" i="474"/>
  <c r="Q41" i="474" s="1"/>
  <c r="M41" i="474"/>
  <c r="K41" i="474"/>
  <c r="G41" i="474"/>
  <c r="AA40" i="474"/>
  <c r="O40" i="474"/>
  <c r="M40" i="474"/>
  <c r="AB40" i="474" s="1"/>
  <c r="K40" i="474"/>
  <c r="G40" i="474"/>
  <c r="AB39" i="474"/>
  <c r="AA39" i="474"/>
  <c r="O39" i="474"/>
  <c r="N39" i="474"/>
  <c r="Q39" i="474" s="1"/>
  <c r="M39" i="474"/>
  <c r="K39" i="474"/>
  <c r="G39" i="474"/>
  <c r="T38" i="474"/>
  <c r="S38" i="474"/>
  <c r="L38" i="474"/>
  <c r="O38" i="474" s="1"/>
  <c r="J38" i="474"/>
  <c r="K38" i="474" s="1"/>
  <c r="I38" i="474"/>
  <c r="AA23" i="474"/>
  <c r="O23" i="474"/>
  <c r="M23" i="474"/>
  <c r="N23" i="474" s="1"/>
  <c r="K23" i="474"/>
  <c r="G23" i="474"/>
  <c r="AA22" i="474"/>
  <c r="O22" i="474"/>
  <c r="M22" i="474"/>
  <c r="N22" i="474" s="1"/>
  <c r="K22" i="474"/>
  <c r="G22" i="474"/>
  <c r="T21" i="474"/>
  <c r="S21" i="474"/>
  <c r="L21" i="474"/>
  <c r="O21" i="474" s="1"/>
  <c r="K21" i="474"/>
  <c r="J21" i="474"/>
  <c r="I21" i="474"/>
  <c r="AA6" i="474"/>
  <c r="Q6" i="474"/>
  <c r="O6" i="474"/>
  <c r="N6" i="474"/>
  <c r="P6" i="474" s="1"/>
  <c r="M6" i="474"/>
  <c r="AB6" i="474" s="1"/>
  <c r="K6" i="474"/>
  <c r="G6" i="474"/>
  <c r="AB5" i="474"/>
  <c r="P5" i="474"/>
  <c r="O5" i="474"/>
  <c r="N5" i="474"/>
  <c r="Q5" i="474" s="1"/>
  <c r="M5" i="474"/>
  <c r="M21" i="474" s="1"/>
  <c r="K5" i="474"/>
  <c r="G5" i="474"/>
  <c r="F1" i="474" s="1"/>
  <c r="H2" i="474"/>
  <c r="D1" i="474"/>
  <c r="X29" i="473"/>
  <c r="W29" i="473"/>
  <c r="V29" i="473"/>
  <c r="M8" i="473" s="1"/>
  <c r="T29" i="473"/>
  <c r="S29" i="473"/>
  <c r="P29" i="473"/>
  <c r="O29" i="473"/>
  <c r="N29" i="473"/>
  <c r="M29" i="473"/>
  <c r="K29" i="473"/>
  <c r="J29" i="473"/>
  <c r="H29" i="473"/>
  <c r="G29" i="473"/>
  <c r="D29" i="473"/>
  <c r="O15" i="473"/>
  <c r="N15" i="473"/>
  <c r="I8" i="473" s="1"/>
  <c r="K15" i="473"/>
  <c r="I15" i="473"/>
  <c r="H15" i="473"/>
  <c r="G15" i="473"/>
  <c r="F15" i="473"/>
  <c r="E15" i="473"/>
  <c r="E8" i="473" s="1"/>
  <c r="D15" i="473"/>
  <c r="K8" i="473"/>
  <c r="G8" i="473"/>
  <c r="F8" i="473"/>
  <c r="M7" i="473"/>
  <c r="K7" i="473"/>
  <c r="I7" i="473"/>
  <c r="G7" i="473"/>
  <c r="F7" i="473"/>
  <c r="E7" i="473"/>
  <c r="M6" i="473"/>
  <c r="K6" i="473"/>
  <c r="I6" i="473"/>
  <c r="G6" i="473"/>
  <c r="F6" i="473"/>
  <c r="E6" i="473"/>
  <c r="F3" i="473"/>
  <c r="T157" i="472"/>
  <c r="S157" i="472"/>
  <c r="M157" i="472"/>
  <c r="AB157" i="472" s="1"/>
  <c r="AC141" i="472" s="1"/>
  <c r="L157" i="472"/>
  <c r="O157" i="472" s="1"/>
  <c r="J157" i="472"/>
  <c r="K157" i="472" s="1"/>
  <c r="I157" i="472"/>
  <c r="AB142" i="472"/>
  <c r="AA142" i="472"/>
  <c r="O142" i="472"/>
  <c r="M142" i="472"/>
  <c r="N142" i="472" s="1"/>
  <c r="K142" i="472"/>
  <c r="G142" i="472"/>
  <c r="AB141" i="472"/>
  <c r="AA141" i="472"/>
  <c r="O141" i="472"/>
  <c r="M141" i="472"/>
  <c r="N141" i="472" s="1"/>
  <c r="K141" i="472"/>
  <c r="G141" i="472"/>
  <c r="T140" i="472"/>
  <c r="S140" i="472"/>
  <c r="L140" i="472"/>
  <c r="O140" i="472" s="1"/>
  <c r="J140" i="472"/>
  <c r="K140" i="472" s="1"/>
  <c r="I140" i="472"/>
  <c r="AB126" i="472"/>
  <c r="AA126" i="472"/>
  <c r="O126" i="472"/>
  <c r="M126" i="472"/>
  <c r="N126" i="472" s="1"/>
  <c r="K126" i="472"/>
  <c r="G126" i="472"/>
  <c r="AA125" i="472"/>
  <c r="O125" i="472"/>
  <c r="M125" i="472"/>
  <c r="N125" i="472" s="1"/>
  <c r="K125" i="472"/>
  <c r="G125" i="472"/>
  <c r="O124" i="472"/>
  <c r="N124" i="472"/>
  <c r="Q124" i="472" s="1"/>
  <c r="M124" i="472"/>
  <c r="M140" i="472" s="1"/>
  <c r="K124" i="472"/>
  <c r="G124" i="472"/>
  <c r="T123" i="472"/>
  <c r="S123" i="472"/>
  <c r="O123" i="472"/>
  <c r="M123" i="472"/>
  <c r="AB123" i="472" s="1"/>
  <c r="AC107" i="472" s="1"/>
  <c r="L123" i="472"/>
  <c r="K123" i="472"/>
  <c r="J123" i="472"/>
  <c r="I123" i="472"/>
  <c r="AA111" i="472"/>
  <c r="O111" i="472"/>
  <c r="N111" i="472"/>
  <c r="Q111" i="472" s="1"/>
  <c r="M111" i="472"/>
  <c r="AB111" i="472" s="1"/>
  <c r="K111" i="472"/>
  <c r="G111" i="472"/>
  <c r="AB110" i="472"/>
  <c r="AA110" i="472"/>
  <c r="O110" i="472"/>
  <c r="N110" i="472"/>
  <c r="Q110" i="472" s="1"/>
  <c r="M110" i="472"/>
  <c r="K110" i="472"/>
  <c r="G110" i="472"/>
  <c r="AB109" i="472"/>
  <c r="AA109" i="472"/>
  <c r="P109" i="472"/>
  <c r="O109" i="472"/>
  <c r="N109" i="472"/>
  <c r="M109" i="472"/>
  <c r="K109" i="472"/>
  <c r="Q109" i="472" s="1"/>
  <c r="G109" i="472"/>
  <c r="AA108" i="472"/>
  <c r="O108" i="472"/>
  <c r="M108" i="472"/>
  <c r="N108" i="472" s="1"/>
  <c r="K108" i="472"/>
  <c r="G108" i="472"/>
  <c r="AB107" i="472"/>
  <c r="O107" i="472"/>
  <c r="N107" i="472"/>
  <c r="Q107" i="472" s="1"/>
  <c r="M107" i="472"/>
  <c r="AA107" i="472" s="1"/>
  <c r="K107" i="472"/>
  <c r="G107" i="472"/>
  <c r="T106" i="472"/>
  <c r="S106" i="472"/>
  <c r="M106" i="472"/>
  <c r="AB106" i="472" s="1"/>
  <c r="AC90" i="472" s="1"/>
  <c r="L106" i="472"/>
  <c r="O106" i="472" s="1"/>
  <c r="K106" i="472"/>
  <c r="J106" i="472"/>
  <c r="I106" i="472"/>
  <c r="AA93" i="472"/>
  <c r="O93" i="472"/>
  <c r="N93" i="472"/>
  <c r="Q93" i="472" s="1"/>
  <c r="M93" i="472"/>
  <c r="AB93" i="472" s="1"/>
  <c r="K93" i="472"/>
  <c r="G93" i="472"/>
  <c r="AB92" i="472"/>
  <c r="AA92" i="472"/>
  <c r="O92" i="472"/>
  <c r="N92" i="472"/>
  <c r="P92" i="472" s="1"/>
  <c r="M92" i="472"/>
  <c r="K92" i="472"/>
  <c r="Q92" i="472" s="1"/>
  <c r="G92" i="472"/>
  <c r="AB91" i="472"/>
  <c r="AA91" i="472"/>
  <c r="P91" i="472"/>
  <c r="O91" i="472"/>
  <c r="N91" i="472"/>
  <c r="M91" i="472"/>
  <c r="K91" i="472"/>
  <c r="Q91" i="472" s="1"/>
  <c r="G91" i="472"/>
  <c r="AB90" i="472"/>
  <c r="AA90" i="472"/>
  <c r="Q90" i="472"/>
  <c r="O90" i="472"/>
  <c r="N90" i="472"/>
  <c r="P90" i="472" s="1"/>
  <c r="M90" i="472"/>
  <c r="K90" i="472"/>
  <c r="G90" i="472"/>
  <c r="T89" i="472"/>
  <c r="S89" i="472"/>
  <c r="O89" i="472"/>
  <c r="L89" i="472"/>
  <c r="J89" i="472"/>
  <c r="K89" i="472" s="1"/>
  <c r="I89" i="472"/>
  <c r="AA78" i="472"/>
  <c r="O78" i="472"/>
  <c r="M78" i="472"/>
  <c r="N78" i="472" s="1"/>
  <c r="K78" i="472"/>
  <c r="G78" i="472"/>
  <c r="AA77" i="472"/>
  <c r="O77" i="472"/>
  <c r="N77" i="472"/>
  <c r="Q77" i="472" s="1"/>
  <c r="M77" i="472"/>
  <c r="AB77" i="472" s="1"/>
  <c r="K77" i="472"/>
  <c r="G77" i="472"/>
  <c r="AB76" i="472"/>
  <c r="AA76" i="472"/>
  <c r="O76" i="472"/>
  <c r="N76" i="472"/>
  <c r="Q76" i="472" s="1"/>
  <c r="M76" i="472"/>
  <c r="K76" i="472"/>
  <c r="G76" i="472"/>
  <c r="AB75" i="472"/>
  <c r="AA75" i="472"/>
  <c r="P75" i="472"/>
  <c r="O75" i="472"/>
  <c r="N75" i="472"/>
  <c r="M75" i="472"/>
  <c r="K75" i="472"/>
  <c r="Q75" i="472" s="1"/>
  <c r="G75" i="472"/>
  <c r="AA74" i="472"/>
  <c r="O74" i="472"/>
  <c r="M74" i="472"/>
  <c r="N74" i="472" s="1"/>
  <c r="K74" i="472"/>
  <c r="G74" i="472"/>
  <c r="AB73" i="472"/>
  <c r="O73" i="472"/>
  <c r="N73" i="472"/>
  <c r="Q73" i="472" s="1"/>
  <c r="M73" i="472"/>
  <c r="M89" i="472" s="1"/>
  <c r="K73" i="472"/>
  <c r="G73" i="472"/>
  <c r="T72" i="472"/>
  <c r="S72" i="472"/>
  <c r="M72" i="472"/>
  <c r="AB72" i="472" s="1"/>
  <c r="AC56" i="472" s="1"/>
  <c r="L72" i="472"/>
  <c r="O72" i="472" s="1"/>
  <c r="K72" i="472"/>
  <c r="J72" i="472"/>
  <c r="I72" i="472"/>
  <c r="AA59" i="472"/>
  <c r="O59" i="472"/>
  <c r="N59" i="472"/>
  <c r="Q59" i="472" s="1"/>
  <c r="M59" i="472"/>
  <c r="AB59" i="472" s="1"/>
  <c r="K59" i="472"/>
  <c r="G59" i="472"/>
  <c r="AB58" i="472"/>
  <c r="AA58" i="472"/>
  <c r="O58" i="472"/>
  <c r="N58" i="472"/>
  <c r="P58" i="472" s="1"/>
  <c r="M58" i="472"/>
  <c r="K58" i="472"/>
  <c r="Q58" i="472" s="1"/>
  <c r="G58" i="472"/>
  <c r="AA57" i="472"/>
  <c r="P57" i="472"/>
  <c r="O57" i="472"/>
  <c r="N57" i="472"/>
  <c r="M57" i="472"/>
  <c r="AB57" i="472" s="1"/>
  <c r="K57" i="472"/>
  <c r="Q57" i="472" s="1"/>
  <c r="G57" i="472"/>
  <c r="AB56" i="472"/>
  <c r="AA56" i="472"/>
  <c r="Q56" i="472"/>
  <c r="O56" i="472"/>
  <c r="N56" i="472"/>
  <c r="P56" i="472" s="1"/>
  <c r="M56" i="472"/>
  <c r="K56" i="472"/>
  <c r="G56" i="472"/>
  <c r="T55" i="472"/>
  <c r="S55" i="472"/>
  <c r="O55" i="472"/>
  <c r="L55" i="472"/>
  <c r="J55" i="472"/>
  <c r="K55" i="472" s="1"/>
  <c r="I55" i="472"/>
  <c r="AA43" i="472"/>
  <c r="O43" i="472"/>
  <c r="M43" i="472"/>
  <c r="N43" i="472" s="1"/>
  <c r="K43" i="472"/>
  <c r="G43" i="472"/>
  <c r="AA42" i="472"/>
  <c r="O42" i="472"/>
  <c r="N42" i="472"/>
  <c r="Q42" i="472" s="1"/>
  <c r="M42" i="472"/>
  <c r="AB42" i="472" s="1"/>
  <c r="K42" i="472"/>
  <c r="G42" i="472"/>
  <c r="AB41" i="472"/>
  <c r="AA41" i="472"/>
  <c r="O41" i="472"/>
  <c r="N41" i="472"/>
  <c r="P41" i="472" s="1"/>
  <c r="M41" i="472"/>
  <c r="K41" i="472"/>
  <c r="Q41" i="472" s="1"/>
  <c r="G41" i="472"/>
  <c r="AA40" i="472"/>
  <c r="P40" i="472"/>
  <c r="O40" i="472"/>
  <c r="N40" i="472"/>
  <c r="M40" i="472"/>
  <c r="AB40" i="472" s="1"/>
  <c r="K40" i="472"/>
  <c r="Q40" i="472" s="1"/>
  <c r="G40" i="472"/>
  <c r="AB39" i="472"/>
  <c r="Q39" i="472"/>
  <c r="O39" i="472"/>
  <c r="N39" i="472"/>
  <c r="P39" i="472" s="1"/>
  <c r="M39" i="472"/>
  <c r="AA39" i="472" s="1"/>
  <c r="K39" i="472"/>
  <c r="G39" i="472"/>
  <c r="T38" i="472"/>
  <c r="S38" i="472"/>
  <c r="L38" i="472"/>
  <c r="O38" i="472" s="1"/>
  <c r="J38" i="472"/>
  <c r="K38" i="472" s="1"/>
  <c r="I38" i="472"/>
  <c r="AQ29" i="472"/>
  <c r="AB27" i="472"/>
  <c r="P27" i="472"/>
  <c r="O27" i="472"/>
  <c r="N27" i="472"/>
  <c r="Q27" i="472" s="1"/>
  <c r="M27" i="472"/>
  <c r="AA27" i="472" s="1"/>
  <c r="K27" i="472"/>
  <c r="G27" i="472"/>
  <c r="O26" i="472"/>
  <c r="M26" i="472"/>
  <c r="AB26" i="472" s="1"/>
  <c r="K26" i="472"/>
  <c r="G26" i="472"/>
  <c r="O25" i="472"/>
  <c r="M25" i="472"/>
  <c r="AB25" i="472" s="1"/>
  <c r="K25" i="472"/>
  <c r="G25" i="472"/>
  <c r="AB24" i="472"/>
  <c r="O24" i="472"/>
  <c r="M24" i="472"/>
  <c r="AA24" i="472" s="1"/>
  <c r="K24" i="472"/>
  <c r="G24" i="472"/>
  <c r="AB23" i="472"/>
  <c r="P23" i="472"/>
  <c r="O23" i="472"/>
  <c r="N23" i="472"/>
  <c r="Q23" i="472" s="1"/>
  <c r="M23" i="472"/>
  <c r="AA23" i="472" s="1"/>
  <c r="K23" i="472"/>
  <c r="G23" i="472"/>
  <c r="O22" i="472"/>
  <c r="M22" i="472"/>
  <c r="N22" i="472" s="1"/>
  <c r="K22" i="472"/>
  <c r="G22" i="472"/>
  <c r="T21" i="472"/>
  <c r="S21" i="472"/>
  <c r="L21" i="472"/>
  <c r="H1" i="472" s="1"/>
  <c r="K21" i="472"/>
  <c r="J21" i="472"/>
  <c r="I21" i="472"/>
  <c r="O6" i="472"/>
  <c r="M6" i="472"/>
  <c r="M21" i="472" s="1"/>
  <c r="K6" i="472"/>
  <c r="G6" i="472"/>
  <c r="F1" i="472" s="1"/>
  <c r="F2" i="472" s="1"/>
  <c r="AB5" i="472"/>
  <c r="AA5" i="472"/>
  <c r="O5" i="472"/>
  <c r="N5" i="472"/>
  <c r="P5" i="472" s="1"/>
  <c r="M5" i="472"/>
  <c r="K5" i="472"/>
  <c r="Q5" i="472" s="1"/>
  <c r="G5" i="472"/>
  <c r="H2" i="472"/>
  <c r="D1" i="472"/>
  <c r="T242" i="471"/>
  <c r="S242" i="471"/>
  <c r="O242" i="471"/>
  <c r="L242" i="471"/>
  <c r="J242" i="471"/>
  <c r="K242" i="471" s="1"/>
  <c r="I242" i="471"/>
  <c r="AB229" i="471"/>
  <c r="P229" i="471"/>
  <c r="O229" i="471"/>
  <c r="N229" i="471"/>
  <c r="Q229" i="471" s="1"/>
  <c r="M229" i="471"/>
  <c r="AA229" i="471" s="1"/>
  <c r="K229" i="471"/>
  <c r="G229" i="471"/>
  <c r="O228" i="471"/>
  <c r="M228" i="471"/>
  <c r="AB228" i="471" s="1"/>
  <c r="K228" i="471"/>
  <c r="G228" i="471"/>
  <c r="O227" i="471"/>
  <c r="M227" i="471"/>
  <c r="AB227" i="471" s="1"/>
  <c r="K227" i="471"/>
  <c r="G227" i="471"/>
  <c r="AA226" i="471"/>
  <c r="O226" i="471"/>
  <c r="N226" i="471"/>
  <c r="Q226" i="471" s="1"/>
  <c r="M226" i="471"/>
  <c r="AB226" i="471" s="1"/>
  <c r="K226" i="471"/>
  <c r="G226" i="471"/>
  <c r="AA225" i="471"/>
  <c r="T225" i="471"/>
  <c r="S225" i="471"/>
  <c r="M225" i="471"/>
  <c r="N225" i="471" s="1"/>
  <c r="L225" i="471"/>
  <c r="O225" i="471" s="1"/>
  <c r="K225" i="471"/>
  <c r="J225" i="471"/>
  <c r="I225" i="471"/>
  <c r="AB210" i="471"/>
  <c r="O210" i="471"/>
  <c r="M210" i="471"/>
  <c r="AA210" i="471" s="1"/>
  <c r="K210" i="471"/>
  <c r="G210" i="471"/>
  <c r="O209" i="471"/>
  <c r="M209" i="471"/>
  <c r="N209" i="471" s="1"/>
  <c r="K209" i="471"/>
  <c r="G209" i="471"/>
  <c r="T208" i="471"/>
  <c r="S208" i="471"/>
  <c r="O208" i="471"/>
  <c r="L208" i="471"/>
  <c r="J208" i="471"/>
  <c r="K208" i="471" s="1"/>
  <c r="I208" i="471"/>
  <c r="AB194" i="471"/>
  <c r="P194" i="471"/>
  <c r="O194" i="471"/>
  <c r="N194" i="471"/>
  <c r="Q194" i="471" s="1"/>
  <c r="M194" i="471"/>
  <c r="AA194" i="471" s="1"/>
  <c r="K194" i="471"/>
  <c r="G194" i="471"/>
  <c r="O193" i="471"/>
  <c r="M193" i="471"/>
  <c r="AB193" i="471" s="1"/>
  <c r="K193" i="471"/>
  <c r="G193" i="471"/>
  <c r="AB192" i="471"/>
  <c r="AA192" i="471"/>
  <c r="O192" i="471"/>
  <c r="N192" i="471"/>
  <c r="P192" i="471" s="1"/>
  <c r="M192" i="471"/>
  <c r="M208" i="471" s="1"/>
  <c r="K192" i="471"/>
  <c r="Q192" i="471" s="1"/>
  <c r="G192" i="471"/>
  <c r="T191" i="471"/>
  <c r="S191" i="471"/>
  <c r="L191" i="471"/>
  <c r="K191" i="471"/>
  <c r="J191" i="471"/>
  <c r="I191" i="471"/>
  <c r="O191" i="471" s="1"/>
  <c r="O178" i="471"/>
  <c r="M178" i="471"/>
  <c r="AB178" i="471" s="1"/>
  <c r="K178" i="471"/>
  <c r="G178" i="471"/>
  <c r="AB177" i="471"/>
  <c r="AA177" i="471"/>
  <c r="Q177" i="471"/>
  <c r="O177" i="471"/>
  <c r="N177" i="471"/>
  <c r="P177" i="471" s="1"/>
  <c r="M177" i="471"/>
  <c r="K177" i="471"/>
  <c r="G177" i="471"/>
  <c r="AB176" i="471"/>
  <c r="AA176" i="471"/>
  <c r="P176" i="471"/>
  <c r="O176" i="471"/>
  <c r="N176" i="471"/>
  <c r="Q176" i="471" s="1"/>
  <c r="M176" i="471"/>
  <c r="K176" i="471"/>
  <c r="G176" i="471"/>
  <c r="O175" i="471"/>
  <c r="M175" i="471"/>
  <c r="N175" i="471" s="1"/>
  <c r="K175" i="471"/>
  <c r="G175" i="471"/>
  <c r="T174" i="471"/>
  <c r="S174" i="471"/>
  <c r="L174" i="471"/>
  <c r="O174" i="471" s="1"/>
  <c r="J174" i="471"/>
  <c r="K174" i="471" s="1"/>
  <c r="I174" i="471"/>
  <c r="O158" i="471"/>
  <c r="M158" i="471"/>
  <c r="M174" i="471" s="1"/>
  <c r="K158" i="471"/>
  <c r="G158" i="471"/>
  <c r="T157" i="471"/>
  <c r="S157" i="471"/>
  <c r="L157" i="471"/>
  <c r="O157" i="471" s="1"/>
  <c r="J157" i="471"/>
  <c r="K157" i="471" s="1"/>
  <c r="I157" i="471"/>
  <c r="O145" i="471"/>
  <c r="M145" i="471"/>
  <c r="AB145" i="471" s="1"/>
  <c r="K145" i="471"/>
  <c r="G145" i="471"/>
  <c r="O144" i="471"/>
  <c r="M144" i="471"/>
  <c r="AB144" i="471" s="1"/>
  <c r="K144" i="471"/>
  <c r="G144" i="471"/>
  <c r="AB143" i="471"/>
  <c r="AA143" i="471"/>
  <c r="Q143" i="471"/>
  <c r="O143" i="471"/>
  <c r="N143" i="471"/>
  <c r="P143" i="471" s="1"/>
  <c r="M143" i="471"/>
  <c r="K143" i="471"/>
  <c r="G143" i="471"/>
  <c r="AB142" i="471"/>
  <c r="P142" i="471"/>
  <c r="O142" i="471"/>
  <c r="N142" i="471"/>
  <c r="Q142" i="471" s="1"/>
  <c r="M142" i="471"/>
  <c r="AA142" i="471" s="1"/>
  <c r="K142" i="471"/>
  <c r="G142" i="471"/>
  <c r="O141" i="471"/>
  <c r="M141" i="471"/>
  <c r="M157" i="471" s="1"/>
  <c r="K141" i="471"/>
  <c r="G141" i="471"/>
  <c r="T140" i="471"/>
  <c r="S140" i="471"/>
  <c r="L140" i="471"/>
  <c r="O140" i="471" s="1"/>
  <c r="J140" i="471"/>
  <c r="K140" i="471" s="1"/>
  <c r="I140" i="471"/>
  <c r="O128" i="471"/>
  <c r="M128" i="471"/>
  <c r="AB128" i="471" s="1"/>
  <c r="K128" i="471"/>
  <c r="G128" i="471"/>
  <c r="O127" i="471"/>
  <c r="M127" i="471"/>
  <c r="AB127" i="471" s="1"/>
  <c r="K127" i="471"/>
  <c r="G127" i="471"/>
  <c r="AB126" i="471"/>
  <c r="AA126" i="471"/>
  <c r="Q126" i="471"/>
  <c r="O126" i="471"/>
  <c r="N126" i="471"/>
  <c r="P126" i="471" s="1"/>
  <c r="M126" i="471"/>
  <c r="K126" i="471"/>
  <c r="G126" i="471"/>
  <c r="AB125" i="471"/>
  <c r="P125" i="471"/>
  <c r="O125" i="471"/>
  <c r="N125" i="471"/>
  <c r="Q125" i="471" s="1"/>
  <c r="M125" i="471"/>
  <c r="AA125" i="471" s="1"/>
  <c r="K125" i="471"/>
  <c r="G125" i="471"/>
  <c r="O124" i="471"/>
  <c r="M124" i="471"/>
  <c r="M140" i="471" s="1"/>
  <c r="K124" i="471"/>
  <c r="G124" i="471"/>
  <c r="T123" i="471"/>
  <c r="S123" i="471"/>
  <c r="L123" i="471"/>
  <c r="O123" i="471" s="1"/>
  <c r="J123" i="471"/>
  <c r="K123" i="471" s="1"/>
  <c r="I123" i="471"/>
  <c r="O110" i="471"/>
  <c r="M110" i="471"/>
  <c r="AB110" i="471" s="1"/>
  <c r="K110" i="471"/>
  <c r="G110" i="471"/>
  <c r="O109" i="471"/>
  <c r="M109" i="471"/>
  <c r="AB109" i="471" s="1"/>
  <c r="K109" i="471"/>
  <c r="G109" i="471"/>
  <c r="AB108" i="471"/>
  <c r="AA108" i="471"/>
  <c r="Q108" i="471"/>
  <c r="O108" i="471"/>
  <c r="N108" i="471"/>
  <c r="P108" i="471" s="1"/>
  <c r="M108" i="471"/>
  <c r="K108" i="471"/>
  <c r="G108" i="471"/>
  <c r="P107" i="471"/>
  <c r="O107" i="471"/>
  <c r="N107" i="471"/>
  <c r="Q107" i="471" s="1"/>
  <c r="M107" i="471"/>
  <c r="M123" i="471" s="1"/>
  <c r="K107" i="471"/>
  <c r="G107" i="471"/>
  <c r="T106" i="471"/>
  <c r="S106" i="471"/>
  <c r="O106" i="471"/>
  <c r="L106" i="471"/>
  <c r="J106" i="471"/>
  <c r="K106" i="471" s="1"/>
  <c r="I106" i="471"/>
  <c r="AB94" i="471"/>
  <c r="AA94" i="471"/>
  <c r="P94" i="471"/>
  <c r="O94" i="471"/>
  <c r="N94" i="471"/>
  <c r="Q94" i="471" s="1"/>
  <c r="M94" i="471"/>
  <c r="K94" i="471"/>
  <c r="G94" i="471"/>
  <c r="O93" i="471"/>
  <c r="M93" i="471"/>
  <c r="AB93" i="471" s="1"/>
  <c r="K93" i="471"/>
  <c r="G93" i="471"/>
  <c r="O92" i="471"/>
  <c r="M92" i="471"/>
  <c r="AB92" i="471" s="1"/>
  <c r="K92" i="471"/>
  <c r="G92" i="471"/>
  <c r="AB91" i="471"/>
  <c r="AA91" i="471"/>
  <c r="Q91" i="471"/>
  <c r="O91" i="471"/>
  <c r="N91" i="471"/>
  <c r="P91" i="471" s="1"/>
  <c r="M91" i="471"/>
  <c r="K91" i="471"/>
  <c r="G91" i="471"/>
  <c r="P90" i="471"/>
  <c r="O90" i="471"/>
  <c r="N90" i="471"/>
  <c r="Q90" i="471" s="1"/>
  <c r="M90" i="471"/>
  <c r="M106" i="471" s="1"/>
  <c r="K90" i="471"/>
  <c r="G90" i="471"/>
  <c r="T89" i="471"/>
  <c r="S89" i="471"/>
  <c r="O89" i="471"/>
  <c r="L89" i="471"/>
  <c r="J89" i="471"/>
  <c r="K89" i="471" s="1"/>
  <c r="I89" i="471"/>
  <c r="O73" i="471"/>
  <c r="M73" i="471"/>
  <c r="M89" i="471" s="1"/>
  <c r="K73" i="471"/>
  <c r="G73" i="471"/>
  <c r="T72" i="471"/>
  <c r="S72" i="471"/>
  <c r="O72" i="471"/>
  <c r="L72" i="471"/>
  <c r="J72" i="471"/>
  <c r="K72" i="471" s="1"/>
  <c r="I72" i="471"/>
  <c r="O56" i="471"/>
  <c r="M56" i="471"/>
  <c r="M72" i="471" s="1"/>
  <c r="K56" i="471"/>
  <c r="G56" i="471"/>
  <c r="T55" i="471"/>
  <c r="S55" i="471"/>
  <c r="O55" i="471"/>
  <c r="L55" i="471"/>
  <c r="J55" i="471"/>
  <c r="K55" i="471" s="1"/>
  <c r="I55" i="471"/>
  <c r="AB41" i="471"/>
  <c r="AA41" i="471"/>
  <c r="P41" i="471"/>
  <c r="O41" i="471"/>
  <c r="N41" i="471"/>
  <c r="Q41" i="471" s="1"/>
  <c r="M41" i="471"/>
  <c r="K41" i="471"/>
  <c r="G41" i="471"/>
  <c r="O40" i="471"/>
  <c r="M40" i="471"/>
  <c r="M55" i="471" s="1"/>
  <c r="K40" i="471"/>
  <c r="G40" i="471"/>
  <c r="AB39" i="471"/>
  <c r="AA39" i="471"/>
  <c r="O39" i="471"/>
  <c r="N39" i="471"/>
  <c r="M39" i="471"/>
  <c r="K39" i="471"/>
  <c r="Q39" i="471" s="1"/>
  <c r="G39" i="471"/>
  <c r="T38" i="471"/>
  <c r="S38" i="471"/>
  <c r="L38" i="471"/>
  <c r="K38" i="471"/>
  <c r="J38" i="471"/>
  <c r="I38" i="471"/>
  <c r="O38" i="471" s="1"/>
  <c r="O23" i="471"/>
  <c r="M23" i="471"/>
  <c r="AB23" i="471" s="1"/>
  <c r="K23" i="471"/>
  <c r="G23" i="471"/>
  <c r="AA22" i="471"/>
  <c r="O22" i="471"/>
  <c r="M22" i="471"/>
  <c r="AB22" i="471" s="1"/>
  <c r="K22" i="471"/>
  <c r="G22" i="471"/>
  <c r="T21" i="471"/>
  <c r="S21" i="471"/>
  <c r="L21" i="471"/>
  <c r="O21" i="471" s="1"/>
  <c r="K21" i="471"/>
  <c r="J21" i="471"/>
  <c r="I21" i="471"/>
  <c r="AB6" i="471"/>
  <c r="AA6" i="471"/>
  <c r="Q6" i="471"/>
  <c r="O6" i="471"/>
  <c r="N6" i="471"/>
  <c r="P6" i="471" s="1"/>
  <c r="M6" i="471"/>
  <c r="K6" i="471"/>
  <c r="G6" i="471"/>
  <c r="P5" i="471"/>
  <c r="O5" i="471"/>
  <c r="N5" i="471"/>
  <c r="Q5" i="471" s="1"/>
  <c r="M5" i="471"/>
  <c r="M21" i="471" s="1"/>
  <c r="K5" i="471"/>
  <c r="G5" i="471"/>
  <c r="H2" i="471"/>
  <c r="F1" i="471"/>
  <c r="I3" i="470" s="1"/>
  <c r="D1" i="471"/>
  <c r="X29" i="470"/>
  <c r="M8" i="470" s="1"/>
  <c r="W29" i="470"/>
  <c r="V29" i="470"/>
  <c r="T29" i="470"/>
  <c r="S29" i="470"/>
  <c r="P29" i="470"/>
  <c r="O29" i="470"/>
  <c r="N29" i="470"/>
  <c r="M29" i="470"/>
  <c r="K29" i="470"/>
  <c r="J29" i="470"/>
  <c r="K8" i="470" s="1"/>
  <c r="H29" i="470"/>
  <c r="G29" i="470"/>
  <c r="D29" i="470"/>
  <c r="O15" i="470"/>
  <c r="N15" i="470"/>
  <c r="I8" i="470" s="1"/>
  <c r="K15" i="470"/>
  <c r="I15" i="470"/>
  <c r="H15" i="470"/>
  <c r="G15" i="470"/>
  <c r="F15" i="470"/>
  <c r="E15" i="470"/>
  <c r="D15" i="470"/>
  <c r="G8" i="470" s="1"/>
  <c r="F8" i="470"/>
  <c r="M7" i="470"/>
  <c r="K7" i="470"/>
  <c r="I7" i="470"/>
  <c r="G7" i="470"/>
  <c r="F7" i="470"/>
  <c r="E7" i="470"/>
  <c r="M6" i="470"/>
  <c r="K6" i="470"/>
  <c r="I6" i="470"/>
  <c r="G6" i="470"/>
  <c r="F6" i="470"/>
  <c r="E6" i="470"/>
  <c r="F3" i="470"/>
  <c r="T157" i="469"/>
  <c r="S157" i="469"/>
  <c r="L157" i="469"/>
  <c r="O157" i="469" s="1"/>
  <c r="J157" i="469"/>
  <c r="K157" i="469" s="1"/>
  <c r="I157" i="469"/>
  <c r="AA142" i="469"/>
  <c r="O142" i="469"/>
  <c r="M142" i="469"/>
  <c r="AB142" i="469" s="1"/>
  <c r="K142" i="469"/>
  <c r="G142" i="469"/>
  <c r="AB141" i="469"/>
  <c r="AA141" i="469"/>
  <c r="O141" i="469"/>
  <c r="M141" i="469"/>
  <c r="N141" i="469" s="1"/>
  <c r="K141" i="469"/>
  <c r="G141" i="469"/>
  <c r="T140" i="469"/>
  <c r="S140" i="469"/>
  <c r="L140" i="469"/>
  <c r="O140" i="469" s="1"/>
  <c r="J140" i="469"/>
  <c r="K140" i="469" s="1"/>
  <c r="I140" i="469"/>
  <c r="AB126" i="469"/>
  <c r="AA126" i="469"/>
  <c r="O126" i="469"/>
  <c r="M126" i="469"/>
  <c r="N126" i="469" s="1"/>
  <c r="K126" i="469"/>
  <c r="G126" i="469"/>
  <c r="AB125" i="469"/>
  <c r="AA125" i="469"/>
  <c r="Q125" i="469"/>
  <c r="O125" i="469"/>
  <c r="N125" i="469"/>
  <c r="P125" i="469" s="1"/>
  <c r="M125" i="469"/>
  <c r="K125" i="469"/>
  <c r="G125" i="469"/>
  <c r="O124" i="469"/>
  <c r="N124" i="469"/>
  <c r="Q124" i="469" s="1"/>
  <c r="M124" i="469"/>
  <c r="M140" i="469" s="1"/>
  <c r="K124" i="469"/>
  <c r="G124" i="469"/>
  <c r="T123" i="469"/>
  <c r="S123" i="469"/>
  <c r="O123" i="469"/>
  <c r="M123" i="469"/>
  <c r="AB123" i="469" s="1"/>
  <c r="AC107" i="469" s="1"/>
  <c r="L123" i="469"/>
  <c r="J123" i="469"/>
  <c r="K123" i="469" s="1"/>
  <c r="I123" i="469"/>
  <c r="AA111" i="469"/>
  <c r="O111" i="469"/>
  <c r="N111" i="469"/>
  <c r="Q111" i="469" s="1"/>
  <c r="M111" i="469"/>
  <c r="AB111" i="469" s="1"/>
  <c r="K111" i="469"/>
  <c r="G111" i="469"/>
  <c r="O110" i="469"/>
  <c r="M110" i="469"/>
  <c r="AB110" i="469" s="1"/>
  <c r="K110" i="469"/>
  <c r="G110" i="469"/>
  <c r="AB109" i="469"/>
  <c r="AA109" i="469"/>
  <c r="O109" i="469"/>
  <c r="N109" i="469"/>
  <c r="P109" i="469" s="1"/>
  <c r="M109" i="469"/>
  <c r="K109" i="469"/>
  <c r="Q109" i="469" s="1"/>
  <c r="G109" i="469"/>
  <c r="AB108" i="469"/>
  <c r="AA108" i="469"/>
  <c r="Q108" i="469"/>
  <c r="O108" i="469"/>
  <c r="N108" i="469"/>
  <c r="P108" i="469" s="1"/>
  <c r="M108" i="469"/>
  <c r="K108" i="469"/>
  <c r="G108" i="469"/>
  <c r="AB107" i="469"/>
  <c r="O107" i="469"/>
  <c r="N107" i="469"/>
  <c r="Q107" i="469" s="1"/>
  <c r="M107" i="469"/>
  <c r="AA107" i="469" s="1"/>
  <c r="K107" i="469"/>
  <c r="G107" i="469"/>
  <c r="T106" i="469"/>
  <c r="S106" i="469"/>
  <c r="O106" i="469"/>
  <c r="M106" i="469"/>
  <c r="AB106" i="469" s="1"/>
  <c r="AC90" i="469" s="1"/>
  <c r="L106" i="469"/>
  <c r="J106" i="469"/>
  <c r="K106" i="469" s="1"/>
  <c r="I106" i="469"/>
  <c r="AA93" i="469"/>
  <c r="O93" i="469"/>
  <c r="N93" i="469"/>
  <c r="Q93" i="469" s="1"/>
  <c r="M93" i="469"/>
  <c r="AB93" i="469" s="1"/>
  <c r="K93" i="469"/>
  <c r="G93" i="469"/>
  <c r="AA92" i="469"/>
  <c r="O92" i="469"/>
  <c r="M92" i="469"/>
  <c r="AB92" i="469" s="1"/>
  <c r="K92" i="469"/>
  <c r="G92" i="469"/>
  <c r="AB91" i="469"/>
  <c r="AA91" i="469"/>
  <c r="O91" i="469"/>
  <c r="N91" i="469"/>
  <c r="P91" i="469" s="1"/>
  <c r="M91" i="469"/>
  <c r="K91" i="469"/>
  <c r="Q91" i="469" s="1"/>
  <c r="G91" i="469"/>
  <c r="AB90" i="469"/>
  <c r="AA90" i="469"/>
  <c r="Q90" i="469"/>
  <c r="O90" i="469"/>
  <c r="N90" i="469"/>
  <c r="P90" i="469" s="1"/>
  <c r="M90" i="469"/>
  <c r="K90" i="469"/>
  <c r="G90" i="469"/>
  <c r="T89" i="469"/>
  <c r="S89" i="469"/>
  <c r="L89" i="469"/>
  <c r="O89" i="469" s="1"/>
  <c r="J89" i="469"/>
  <c r="K89" i="469" s="1"/>
  <c r="I89" i="469"/>
  <c r="AB78" i="469"/>
  <c r="AA78" i="469"/>
  <c r="O78" i="469"/>
  <c r="N78" i="469"/>
  <c r="P78" i="469" s="1"/>
  <c r="M78" i="469"/>
  <c r="K78" i="469"/>
  <c r="Q78" i="469" s="1"/>
  <c r="G78" i="469"/>
  <c r="AA77" i="469"/>
  <c r="O77" i="469"/>
  <c r="N77" i="469"/>
  <c r="Q77" i="469" s="1"/>
  <c r="M77" i="469"/>
  <c r="AB77" i="469" s="1"/>
  <c r="K77" i="469"/>
  <c r="G77" i="469"/>
  <c r="AA76" i="469"/>
  <c r="O76" i="469"/>
  <c r="M76" i="469"/>
  <c r="AB76" i="469" s="1"/>
  <c r="K76" i="469"/>
  <c r="G76" i="469"/>
  <c r="AA75" i="469"/>
  <c r="O75" i="469"/>
  <c r="N75" i="469"/>
  <c r="Q75" i="469" s="1"/>
  <c r="M75" i="469"/>
  <c r="AB75" i="469" s="1"/>
  <c r="K75" i="469"/>
  <c r="G75" i="469"/>
  <c r="AB74" i="469"/>
  <c r="AA74" i="469"/>
  <c r="O74" i="469"/>
  <c r="N74" i="469"/>
  <c r="P74" i="469" s="1"/>
  <c r="M74" i="469"/>
  <c r="K74" i="469"/>
  <c r="Q74" i="469" s="1"/>
  <c r="G74" i="469"/>
  <c r="AB73" i="469"/>
  <c r="O73" i="469"/>
  <c r="N73" i="469"/>
  <c r="Q73" i="469" s="1"/>
  <c r="M73" i="469"/>
  <c r="M89" i="469" s="1"/>
  <c r="K73" i="469"/>
  <c r="G73" i="469"/>
  <c r="T72" i="469"/>
  <c r="S72" i="469"/>
  <c r="O72" i="469"/>
  <c r="M72" i="469"/>
  <c r="AB72" i="469" s="1"/>
  <c r="AC56" i="469" s="1"/>
  <c r="L72" i="469"/>
  <c r="J72" i="469"/>
  <c r="K72" i="469" s="1"/>
  <c r="I72" i="469"/>
  <c r="AA59" i="469"/>
  <c r="O59" i="469"/>
  <c r="N59" i="469"/>
  <c r="Q59" i="469" s="1"/>
  <c r="M59" i="469"/>
  <c r="AB59" i="469" s="1"/>
  <c r="K59" i="469"/>
  <c r="G59" i="469"/>
  <c r="AA58" i="469"/>
  <c r="O58" i="469"/>
  <c r="M58" i="469"/>
  <c r="AB58" i="469" s="1"/>
  <c r="K58" i="469"/>
  <c r="G58" i="469"/>
  <c r="AA57" i="469"/>
  <c r="O57" i="469"/>
  <c r="N57" i="469"/>
  <c r="P57" i="469" s="1"/>
  <c r="M57" i="469"/>
  <c r="AB57" i="469" s="1"/>
  <c r="K57" i="469"/>
  <c r="Q57" i="469" s="1"/>
  <c r="G57" i="469"/>
  <c r="AB56" i="469"/>
  <c r="AA56" i="469"/>
  <c r="Q56" i="469"/>
  <c r="O56" i="469"/>
  <c r="N56" i="469"/>
  <c r="P56" i="469" s="1"/>
  <c r="M56" i="469"/>
  <c r="K56" i="469"/>
  <c r="G56" i="469"/>
  <c r="T55" i="469"/>
  <c r="S55" i="469"/>
  <c r="L55" i="469"/>
  <c r="O55" i="469" s="1"/>
  <c r="J55" i="469"/>
  <c r="K55" i="469" s="1"/>
  <c r="I55" i="469"/>
  <c r="AB43" i="469"/>
  <c r="AA43" i="469"/>
  <c r="O43" i="469"/>
  <c r="N43" i="469"/>
  <c r="Q43" i="469" s="1"/>
  <c r="M43" i="469"/>
  <c r="K43" i="469"/>
  <c r="G43" i="469"/>
  <c r="AA42" i="469"/>
  <c r="O42" i="469"/>
  <c r="N42" i="469"/>
  <c r="Q42" i="469" s="1"/>
  <c r="M42" i="469"/>
  <c r="AB42" i="469" s="1"/>
  <c r="K42" i="469"/>
  <c r="G42" i="469"/>
  <c r="AA41" i="469"/>
  <c r="O41" i="469"/>
  <c r="M41" i="469"/>
  <c r="AB41" i="469" s="1"/>
  <c r="K41" i="469"/>
  <c r="G41" i="469"/>
  <c r="AA40" i="469"/>
  <c r="O40" i="469"/>
  <c r="N40" i="469"/>
  <c r="Q40" i="469" s="1"/>
  <c r="M40" i="469"/>
  <c r="AB40" i="469" s="1"/>
  <c r="K40" i="469"/>
  <c r="G40" i="469"/>
  <c r="AB39" i="469"/>
  <c r="Q39" i="469"/>
  <c r="O39" i="469"/>
  <c r="N39" i="469"/>
  <c r="P39" i="469" s="1"/>
  <c r="M39" i="469"/>
  <c r="M55" i="469" s="1"/>
  <c r="K39" i="469"/>
  <c r="G39" i="469"/>
  <c r="T38" i="469"/>
  <c r="S38" i="469"/>
  <c r="L38" i="469"/>
  <c r="O38" i="469" s="1"/>
  <c r="J38" i="469"/>
  <c r="K38" i="469" s="1"/>
  <c r="I38" i="469"/>
  <c r="AQ29" i="469"/>
  <c r="AB27" i="469"/>
  <c r="O27" i="469"/>
  <c r="M27" i="469"/>
  <c r="N27" i="469" s="1"/>
  <c r="K27" i="469"/>
  <c r="G27" i="469"/>
  <c r="O26" i="469"/>
  <c r="M26" i="469"/>
  <c r="AB26" i="469" s="1"/>
  <c r="K26" i="469"/>
  <c r="G26" i="469"/>
  <c r="O25" i="469"/>
  <c r="M25" i="469"/>
  <c r="AB25" i="469" s="1"/>
  <c r="K25" i="469"/>
  <c r="G25" i="469"/>
  <c r="AB24" i="469"/>
  <c r="O24" i="469"/>
  <c r="M24" i="469"/>
  <c r="AA24" i="469" s="1"/>
  <c r="K24" i="469"/>
  <c r="G24" i="469"/>
  <c r="AB23" i="469"/>
  <c r="O23" i="469"/>
  <c r="M23" i="469"/>
  <c r="N23" i="469" s="1"/>
  <c r="K23" i="469"/>
  <c r="G23" i="469"/>
  <c r="AA22" i="469"/>
  <c r="O22" i="469"/>
  <c r="N22" i="469"/>
  <c r="Q22" i="469" s="1"/>
  <c r="M22" i="469"/>
  <c r="AB22" i="469" s="1"/>
  <c r="K22" i="469"/>
  <c r="G22" i="469"/>
  <c r="T21" i="469"/>
  <c r="S21" i="469"/>
  <c r="L21" i="469"/>
  <c r="O21" i="469" s="1"/>
  <c r="K21" i="469"/>
  <c r="J21" i="469"/>
  <c r="I21" i="469"/>
  <c r="O6" i="469"/>
  <c r="M6" i="469"/>
  <c r="M21" i="469" s="1"/>
  <c r="K6" i="469"/>
  <c r="G6" i="469"/>
  <c r="AB5" i="469"/>
  <c r="AA5" i="469"/>
  <c r="O5" i="469"/>
  <c r="N5" i="469"/>
  <c r="P5" i="469" s="1"/>
  <c r="M5" i="469"/>
  <c r="K5" i="469"/>
  <c r="Q5" i="469" s="1"/>
  <c r="G5" i="469"/>
  <c r="H2" i="469"/>
  <c r="H1" i="469"/>
  <c r="F1" i="469"/>
  <c r="F2" i="469" s="1"/>
  <c r="D1" i="469"/>
  <c r="T242" i="468"/>
  <c r="S242" i="468"/>
  <c r="L242" i="468"/>
  <c r="O242" i="468" s="1"/>
  <c r="K242" i="468"/>
  <c r="J242" i="468"/>
  <c r="I242" i="468"/>
  <c r="AB229" i="468"/>
  <c r="AA229" i="468"/>
  <c r="P229" i="468"/>
  <c r="O229" i="468"/>
  <c r="N229" i="468"/>
  <c r="Q229" i="468" s="1"/>
  <c r="M229" i="468"/>
  <c r="K229" i="468"/>
  <c r="G229" i="468"/>
  <c r="O228" i="468"/>
  <c r="M228" i="468"/>
  <c r="AB228" i="468" s="1"/>
  <c r="K228" i="468"/>
  <c r="G228" i="468"/>
  <c r="O227" i="468"/>
  <c r="M227" i="468"/>
  <c r="AB227" i="468" s="1"/>
  <c r="K227" i="468"/>
  <c r="G227" i="468"/>
  <c r="O226" i="468"/>
  <c r="N226" i="468"/>
  <c r="Q226" i="468" s="1"/>
  <c r="M226" i="468"/>
  <c r="AB226" i="468" s="1"/>
  <c r="K226" i="468"/>
  <c r="G226" i="468"/>
  <c r="T225" i="468"/>
  <c r="S225" i="468"/>
  <c r="L225" i="468"/>
  <c r="O225" i="468" s="1"/>
  <c r="K225" i="468"/>
  <c r="J225" i="468"/>
  <c r="I225" i="468"/>
  <c r="AB210" i="468"/>
  <c r="O210" i="468"/>
  <c r="M210" i="468"/>
  <c r="AA210" i="468" s="1"/>
  <c r="K210" i="468"/>
  <c r="G210" i="468"/>
  <c r="AB209" i="468"/>
  <c r="O209" i="468"/>
  <c r="N209" i="468"/>
  <c r="P209" i="468" s="1"/>
  <c r="M209" i="468"/>
  <c r="AA209" i="468" s="1"/>
  <c r="K209" i="468"/>
  <c r="Q209" i="468" s="1"/>
  <c r="G209" i="468"/>
  <c r="T208" i="468"/>
  <c r="S208" i="468"/>
  <c r="L208" i="468"/>
  <c r="O208" i="468" s="1"/>
  <c r="J208" i="468"/>
  <c r="K208" i="468" s="1"/>
  <c r="I208" i="468"/>
  <c r="AB194" i="468"/>
  <c r="AA194" i="468"/>
  <c r="P194" i="468"/>
  <c r="O194" i="468"/>
  <c r="N194" i="468"/>
  <c r="Q194" i="468" s="1"/>
  <c r="M194" i="468"/>
  <c r="K194" i="468"/>
  <c r="G194" i="468"/>
  <c r="O193" i="468"/>
  <c r="M193" i="468"/>
  <c r="AB193" i="468" s="1"/>
  <c r="K193" i="468"/>
  <c r="G193" i="468"/>
  <c r="AB192" i="468"/>
  <c r="AA192" i="468"/>
  <c r="O192" i="468"/>
  <c r="N192" i="468"/>
  <c r="P192" i="468" s="1"/>
  <c r="M192" i="468"/>
  <c r="M208" i="468" s="1"/>
  <c r="K192" i="468"/>
  <c r="Q192" i="468" s="1"/>
  <c r="G192" i="468"/>
  <c r="T191" i="468"/>
  <c r="S191" i="468"/>
  <c r="L191" i="468"/>
  <c r="O191" i="468" s="1"/>
  <c r="K191" i="468"/>
  <c r="J191" i="468"/>
  <c r="I191" i="468"/>
  <c r="O178" i="468"/>
  <c r="M178" i="468"/>
  <c r="AB178" i="468" s="1"/>
  <c r="K178" i="468"/>
  <c r="G178" i="468"/>
  <c r="AB177" i="468"/>
  <c r="O177" i="468"/>
  <c r="M177" i="468"/>
  <c r="AA177" i="468" s="1"/>
  <c r="K177" i="468"/>
  <c r="G177" i="468"/>
  <c r="AB176" i="468"/>
  <c r="AA176" i="468"/>
  <c r="P176" i="468"/>
  <c r="O176" i="468"/>
  <c r="N176" i="468"/>
  <c r="Q176" i="468" s="1"/>
  <c r="M176" i="468"/>
  <c r="K176" i="468"/>
  <c r="G176" i="468"/>
  <c r="AB175" i="468"/>
  <c r="O175" i="468"/>
  <c r="N175" i="468"/>
  <c r="Q175" i="468" s="1"/>
  <c r="M175" i="468"/>
  <c r="AA175" i="468" s="1"/>
  <c r="K175" i="468"/>
  <c r="G175" i="468"/>
  <c r="T174" i="468"/>
  <c r="S174" i="468"/>
  <c r="L174" i="468"/>
  <c r="O174" i="468" s="1"/>
  <c r="J174" i="468"/>
  <c r="K174" i="468" s="1"/>
  <c r="I174" i="468"/>
  <c r="AB158" i="468"/>
  <c r="O158" i="468"/>
  <c r="M158" i="468"/>
  <c r="M174" i="468" s="1"/>
  <c r="K158" i="468"/>
  <c r="G158" i="468"/>
  <c r="T157" i="468"/>
  <c r="S157" i="468"/>
  <c r="L157" i="468"/>
  <c r="O157" i="468" s="1"/>
  <c r="J157" i="468"/>
  <c r="K157" i="468" s="1"/>
  <c r="I157" i="468"/>
  <c r="O145" i="468"/>
  <c r="M145" i="468"/>
  <c r="AB145" i="468" s="1"/>
  <c r="K145" i="468"/>
  <c r="G145" i="468"/>
  <c r="AA144" i="468"/>
  <c r="O144" i="468"/>
  <c r="M144" i="468"/>
  <c r="AB144" i="468" s="1"/>
  <c r="K144" i="468"/>
  <c r="G144" i="468"/>
  <c r="AB143" i="468"/>
  <c r="AA143" i="468"/>
  <c r="O143" i="468"/>
  <c r="M143" i="468"/>
  <c r="N143" i="468" s="1"/>
  <c r="K143" i="468"/>
  <c r="G143" i="468"/>
  <c r="AB142" i="468"/>
  <c r="AA142" i="468"/>
  <c r="P142" i="468"/>
  <c r="O142" i="468"/>
  <c r="N142" i="468"/>
  <c r="Q142" i="468" s="1"/>
  <c r="M142" i="468"/>
  <c r="K142" i="468"/>
  <c r="G142" i="468"/>
  <c r="AB141" i="468"/>
  <c r="O141" i="468"/>
  <c r="M141" i="468"/>
  <c r="M157" i="468" s="1"/>
  <c r="K141" i="468"/>
  <c r="G141" i="468"/>
  <c r="T140" i="468"/>
  <c r="S140" i="468"/>
  <c r="L140" i="468"/>
  <c r="O140" i="468" s="1"/>
  <c r="J140" i="468"/>
  <c r="K140" i="468" s="1"/>
  <c r="I140" i="468"/>
  <c r="O128" i="468"/>
  <c r="M128" i="468"/>
  <c r="AB128" i="468" s="1"/>
  <c r="K128" i="468"/>
  <c r="G128" i="468"/>
  <c r="AA127" i="468"/>
  <c r="O127" i="468"/>
  <c r="M127" i="468"/>
  <c r="AB127" i="468" s="1"/>
  <c r="K127" i="468"/>
  <c r="G127" i="468"/>
  <c r="AB126" i="468"/>
  <c r="AA126" i="468"/>
  <c r="O126" i="468"/>
  <c r="N126" i="468"/>
  <c r="Q126" i="468" s="1"/>
  <c r="M126" i="468"/>
  <c r="K126" i="468"/>
  <c r="G126" i="468"/>
  <c r="P125" i="468"/>
  <c r="O125" i="468"/>
  <c r="N125" i="468"/>
  <c r="Q125" i="468" s="1"/>
  <c r="M125" i="468"/>
  <c r="AB125" i="468" s="1"/>
  <c r="K125" i="468"/>
  <c r="G125" i="468"/>
  <c r="O124" i="468"/>
  <c r="M124" i="468"/>
  <c r="M140" i="468" s="1"/>
  <c r="K124" i="468"/>
  <c r="G124" i="468"/>
  <c r="T123" i="468"/>
  <c r="S123" i="468"/>
  <c r="L123" i="468"/>
  <c r="O123" i="468" s="1"/>
  <c r="J123" i="468"/>
  <c r="K123" i="468" s="1"/>
  <c r="I123" i="468"/>
  <c r="O110" i="468"/>
  <c r="M110" i="468"/>
  <c r="AB110" i="468" s="1"/>
  <c r="K110" i="468"/>
  <c r="G110" i="468"/>
  <c r="AA109" i="468"/>
  <c r="O109" i="468"/>
  <c r="M109" i="468"/>
  <c r="AB109" i="468" s="1"/>
  <c r="K109" i="468"/>
  <c r="G109" i="468"/>
  <c r="AB108" i="468"/>
  <c r="AA108" i="468"/>
  <c r="O108" i="468"/>
  <c r="N108" i="468"/>
  <c r="Q108" i="468" s="1"/>
  <c r="M108" i="468"/>
  <c r="K108" i="468"/>
  <c r="G108" i="468"/>
  <c r="O107" i="468"/>
  <c r="N107" i="468"/>
  <c r="Q107" i="468" s="1"/>
  <c r="M107" i="468"/>
  <c r="M123" i="468" s="1"/>
  <c r="K107" i="468"/>
  <c r="G107" i="468"/>
  <c r="T106" i="468"/>
  <c r="S106" i="468"/>
  <c r="L106" i="468"/>
  <c r="O106" i="468" s="1"/>
  <c r="J106" i="468"/>
  <c r="K106" i="468" s="1"/>
  <c r="I106" i="468"/>
  <c r="P94" i="468"/>
  <c r="O94" i="468"/>
  <c r="N94" i="468"/>
  <c r="Q94" i="468" s="1"/>
  <c r="M94" i="468"/>
  <c r="AB94" i="468" s="1"/>
  <c r="K94" i="468"/>
  <c r="G94" i="468"/>
  <c r="O93" i="468"/>
  <c r="M93" i="468"/>
  <c r="AB93" i="468" s="1"/>
  <c r="K93" i="468"/>
  <c r="G93" i="468"/>
  <c r="AA92" i="468"/>
  <c r="O92" i="468"/>
  <c r="M92" i="468"/>
  <c r="AB92" i="468" s="1"/>
  <c r="K92" i="468"/>
  <c r="G92" i="468"/>
  <c r="AB91" i="468"/>
  <c r="AA91" i="468"/>
  <c r="O91" i="468"/>
  <c r="N91" i="468"/>
  <c r="Q91" i="468" s="1"/>
  <c r="M91" i="468"/>
  <c r="K91" i="468"/>
  <c r="G91" i="468"/>
  <c r="O90" i="468"/>
  <c r="M90" i="468"/>
  <c r="M106" i="468" s="1"/>
  <c r="K90" i="468"/>
  <c r="G90" i="468"/>
  <c r="T89" i="468"/>
  <c r="S89" i="468"/>
  <c r="L89" i="468"/>
  <c r="O89" i="468" s="1"/>
  <c r="J89" i="468"/>
  <c r="K89" i="468" s="1"/>
  <c r="I89" i="468"/>
  <c r="O73" i="468"/>
  <c r="M73" i="468"/>
  <c r="M89" i="468" s="1"/>
  <c r="K73" i="468"/>
  <c r="G73" i="468"/>
  <c r="T72" i="468"/>
  <c r="S72" i="468"/>
  <c r="L72" i="468"/>
  <c r="O72" i="468" s="1"/>
  <c r="J72" i="468"/>
  <c r="K72" i="468" s="1"/>
  <c r="I72" i="468"/>
  <c r="O56" i="468"/>
  <c r="M56" i="468"/>
  <c r="M72" i="468" s="1"/>
  <c r="K56" i="468"/>
  <c r="G56" i="468"/>
  <c r="T55" i="468"/>
  <c r="S55" i="468"/>
  <c r="L55" i="468"/>
  <c r="O55" i="468" s="1"/>
  <c r="J55" i="468"/>
  <c r="K55" i="468" s="1"/>
  <c r="I55" i="468"/>
  <c r="AA41" i="468"/>
  <c r="O41" i="468"/>
  <c r="M41" i="468"/>
  <c r="N41" i="468" s="1"/>
  <c r="K41" i="468"/>
  <c r="G41" i="468"/>
  <c r="O40" i="468"/>
  <c r="M40" i="468"/>
  <c r="AB40" i="468" s="1"/>
  <c r="K40" i="468"/>
  <c r="G40" i="468"/>
  <c r="AA39" i="468"/>
  <c r="O39" i="468"/>
  <c r="N39" i="468"/>
  <c r="Q39" i="468" s="1"/>
  <c r="M39" i="468"/>
  <c r="M55" i="468" s="1"/>
  <c r="K39" i="468"/>
  <c r="P39" i="468" s="1"/>
  <c r="G39" i="468"/>
  <c r="T38" i="468"/>
  <c r="S38" i="468"/>
  <c r="O38" i="468"/>
  <c r="L38" i="468"/>
  <c r="K38" i="468"/>
  <c r="J38" i="468"/>
  <c r="I38" i="468"/>
  <c r="AA23" i="468"/>
  <c r="O23" i="468"/>
  <c r="N23" i="468"/>
  <c r="Q23" i="468" s="1"/>
  <c r="M23" i="468"/>
  <c r="AB23" i="468" s="1"/>
  <c r="K23" i="468"/>
  <c r="G23" i="468"/>
  <c r="O22" i="468"/>
  <c r="M22" i="468"/>
  <c r="AB22" i="468" s="1"/>
  <c r="K22" i="468"/>
  <c r="G22" i="468"/>
  <c r="T21" i="468"/>
  <c r="S21" i="468"/>
  <c r="L21" i="468"/>
  <c r="O21" i="468" s="1"/>
  <c r="J21" i="468"/>
  <c r="K21" i="468" s="1"/>
  <c r="I21" i="468"/>
  <c r="AB6" i="468"/>
  <c r="AA6" i="468"/>
  <c r="O6" i="468"/>
  <c r="N6" i="468"/>
  <c r="Q6" i="468" s="1"/>
  <c r="M6" i="468"/>
  <c r="K6" i="468"/>
  <c r="G6" i="468"/>
  <c r="AB5" i="468"/>
  <c r="O5" i="468"/>
  <c r="N5" i="468"/>
  <c r="Q5" i="468" s="1"/>
  <c r="M5" i="468"/>
  <c r="M21" i="468" s="1"/>
  <c r="K5" i="468"/>
  <c r="G5" i="468"/>
  <c r="H2" i="468"/>
  <c r="D2" i="468"/>
  <c r="F1" i="468"/>
  <c r="I3" i="467" s="1"/>
  <c r="D1" i="468"/>
  <c r="X29" i="467"/>
  <c r="W29" i="467"/>
  <c r="V29" i="467"/>
  <c r="T29" i="467"/>
  <c r="S29" i="467"/>
  <c r="P29" i="467"/>
  <c r="O29" i="467"/>
  <c r="N29" i="467"/>
  <c r="M29" i="467"/>
  <c r="K29" i="467"/>
  <c r="J29" i="467"/>
  <c r="H29" i="467"/>
  <c r="K8" i="467" s="1"/>
  <c r="G29" i="467"/>
  <c r="D29" i="467"/>
  <c r="O15" i="467"/>
  <c r="N15" i="467"/>
  <c r="K15" i="467"/>
  <c r="I15" i="467"/>
  <c r="H15" i="467"/>
  <c r="G15" i="467"/>
  <c r="F15" i="467"/>
  <c r="E15" i="467"/>
  <c r="D15" i="467"/>
  <c r="G8" i="467" s="1"/>
  <c r="M8" i="467"/>
  <c r="I8" i="467"/>
  <c r="F8" i="467"/>
  <c r="M7" i="467"/>
  <c r="K7" i="467"/>
  <c r="I7" i="467"/>
  <c r="G7" i="467"/>
  <c r="F7" i="467"/>
  <c r="E7" i="467"/>
  <c r="M6" i="467"/>
  <c r="K6" i="467"/>
  <c r="I6" i="467"/>
  <c r="G6" i="467"/>
  <c r="F6" i="467"/>
  <c r="E6" i="467"/>
  <c r="F3" i="467"/>
  <c r="AA157" i="466"/>
  <c r="T157" i="466"/>
  <c r="S157" i="466"/>
  <c r="M157" i="466"/>
  <c r="AB157" i="466" s="1"/>
  <c r="AC141" i="466" s="1"/>
  <c r="L157" i="466"/>
  <c r="H1" i="466" s="1"/>
  <c r="K157" i="466"/>
  <c r="J157" i="466"/>
  <c r="I157" i="466"/>
  <c r="AB142" i="466"/>
  <c r="AA142" i="466"/>
  <c r="O142" i="466"/>
  <c r="M142" i="466"/>
  <c r="N142" i="466" s="1"/>
  <c r="K142" i="466"/>
  <c r="G142" i="466"/>
  <c r="AB141" i="466"/>
  <c r="AA141" i="466"/>
  <c r="Q141" i="466"/>
  <c r="O141" i="466"/>
  <c r="N141" i="466"/>
  <c r="P141" i="466" s="1"/>
  <c r="M141" i="466"/>
  <c r="K141" i="466"/>
  <c r="G141" i="466"/>
  <c r="T140" i="466"/>
  <c r="S140" i="466"/>
  <c r="L140" i="466"/>
  <c r="O140" i="466" s="1"/>
  <c r="J140" i="466"/>
  <c r="K140" i="466" s="1"/>
  <c r="I140" i="466"/>
  <c r="AB126" i="466"/>
  <c r="O126" i="466"/>
  <c r="M126" i="466"/>
  <c r="N126" i="466" s="1"/>
  <c r="K126" i="466"/>
  <c r="G126" i="466"/>
  <c r="O125" i="466"/>
  <c r="M125" i="466"/>
  <c r="N125" i="466" s="1"/>
  <c r="K125" i="466"/>
  <c r="G125" i="466"/>
  <c r="AB124" i="466"/>
  <c r="P124" i="466"/>
  <c r="O124" i="466"/>
  <c r="N124" i="466"/>
  <c r="Q124" i="466" s="1"/>
  <c r="M124" i="466"/>
  <c r="AA124" i="466" s="1"/>
  <c r="K124" i="466"/>
  <c r="G124" i="466"/>
  <c r="T123" i="466"/>
  <c r="S123" i="466"/>
  <c r="O123" i="466"/>
  <c r="L123" i="466"/>
  <c r="K123" i="466"/>
  <c r="J123" i="466"/>
  <c r="I123" i="466"/>
  <c r="O111" i="466"/>
  <c r="M111" i="466"/>
  <c r="N111" i="466" s="1"/>
  <c r="K111" i="466"/>
  <c r="G111" i="466"/>
  <c r="AB110" i="466"/>
  <c r="AA110" i="466"/>
  <c r="P110" i="466"/>
  <c r="O110" i="466"/>
  <c r="N110" i="466"/>
  <c r="Q110" i="466" s="1"/>
  <c r="M110" i="466"/>
  <c r="K110" i="466"/>
  <c r="G110" i="466"/>
  <c r="AB109" i="466"/>
  <c r="O109" i="466"/>
  <c r="M109" i="466"/>
  <c r="N109" i="466" s="1"/>
  <c r="K109" i="466"/>
  <c r="G109" i="466"/>
  <c r="O108" i="466"/>
  <c r="M108" i="466"/>
  <c r="N108" i="466" s="1"/>
  <c r="K108" i="466"/>
  <c r="G108" i="466"/>
  <c r="AB107" i="466"/>
  <c r="P107" i="466"/>
  <c r="O107" i="466"/>
  <c r="N107" i="466"/>
  <c r="Q107" i="466" s="1"/>
  <c r="M107" i="466"/>
  <c r="AA107" i="466" s="1"/>
  <c r="K107" i="466"/>
  <c r="G107" i="466"/>
  <c r="T106" i="466"/>
  <c r="S106" i="466"/>
  <c r="O106" i="466"/>
  <c r="L106" i="466"/>
  <c r="K106" i="466"/>
  <c r="J106" i="466"/>
  <c r="I106" i="466"/>
  <c r="O93" i="466"/>
  <c r="M93" i="466"/>
  <c r="AB93" i="466" s="1"/>
  <c r="K93" i="466"/>
  <c r="G93" i="466"/>
  <c r="AB92" i="466"/>
  <c r="AA92" i="466"/>
  <c r="O92" i="466"/>
  <c r="M92" i="466"/>
  <c r="N92" i="466" s="1"/>
  <c r="K92" i="466"/>
  <c r="G92" i="466"/>
  <c r="AB91" i="466"/>
  <c r="O91" i="466"/>
  <c r="M91" i="466"/>
  <c r="N91" i="466" s="1"/>
  <c r="K91" i="466"/>
  <c r="G91" i="466"/>
  <c r="AB90" i="466"/>
  <c r="AA90" i="466"/>
  <c r="O90" i="466"/>
  <c r="N90" i="466"/>
  <c r="P90" i="466" s="1"/>
  <c r="M90" i="466"/>
  <c r="K90" i="466"/>
  <c r="G90" i="466"/>
  <c r="T89" i="466"/>
  <c r="S89" i="466"/>
  <c r="L89" i="466"/>
  <c r="O89" i="466" s="1"/>
  <c r="K89" i="466"/>
  <c r="J89" i="466"/>
  <c r="I89" i="466"/>
  <c r="O78" i="466"/>
  <c r="M78" i="466"/>
  <c r="N78" i="466" s="1"/>
  <c r="K78" i="466"/>
  <c r="G78" i="466"/>
  <c r="O77" i="466"/>
  <c r="M77" i="466"/>
  <c r="N77" i="466" s="1"/>
  <c r="K77" i="466"/>
  <c r="G77" i="466"/>
  <c r="AB76" i="466"/>
  <c r="AA76" i="466"/>
  <c r="P76" i="466"/>
  <c r="O76" i="466"/>
  <c r="N76" i="466"/>
  <c r="Q76" i="466" s="1"/>
  <c r="M76" i="466"/>
  <c r="K76" i="466"/>
  <c r="G76" i="466"/>
  <c r="AB75" i="466"/>
  <c r="O75" i="466"/>
  <c r="M75" i="466"/>
  <c r="N75" i="466" s="1"/>
  <c r="K75" i="466"/>
  <c r="G75" i="466"/>
  <c r="O74" i="466"/>
  <c r="M74" i="466"/>
  <c r="N74" i="466" s="1"/>
  <c r="K74" i="466"/>
  <c r="G74" i="466"/>
  <c r="AB73" i="466"/>
  <c r="P73" i="466"/>
  <c r="O73" i="466"/>
  <c r="N73" i="466"/>
  <c r="Q73" i="466" s="1"/>
  <c r="M73" i="466"/>
  <c r="AA73" i="466" s="1"/>
  <c r="K73" i="466"/>
  <c r="G73" i="466"/>
  <c r="T72" i="466"/>
  <c r="S72" i="466"/>
  <c r="O72" i="466"/>
  <c r="L72" i="466"/>
  <c r="K72" i="466"/>
  <c r="J72" i="466"/>
  <c r="I72" i="466"/>
  <c r="O59" i="466"/>
  <c r="M59" i="466"/>
  <c r="AB59" i="466" s="1"/>
  <c r="K59" i="466"/>
  <c r="G59" i="466"/>
  <c r="AB58" i="466"/>
  <c r="AA58" i="466"/>
  <c r="O58" i="466"/>
  <c r="M58" i="466"/>
  <c r="N58" i="466" s="1"/>
  <c r="K58" i="466"/>
  <c r="G58" i="466"/>
  <c r="AB57" i="466"/>
  <c r="O57" i="466"/>
  <c r="M57" i="466"/>
  <c r="N57" i="466" s="1"/>
  <c r="K57" i="466"/>
  <c r="G57" i="466"/>
  <c r="AB56" i="466"/>
  <c r="AA56" i="466"/>
  <c r="O56" i="466"/>
  <c r="N56" i="466"/>
  <c r="P56" i="466" s="1"/>
  <c r="M56" i="466"/>
  <c r="K56" i="466"/>
  <c r="G56" i="466"/>
  <c r="T55" i="466"/>
  <c r="S55" i="466"/>
  <c r="L55" i="466"/>
  <c r="O55" i="466" s="1"/>
  <c r="K55" i="466"/>
  <c r="J55" i="466"/>
  <c r="I55" i="466"/>
  <c r="O43" i="466"/>
  <c r="M43" i="466"/>
  <c r="N43" i="466" s="1"/>
  <c r="K43" i="466"/>
  <c r="G43" i="466"/>
  <c r="O42" i="466"/>
  <c r="M42" i="466"/>
  <c r="AB42" i="466" s="1"/>
  <c r="K42" i="466"/>
  <c r="G42" i="466"/>
  <c r="AB41" i="466"/>
  <c r="AA41" i="466"/>
  <c r="P41" i="466"/>
  <c r="O41" i="466"/>
  <c r="N41" i="466"/>
  <c r="Q41" i="466" s="1"/>
  <c r="M41" i="466"/>
  <c r="K41" i="466"/>
  <c r="G41" i="466"/>
  <c r="AB40" i="466"/>
  <c r="O40" i="466"/>
  <c r="M40" i="466"/>
  <c r="M55" i="466" s="1"/>
  <c r="K40" i="466"/>
  <c r="G40" i="466"/>
  <c r="AB39" i="466"/>
  <c r="AA39" i="466"/>
  <c r="O39" i="466"/>
  <c r="N39" i="466"/>
  <c r="P39" i="466" s="1"/>
  <c r="M39" i="466"/>
  <c r="K39" i="466"/>
  <c r="G39" i="466"/>
  <c r="T38" i="466"/>
  <c r="S38" i="466"/>
  <c r="L38" i="466"/>
  <c r="O38" i="466" s="1"/>
  <c r="K38" i="466"/>
  <c r="J38" i="466"/>
  <c r="I38" i="466"/>
  <c r="AQ29" i="466"/>
  <c r="AA27" i="466"/>
  <c r="Q27" i="466"/>
  <c r="O27" i="466"/>
  <c r="N27" i="466"/>
  <c r="P27" i="466" s="1"/>
  <c r="M27" i="466"/>
  <c r="AB27" i="466" s="1"/>
  <c r="K27" i="466"/>
  <c r="G27" i="466"/>
  <c r="AB26" i="466"/>
  <c r="O26" i="466"/>
  <c r="N26" i="466"/>
  <c r="Q26" i="466" s="1"/>
  <c r="M26" i="466"/>
  <c r="AA26" i="466" s="1"/>
  <c r="K26" i="466"/>
  <c r="G26" i="466"/>
  <c r="AB25" i="466"/>
  <c r="O25" i="466"/>
  <c r="M25" i="466"/>
  <c r="AA25" i="466" s="1"/>
  <c r="K25" i="466"/>
  <c r="G25" i="466"/>
  <c r="O24" i="466"/>
  <c r="N24" i="466"/>
  <c r="Q24" i="466" s="1"/>
  <c r="M24" i="466"/>
  <c r="AA24" i="466" s="1"/>
  <c r="K24" i="466"/>
  <c r="G24" i="466"/>
  <c r="AA23" i="466"/>
  <c r="Q23" i="466"/>
  <c r="O23" i="466"/>
  <c r="N23" i="466"/>
  <c r="P23" i="466" s="1"/>
  <c r="M23" i="466"/>
  <c r="AB23" i="466" s="1"/>
  <c r="K23" i="466"/>
  <c r="G23" i="466"/>
  <c r="O22" i="466"/>
  <c r="M22" i="466"/>
  <c r="N22" i="466" s="1"/>
  <c r="K22" i="466"/>
  <c r="G22" i="466"/>
  <c r="T21" i="466"/>
  <c r="S21" i="466"/>
  <c r="O21" i="466"/>
  <c r="L21" i="466"/>
  <c r="J21" i="466"/>
  <c r="I21" i="466"/>
  <c r="K21" i="466" s="1"/>
  <c r="AB6" i="466"/>
  <c r="O6" i="466"/>
  <c r="N6" i="466"/>
  <c r="Q6" i="466" s="1"/>
  <c r="M6" i="466"/>
  <c r="AA6" i="466" s="1"/>
  <c r="K6" i="466"/>
  <c r="G6" i="466"/>
  <c r="F1" i="466" s="1"/>
  <c r="F2" i="466" s="1"/>
  <c r="O5" i="466"/>
  <c r="M5" i="466"/>
  <c r="M21" i="466" s="1"/>
  <c r="K5" i="466"/>
  <c r="G5" i="466"/>
  <c r="H2" i="466"/>
  <c r="D1" i="466"/>
  <c r="T242" i="465"/>
  <c r="S242" i="465"/>
  <c r="O242" i="465"/>
  <c r="L242" i="465"/>
  <c r="J242" i="465"/>
  <c r="K242" i="465" s="1"/>
  <c r="I242" i="465"/>
  <c r="AA229" i="465"/>
  <c r="Q229" i="465"/>
  <c r="O229" i="465"/>
  <c r="N229" i="465"/>
  <c r="P229" i="465" s="1"/>
  <c r="M229" i="465"/>
  <c r="AB229" i="465" s="1"/>
  <c r="K229" i="465"/>
  <c r="G229" i="465"/>
  <c r="AB228" i="465"/>
  <c r="AA228" i="465"/>
  <c r="O228" i="465"/>
  <c r="N228" i="465"/>
  <c r="Q228" i="465" s="1"/>
  <c r="M228" i="465"/>
  <c r="K228" i="465"/>
  <c r="G228" i="465"/>
  <c r="AB227" i="465"/>
  <c r="AA227" i="465"/>
  <c r="O227" i="465"/>
  <c r="N227" i="465"/>
  <c r="M227" i="465"/>
  <c r="K227" i="465"/>
  <c r="Q227" i="465" s="1"/>
  <c r="G227" i="465"/>
  <c r="AA226" i="465"/>
  <c r="P226" i="465"/>
  <c r="O226" i="465"/>
  <c r="N226" i="465"/>
  <c r="Q226" i="465" s="1"/>
  <c r="M226" i="465"/>
  <c r="AB226" i="465" s="1"/>
  <c r="K226" i="465"/>
  <c r="G226" i="465"/>
  <c r="T225" i="465"/>
  <c r="S225" i="465"/>
  <c r="L225" i="465"/>
  <c r="J225" i="465"/>
  <c r="K225" i="465" s="1"/>
  <c r="I225" i="465"/>
  <c r="O225" i="465" s="1"/>
  <c r="Q210" i="465"/>
  <c r="O210" i="465"/>
  <c r="N210" i="465"/>
  <c r="P210" i="465" s="1"/>
  <c r="M210" i="465"/>
  <c r="AA210" i="465" s="1"/>
  <c r="K210" i="465"/>
  <c r="G210" i="465"/>
  <c r="AB209" i="465"/>
  <c r="AA209" i="465"/>
  <c r="O209" i="465"/>
  <c r="M209" i="465"/>
  <c r="N209" i="465" s="1"/>
  <c r="K209" i="465"/>
  <c r="G209" i="465"/>
  <c r="T208" i="465"/>
  <c r="S208" i="465"/>
  <c r="O208" i="465"/>
  <c r="L208" i="465"/>
  <c r="J208" i="465"/>
  <c r="K208" i="465" s="1"/>
  <c r="I208" i="465"/>
  <c r="AA194" i="465"/>
  <c r="Q194" i="465"/>
  <c r="O194" i="465"/>
  <c r="N194" i="465"/>
  <c r="P194" i="465" s="1"/>
  <c r="M194" i="465"/>
  <c r="AB194" i="465" s="1"/>
  <c r="K194" i="465"/>
  <c r="G194" i="465"/>
  <c r="AB193" i="465"/>
  <c r="AA193" i="465"/>
  <c r="O193" i="465"/>
  <c r="N193" i="465"/>
  <c r="Q193" i="465" s="1"/>
  <c r="M193" i="465"/>
  <c r="K193" i="465"/>
  <c r="G193" i="465"/>
  <c r="O192" i="465"/>
  <c r="M192" i="465"/>
  <c r="M208" i="465" s="1"/>
  <c r="K192" i="465"/>
  <c r="G192" i="465"/>
  <c r="T191" i="465"/>
  <c r="S191" i="465"/>
  <c r="M191" i="465"/>
  <c r="AB191" i="465" s="1"/>
  <c r="AC175" i="465" s="1"/>
  <c r="L191" i="465"/>
  <c r="O191" i="465" s="1"/>
  <c r="J191" i="465"/>
  <c r="K191" i="465" s="1"/>
  <c r="I191" i="465"/>
  <c r="AA178" i="465"/>
  <c r="O178" i="465"/>
  <c r="N178" i="465"/>
  <c r="P178" i="465" s="1"/>
  <c r="M178" i="465"/>
  <c r="AB178" i="465" s="1"/>
  <c r="K178" i="465"/>
  <c r="Q178" i="465" s="1"/>
  <c r="G178" i="465"/>
  <c r="AA177" i="465"/>
  <c r="Q177" i="465"/>
  <c r="O177" i="465"/>
  <c r="N177" i="465"/>
  <c r="P177" i="465" s="1"/>
  <c r="M177" i="465"/>
  <c r="AB177" i="465" s="1"/>
  <c r="K177" i="465"/>
  <c r="G177" i="465"/>
  <c r="AA176" i="465"/>
  <c r="Q176" i="465"/>
  <c r="O176" i="465"/>
  <c r="N176" i="465"/>
  <c r="P176" i="465" s="1"/>
  <c r="M176" i="465"/>
  <c r="AB176" i="465" s="1"/>
  <c r="K176" i="465"/>
  <c r="G176" i="465"/>
  <c r="O175" i="465"/>
  <c r="M175" i="465"/>
  <c r="N175" i="465" s="1"/>
  <c r="K175" i="465"/>
  <c r="G175" i="465"/>
  <c r="T174" i="465"/>
  <c r="S174" i="465"/>
  <c r="O174" i="465"/>
  <c r="L174" i="465"/>
  <c r="J174" i="465"/>
  <c r="K174" i="465" s="1"/>
  <c r="I174" i="465"/>
  <c r="O158" i="465"/>
  <c r="M158" i="465"/>
  <c r="M174" i="465" s="1"/>
  <c r="K158" i="465"/>
  <c r="G158" i="465"/>
  <c r="T157" i="465"/>
  <c r="S157" i="465"/>
  <c r="O157" i="465"/>
  <c r="L157" i="465"/>
  <c r="J157" i="465"/>
  <c r="K157" i="465" s="1"/>
  <c r="I157" i="465"/>
  <c r="AA145" i="465"/>
  <c r="O145" i="465"/>
  <c r="N145" i="465"/>
  <c r="Q145" i="465" s="1"/>
  <c r="M145" i="465"/>
  <c r="AB145" i="465" s="1"/>
  <c r="K145" i="465"/>
  <c r="G145" i="465"/>
  <c r="AA144" i="465"/>
  <c r="O144" i="465"/>
  <c r="M144" i="465"/>
  <c r="AB144" i="465" s="1"/>
  <c r="K144" i="465"/>
  <c r="G144" i="465"/>
  <c r="AA143" i="465"/>
  <c r="Q143" i="465"/>
  <c r="O143" i="465"/>
  <c r="N143" i="465"/>
  <c r="P143" i="465" s="1"/>
  <c r="M143" i="465"/>
  <c r="AB143" i="465" s="1"/>
  <c r="K143" i="465"/>
  <c r="G143" i="465"/>
  <c r="AA142" i="465"/>
  <c r="Q142" i="465"/>
  <c r="O142" i="465"/>
  <c r="N142" i="465"/>
  <c r="P142" i="465" s="1"/>
  <c r="M142" i="465"/>
  <c r="AB142" i="465" s="1"/>
  <c r="K142" i="465"/>
  <c r="G142" i="465"/>
  <c r="O141" i="465"/>
  <c r="M141" i="465"/>
  <c r="M157" i="465" s="1"/>
  <c r="K141" i="465"/>
  <c r="G141" i="465"/>
  <c r="T140" i="465"/>
  <c r="S140" i="465"/>
  <c r="O140" i="465"/>
  <c r="L140" i="465"/>
  <c r="J140" i="465"/>
  <c r="K140" i="465" s="1"/>
  <c r="I140" i="465"/>
  <c r="AA128" i="465"/>
  <c r="O128" i="465"/>
  <c r="N128" i="465"/>
  <c r="Q128" i="465" s="1"/>
  <c r="M128" i="465"/>
  <c r="AB128" i="465" s="1"/>
  <c r="K128" i="465"/>
  <c r="G128" i="465"/>
  <c r="AA127" i="465"/>
  <c r="O127" i="465"/>
  <c r="M127" i="465"/>
  <c r="AB127" i="465" s="1"/>
  <c r="K127" i="465"/>
  <c r="G127" i="465"/>
  <c r="AA126" i="465"/>
  <c r="Q126" i="465"/>
  <c r="O126" i="465"/>
  <c r="N126" i="465"/>
  <c r="P126" i="465" s="1"/>
  <c r="M126" i="465"/>
  <c r="AB126" i="465" s="1"/>
  <c r="K126" i="465"/>
  <c r="G126" i="465"/>
  <c r="AA125" i="465"/>
  <c r="Q125" i="465"/>
  <c r="O125" i="465"/>
  <c r="N125" i="465"/>
  <c r="P125" i="465" s="1"/>
  <c r="M125" i="465"/>
  <c r="AB125" i="465" s="1"/>
  <c r="K125" i="465"/>
  <c r="G125" i="465"/>
  <c r="O124" i="465"/>
  <c r="M124" i="465"/>
  <c r="M140" i="465" s="1"/>
  <c r="K124" i="465"/>
  <c r="G124" i="465"/>
  <c r="T123" i="465"/>
  <c r="S123" i="465"/>
  <c r="O123" i="465"/>
  <c r="L123" i="465"/>
  <c r="J123" i="465"/>
  <c r="K123" i="465" s="1"/>
  <c r="I123" i="465"/>
  <c r="AA110" i="465"/>
  <c r="O110" i="465"/>
  <c r="N110" i="465"/>
  <c r="Q110" i="465" s="1"/>
  <c r="M110" i="465"/>
  <c r="AB110" i="465" s="1"/>
  <c r="K110" i="465"/>
  <c r="G110" i="465"/>
  <c r="AA109" i="465"/>
  <c r="O109" i="465"/>
  <c r="M109" i="465"/>
  <c r="AB109" i="465" s="1"/>
  <c r="K109" i="465"/>
  <c r="G109" i="465"/>
  <c r="Q108" i="465"/>
  <c r="O108" i="465"/>
  <c r="N108" i="465"/>
  <c r="P108" i="465" s="1"/>
  <c r="M108" i="465"/>
  <c r="AA108" i="465" s="1"/>
  <c r="K108" i="465"/>
  <c r="G108" i="465"/>
  <c r="AB107" i="465"/>
  <c r="AA107" i="465"/>
  <c r="O107" i="465"/>
  <c r="M107" i="465"/>
  <c r="M123" i="465" s="1"/>
  <c r="K107" i="465"/>
  <c r="G107" i="465"/>
  <c r="T106" i="465"/>
  <c r="S106" i="465"/>
  <c r="O106" i="465"/>
  <c r="L106" i="465"/>
  <c r="J106" i="465"/>
  <c r="K106" i="465" s="1"/>
  <c r="I106" i="465"/>
  <c r="AA94" i="465"/>
  <c r="Q94" i="465"/>
  <c r="O94" i="465"/>
  <c r="N94" i="465"/>
  <c r="P94" i="465" s="1"/>
  <c r="M94" i="465"/>
  <c r="AB94" i="465" s="1"/>
  <c r="K94" i="465"/>
  <c r="G94" i="465"/>
  <c r="AA93" i="465"/>
  <c r="O93" i="465"/>
  <c r="N93" i="465"/>
  <c r="Q93" i="465" s="1"/>
  <c r="M93" i="465"/>
  <c r="AB93" i="465" s="1"/>
  <c r="K93" i="465"/>
  <c r="G93" i="465"/>
  <c r="AA92" i="465"/>
  <c r="O92" i="465"/>
  <c r="N92" i="465"/>
  <c r="P92" i="465" s="1"/>
  <c r="M92" i="465"/>
  <c r="AB92" i="465" s="1"/>
  <c r="K92" i="465"/>
  <c r="Q92" i="465" s="1"/>
  <c r="G92" i="465"/>
  <c r="Q91" i="465"/>
  <c r="O91" i="465"/>
  <c r="N91" i="465"/>
  <c r="P91" i="465" s="1"/>
  <c r="M91" i="465"/>
  <c r="AA91" i="465" s="1"/>
  <c r="K91" i="465"/>
  <c r="G91" i="465"/>
  <c r="AB90" i="465"/>
  <c r="AA90" i="465"/>
  <c r="O90" i="465"/>
  <c r="M90" i="465"/>
  <c r="M106" i="465" s="1"/>
  <c r="K90" i="465"/>
  <c r="G90" i="465"/>
  <c r="T89" i="465"/>
  <c r="S89" i="465"/>
  <c r="L89" i="465"/>
  <c r="O89" i="465" s="1"/>
  <c r="J89" i="465"/>
  <c r="K89" i="465" s="1"/>
  <c r="I89" i="465"/>
  <c r="AB73" i="465"/>
  <c r="AA73" i="465"/>
  <c r="O73" i="465"/>
  <c r="M73" i="465"/>
  <c r="M89" i="465" s="1"/>
  <c r="K73" i="465"/>
  <c r="G73" i="465"/>
  <c r="T72" i="465"/>
  <c r="S72" i="465"/>
  <c r="L72" i="465"/>
  <c r="O72" i="465" s="1"/>
  <c r="J72" i="465"/>
  <c r="K72" i="465" s="1"/>
  <c r="I72" i="465"/>
  <c r="AB56" i="465"/>
  <c r="AA56" i="465"/>
  <c r="O56" i="465"/>
  <c r="M56" i="465"/>
  <c r="M72" i="465" s="1"/>
  <c r="K56" i="465"/>
  <c r="G56" i="465"/>
  <c r="T55" i="465"/>
  <c r="S55" i="465"/>
  <c r="L55" i="465"/>
  <c r="O55" i="465" s="1"/>
  <c r="J55" i="465"/>
  <c r="K55" i="465" s="1"/>
  <c r="I55" i="465"/>
  <c r="AA41" i="465"/>
  <c r="Q41" i="465"/>
  <c r="O41" i="465"/>
  <c r="N41" i="465"/>
  <c r="P41" i="465" s="1"/>
  <c r="M41" i="465"/>
  <c r="AB41" i="465" s="1"/>
  <c r="K41" i="465"/>
  <c r="G41" i="465"/>
  <c r="AB40" i="465"/>
  <c r="AA40" i="465"/>
  <c r="O40" i="465"/>
  <c r="N40" i="465"/>
  <c r="Q40" i="465" s="1"/>
  <c r="M40" i="465"/>
  <c r="K40" i="465"/>
  <c r="G40" i="465"/>
  <c r="O39" i="465"/>
  <c r="M39" i="465"/>
  <c r="M55" i="465" s="1"/>
  <c r="K39" i="465"/>
  <c r="G39" i="465"/>
  <c r="T38" i="465"/>
  <c r="S38" i="465"/>
  <c r="M38" i="465"/>
  <c r="AB38" i="465" s="1"/>
  <c r="AC22" i="465" s="1"/>
  <c r="L38" i="465"/>
  <c r="O38" i="465" s="1"/>
  <c r="J38" i="465"/>
  <c r="K38" i="465" s="1"/>
  <c r="I38" i="465"/>
  <c r="AA23" i="465"/>
  <c r="O23" i="465"/>
  <c r="N23" i="465"/>
  <c r="P23" i="465" s="1"/>
  <c r="M23" i="465"/>
  <c r="AB23" i="465" s="1"/>
  <c r="K23" i="465"/>
  <c r="Q23" i="465" s="1"/>
  <c r="G23" i="465"/>
  <c r="AA22" i="465"/>
  <c r="O22" i="465"/>
  <c r="M22" i="465"/>
  <c r="AB22" i="465" s="1"/>
  <c r="K22" i="465"/>
  <c r="G22" i="465"/>
  <c r="T21" i="465"/>
  <c r="S21" i="465"/>
  <c r="L21" i="465"/>
  <c r="J21" i="465"/>
  <c r="K21" i="465" s="1"/>
  <c r="I21" i="465"/>
  <c r="O21" i="465" s="1"/>
  <c r="AA6" i="465"/>
  <c r="O6" i="465"/>
  <c r="N6" i="465"/>
  <c r="Q6" i="465" s="1"/>
  <c r="M6" i="465"/>
  <c r="AB6" i="465" s="1"/>
  <c r="K6" i="465"/>
  <c r="G6" i="465"/>
  <c r="AB5" i="465"/>
  <c r="AA5" i="465"/>
  <c r="O5" i="465"/>
  <c r="M5" i="465"/>
  <c r="N5" i="465" s="1"/>
  <c r="K5" i="465"/>
  <c r="G5" i="465"/>
  <c r="F1" i="465" s="1"/>
  <c r="H2" i="465"/>
  <c r="H1" i="465"/>
  <c r="D1" i="465"/>
  <c r="X29" i="464"/>
  <c r="W29" i="464"/>
  <c r="V29" i="464"/>
  <c r="T29" i="464"/>
  <c r="M8" i="464" s="1"/>
  <c r="S29" i="464"/>
  <c r="P29" i="464"/>
  <c r="O29" i="464"/>
  <c r="N29" i="464"/>
  <c r="M29" i="464"/>
  <c r="K29" i="464"/>
  <c r="K8" i="464" s="1"/>
  <c r="J29" i="464"/>
  <c r="H29" i="464"/>
  <c r="G29" i="464"/>
  <c r="D29" i="464"/>
  <c r="O15" i="464"/>
  <c r="N15" i="464"/>
  <c r="I8" i="464" s="1"/>
  <c r="K15" i="464"/>
  <c r="I15" i="464"/>
  <c r="H15" i="464"/>
  <c r="G15" i="464"/>
  <c r="F15" i="464"/>
  <c r="E15" i="464"/>
  <c r="G8" i="464" s="1"/>
  <c r="D15" i="464"/>
  <c r="F8" i="464"/>
  <c r="M7" i="464"/>
  <c r="K7" i="464"/>
  <c r="I7" i="464"/>
  <c r="G7" i="464"/>
  <c r="F7" i="464"/>
  <c r="E7" i="464"/>
  <c r="M6" i="464"/>
  <c r="K6" i="464"/>
  <c r="I6" i="464"/>
  <c r="G6" i="464"/>
  <c r="F6" i="464"/>
  <c r="E6" i="464"/>
  <c r="F3" i="464"/>
  <c r="T157" i="463"/>
  <c r="S157" i="463"/>
  <c r="M157" i="463"/>
  <c r="AB157" i="463" s="1"/>
  <c r="AC141" i="463" s="1"/>
  <c r="L157" i="463"/>
  <c r="O157" i="463" s="1"/>
  <c r="J157" i="463"/>
  <c r="K157" i="463" s="1"/>
  <c r="I157" i="463"/>
  <c r="AA142" i="463"/>
  <c r="O142" i="463"/>
  <c r="M142" i="463"/>
  <c r="AB142" i="463" s="1"/>
  <c r="K142" i="463"/>
  <c r="G142" i="463"/>
  <c r="AB141" i="463"/>
  <c r="AA141" i="463"/>
  <c r="O141" i="463"/>
  <c r="M141" i="463"/>
  <c r="N141" i="463" s="1"/>
  <c r="K141" i="463"/>
  <c r="G141" i="463"/>
  <c r="T140" i="463"/>
  <c r="S140" i="463"/>
  <c r="L140" i="463"/>
  <c r="O140" i="463" s="1"/>
  <c r="J140" i="463"/>
  <c r="K140" i="463" s="1"/>
  <c r="I140" i="463"/>
  <c r="AB126" i="463"/>
  <c r="AA126" i="463"/>
  <c r="O126" i="463"/>
  <c r="M126" i="463"/>
  <c r="N126" i="463" s="1"/>
  <c r="K126" i="463"/>
  <c r="G126" i="463"/>
  <c r="AB125" i="463"/>
  <c r="AA125" i="463"/>
  <c r="Q125" i="463"/>
  <c r="P125" i="463"/>
  <c r="O125" i="463"/>
  <c r="N125" i="463"/>
  <c r="M125" i="463"/>
  <c r="K125" i="463"/>
  <c r="G125" i="463"/>
  <c r="AA124" i="463"/>
  <c r="O124" i="463"/>
  <c r="N124" i="463"/>
  <c r="Q124" i="463" s="1"/>
  <c r="M124" i="463"/>
  <c r="M140" i="463" s="1"/>
  <c r="K124" i="463"/>
  <c r="G124" i="463"/>
  <c r="T123" i="463"/>
  <c r="S123" i="463"/>
  <c r="O123" i="463"/>
  <c r="M123" i="463"/>
  <c r="AB123" i="463" s="1"/>
  <c r="AC107" i="463" s="1"/>
  <c r="L123" i="463"/>
  <c r="J123" i="463"/>
  <c r="K123" i="463" s="1"/>
  <c r="I123" i="463"/>
  <c r="O111" i="463"/>
  <c r="N111" i="463"/>
  <c r="Q111" i="463" s="1"/>
  <c r="M111" i="463"/>
  <c r="AB111" i="463" s="1"/>
  <c r="K111" i="463"/>
  <c r="G111" i="463"/>
  <c r="AA110" i="463"/>
  <c r="O110" i="463"/>
  <c r="N110" i="463"/>
  <c r="Q110" i="463" s="1"/>
  <c r="M110" i="463"/>
  <c r="AB110" i="463" s="1"/>
  <c r="K110" i="463"/>
  <c r="G110" i="463"/>
  <c r="AB109" i="463"/>
  <c r="AA109" i="463"/>
  <c r="O109" i="463"/>
  <c r="N109" i="463"/>
  <c r="P109" i="463" s="1"/>
  <c r="M109" i="463"/>
  <c r="K109" i="463"/>
  <c r="Q109" i="463" s="1"/>
  <c r="G109" i="463"/>
  <c r="AB108" i="463"/>
  <c r="AA108" i="463"/>
  <c r="Q108" i="463"/>
  <c r="P108" i="463"/>
  <c r="O108" i="463"/>
  <c r="N108" i="463"/>
  <c r="M108" i="463"/>
  <c r="K108" i="463"/>
  <c r="G108" i="463"/>
  <c r="AB107" i="463"/>
  <c r="O107" i="463"/>
  <c r="N107" i="463"/>
  <c r="Q107" i="463" s="1"/>
  <c r="M107" i="463"/>
  <c r="AA107" i="463" s="1"/>
  <c r="K107" i="463"/>
  <c r="G107" i="463"/>
  <c r="T106" i="463"/>
  <c r="S106" i="463"/>
  <c r="O106" i="463"/>
  <c r="M106" i="463"/>
  <c r="AB106" i="463" s="1"/>
  <c r="AC90" i="463" s="1"/>
  <c r="L106" i="463"/>
  <c r="J106" i="463"/>
  <c r="K106" i="463" s="1"/>
  <c r="I106" i="463"/>
  <c r="O93" i="463"/>
  <c r="N93" i="463"/>
  <c r="Q93" i="463" s="1"/>
  <c r="M93" i="463"/>
  <c r="AB93" i="463" s="1"/>
  <c r="K93" i="463"/>
  <c r="G93" i="463"/>
  <c r="AA92" i="463"/>
  <c r="O92" i="463"/>
  <c r="N92" i="463"/>
  <c r="Q92" i="463" s="1"/>
  <c r="M92" i="463"/>
  <c r="AB92" i="463" s="1"/>
  <c r="K92" i="463"/>
  <c r="G92" i="463"/>
  <c r="AB91" i="463"/>
  <c r="AA91" i="463"/>
  <c r="O91" i="463"/>
  <c r="N91" i="463"/>
  <c r="P91" i="463" s="1"/>
  <c r="M91" i="463"/>
  <c r="K91" i="463"/>
  <c r="Q91" i="463" s="1"/>
  <c r="G91" i="463"/>
  <c r="AB90" i="463"/>
  <c r="AA90" i="463"/>
  <c r="Q90" i="463"/>
  <c r="O90" i="463"/>
  <c r="N90" i="463"/>
  <c r="P90" i="463" s="1"/>
  <c r="M90" i="463"/>
  <c r="K90" i="463"/>
  <c r="G90" i="463"/>
  <c r="T89" i="463"/>
  <c r="S89" i="463"/>
  <c r="L89" i="463"/>
  <c r="O89" i="463" s="1"/>
  <c r="J89" i="463"/>
  <c r="K89" i="463" s="1"/>
  <c r="I89" i="463"/>
  <c r="AA78" i="463"/>
  <c r="Q78" i="463"/>
  <c r="P78" i="463"/>
  <c r="O78" i="463"/>
  <c r="N78" i="463"/>
  <c r="M78" i="463"/>
  <c r="AB78" i="463" s="1"/>
  <c r="K78" i="463"/>
  <c r="G78" i="463"/>
  <c r="O77" i="463"/>
  <c r="N77" i="463"/>
  <c r="Q77" i="463" s="1"/>
  <c r="M77" i="463"/>
  <c r="AB77" i="463" s="1"/>
  <c r="K77" i="463"/>
  <c r="G77" i="463"/>
  <c r="AA76" i="463"/>
  <c r="O76" i="463"/>
  <c r="N76" i="463"/>
  <c r="P76" i="463" s="1"/>
  <c r="M76" i="463"/>
  <c r="AB76" i="463" s="1"/>
  <c r="K76" i="463"/>
  <c r="Q76" i="463" s="1"/>
  <c r="G76" i="463"/>
  <c r="AB75" i="463"/>
  <c r="AA75" i="463"/>
  <c r="O75" i="463"/>
  <c r="N75" i="463"/>
  <c r="Q75" i="463" s="1"/>
  <c r="M75" i="463"/>
  <c r="K75" i="463"/>
  <c r="G75" i="463"/>
  <c r="AA74" i="463"/>
  <c r="Q74" i="463"/>
  <c r="P74" i="463"/>
  <c r="O74" i="463"/>
  <c r="N74" i="463"/>
  <c r="M74" i="463"/>
  <c r="AB74" i="463" s="1"/>
  <c r="K74" i="463"/>
  <c r="G74" i="463"/>
  <c r="O73" i="463"/>
  <c r="N73" i="463"/>
  <c r="Q73" i="463" s="1"/>
  <c r="M73" i="463"/>
  <c r="M89" i="463" s="1"/>
  <c r="K73" i="463"/>
  <c r="G73" i="463"/>
  <c r="T72" i="463"/>
  <c r="S72" i="463"/>
  <c r="O72" i="463"/>
  <c r="M72" i="463"/>
  <c r="AB72" i="463" s="1"/>
  <c r="AC56" i="463" s="1"/>
  <c r="L72" i="463"/>
  <c r="J72" i="463"/>
  <c r="K72" i="463" s="1"/>
  <c r="I72" i="463"/>
  <c r="O59" i="463"/>
  <c r="N59" i="463"/>
  <c r="Q59" i="463" s="1"/>
  <c r="M59" i="463"/>
  <c r="AB59" i="463" s="1"/>
  <c r="K59" i="463"/>
  <c r="G59" i="463"/>
  <c r="AA58" i="463"/>
  <c r="O58" i="463"/>
  <c r="N58" i="463"/>
  <c r="P58" i="463" s="1"/>
  <c r="M58" i="463"/>
  <c r="AB58" i="463" s="1"/>
  <c r="K58" i="463"/>
  <c r="Q58" i="463" s="1"/>
  <c r="G58" i="463"/>
  <c r="AB57" i="463"/>
  <c r="AA57" i="463"/>
  <c r="O57" i="463"/>
  <c r="N57" i="463"/>
  <c r="Q57" i="463" s="1"/>
  <c r="M57" i="463"/>
  <c r="K57" i="463"/>
  <c r="G57" i="463"/>
  <c r="AB56" i="463"/>
  <c r="AA56" i="463"/>
  <c r="O56" i="463"/>
  <c r="M56" i="463"/>
  <c r="N56" i="463" s="1"/>
  <c r="K56" i="463"/>
  <c r="G56" i="463"/>
  <c r="T55" i="463"/>
  <c r="S55" i="463"/>
  <c r="L55" i="463"/>
  <c r="O55" i="463" s="1"/>
  <c r="J55" i="463"/>
  <c r="K55" i="463" s="1"/>
  <c r="I55" i="463"/>
  <c r="AA43" i="463"/>
  <c r="Q43" i="463"/>
  <c r="O43" i="463"/>
  <c r="N43" i="463"/>
  <c r="P43" i="463" s="1"/>
  <c r="M43" i="463"/>
  <c r="AB43" i="463" s="1"/>
  <c r="K43" i="463"/>
  <c r="G43" i="463"/>
  <c r="AA42" i="463"/>
  <c r="O42" i="463"/>
  <c r="N42" i="463"/>
  <c r="Q42" i="463" s="1"/>
  <c r="M42" i="463"/>
  <c r="AB42" i="463" s="1"/>
  <c r="K42" i="463"/>
  <c r="G42" i="463"/>
  <c r="AA41" i="463"/>
  <c r="O41" i="463"/>
  <c r="N41" i="463"/>
  <c r="P41" i="463" s="1"/>
  <c r="M41" i="463"/>
  <c r="AB41" i="463" s="1"/>
  <c r="K41" i="463"/>
  <c r="Q41" i="463" s="1"/>
  <c r="G41" i="463"/>
  <c r="AB40" i="463"/>
  <c r="AA40" i="463"/>
  <c r="O40" i="463"/>
  <c r="N40" i="463"/>
  <c r="Q40" i="463" s="1"/>
  <c r="M40" i="463"/>
  <c r="K40" i="463"/>
  <c r="G40" i="463"/>
  <c r="AB39" i="463"/>
  <c r="AA39" i="463"/>
  <c r="Q39" i="463"/>
  <c r="O39" i="463"/>
  <c r="N39" i="463"/>
  <c r="P39" i="463" s="1"/>
  <c r="M39" i="463"/>
  <c r="M55" i="463" s="1"/>
  <c r="K39" i="463"/>
  <c r="G39" i="463"/>
  <c r="T38" i="463"/>
  <c r="S38" i="463"/>
  <c r="L38" i="463"/>
  <c r="O38" i="463" s="1"/>
  <c r="J38" i="463"/>
  <c r="K38" i="463" s="1"/>
  <c r="I38" i="463"/>
  <c r="AQ29" i="463"/>
  <c r="AB27" i="463"/>
  <c r="AA27" i="463"/>
  <c r="O27" i="463"/>
  <c r="M27" i="463"/>
  <c r="N27" i="463" s="1"/>
  <c r="K27" i="463"/>
  <c r="G27" i="463"/>
  <c r="O26" i="463"/>
  <c r="M26" i="463"/>
  <c r="AB26" i="463" s="1"/>
  <c r="K26" i="463"/>
  <c r="G26" i="463"/>
  <c r="O25" i="463"/>
  <c r="M25" i="463"/>
  <c r="AB25" i="463" s="1"/>
  <c r="K25" i="463"/>
  <c r="G25" i="463"/>
  <c r="AB24" i="463"/>
  <c r="O24" i="463"/>
  <c r="M24" i="463"/>
  <c r="AA24" i="463" s="1"/>
  <c r="K24" i="463"/>
  <c r="G24" i="463"/>
  <c r="AB23" i="463"/>
  <c r="AA23" i="463"/>
  <c r="O23" i="463"/>
  <c r="M23" i="463"/>
  <c r="N23" i="463" s="1"/>
  <c r="K23" i="463"/>
  <c r="G23" i="463"/>
  <c r="AB22" i="463"/>
  <c r="AA22" i="463"/>
  <c r="Q22" i="463"/>
  <c r="O22" i="463"/>
  <c r="N22" i="463"/>
  <c r="P22" i="463" s="1"/>
  <c r="M22" i="463"/>
  <c r="K22" i="463"/>
  <c r="G22" i="463"/>
  <c r="T21" i="463"/>
  <c r="S21" i="463"/>
  <c r="L21" i="463"/>
  <c r="J21" i="463"/>
  <c r="K21" i="463" s="1"/>
  <c r="I21" i="463"/>
  <c r="O21" i="463" s="1"/>
  <c r="O6" i="463"/>
  <c r="M6" i="463"/>
  <c r="AB6" i="463" s="1"/>
  <c r="K6" i="463"/>
  <c r="G6" i="463"/>
  <c r="AB5" i="463"/>
  <c r="AA5" i="463"/>
  <c r="O5" i="463"/>
  <c r="N5" i="463"/>
  <c r="Q5" i="463" s="1"/>
  <c r="M5" i="463"/>
  <c r="M21" i="463" s="1"/>
  <c r="K5" i="463"/>
  <c r="G5" i="463"/>
  <c r="H2" i="463"/>
  <c r="H1" i="463"/>
  <c r="F1" i="463"/>
  <c r="F2" i="463" s="1"/>
  <c r="D1" i="463"/>
  <c r="T242" i="462"/>
  <c r="S242" i="462"/>
  <c r="L242" i="462"/>
  <c r="O242" i="462" s="1"/>
  <c r="J242" i="462"/>
  <c r="K242" i="462" s="1"/>
  <c r="I242" i="462"/>
  <c r="AB230" i="462"/>
  <c r="AA230" i="462"/>
  <c r="P230" i="462"/>
  <c r="O230" i="462"/>
  <c r="N230" i="462"/>
  <c r="Q230" i="462" s="1"/>
  <c r="M230" i="462"/>
  <c r="K230" i="462"/>
  <c r="G230" i="462"/>
  <c r="O229" i="462"/>
  <c r="M229" i="462"/>
  <c r="AB229" i="462" s="1"/>
  <c r="K229" i="462"/>
  <c r="G229" i="462"/>
  <c r="AA228" i="462"/>
  <c r="O228" i="462"/>
  <c r="M228" i="462"/>
  <c r="AB228" i="462" s="1"/>
  <c r="K228" i="462"/>
  <c r="G228" i="462"/>
  <c r="AB227" i="462"/>
  <c r="O227" i="462"/>
  <c r="M227" i="462"/>
  <c r="AA227" i="462" s="1"/>
  <c r="K227" i="462"/>
  <c r="G227" i="462"/>
  <c r="AB226" i="462"/>
  <c r="O226" i="462"/>
  <c r="N226" i="462"/>
  <c r="Q226" i="462" s="1"/>
  <c r="M226" i="462"/>
  <c r="M242" i="462" s="1"/>
  <c r="K226" i="462"/>
  <c r="G226" i="462"/>
  <c r="T225" i="462"/>
  <c r="S225" i="462"/>
  <c r="L225" i="462"/>
  <c r="O225" i="462" s="1"/>
  <c r="J225" i="462"/>
  <c r="K225" i="462" s="1"/>
  <c r="I225" i="462"/>
  <c r="AB211" i="462"/>
  <c r="AA211" i="462"/>
  <c r="P211" i="462"/>
  <c r="O211" i="462"/>
  <c r="N211" i="462"/>
  <c r="Q211" i="462" s="1"/>
  <c r="M211" i="462"/>
  <c r="K211" i="462"/>
  <c r="G211" i="462"/>
  <c r="O210" i="462"/>
  <c r="M210" i="462"/>
  <c r="M225" i="462" s="1"/>
  <c r="K210" i="462"/>
  <c r="G210" i="462"/>
  <c r="AB209" i="462"/>
  <c r="AA209" i="462"/>
  <c r="O209" i="462"/>
  <c r="N209" i="462"/>
  <c r="Q209" i="462" s="1"/>
  <c r="M209" i="462"/>
  <c r="K209" i="462"/>
  <c r="G209" i="462"/>
  <c r="T208" i="462"/>
  <c r="S208" i="462"/>
  <c r="M208" i="462"/>
  <c r="AB208" i="462" s="1"/>
  <c r="AC192" i="462" s="1"/>
  <c r="L208" i="462"/>
  <c r="O208" i="462" s="1"/>
  <c r="K208" i="462"/>
  <c r="J208" i="462"/>
  <c r="I208" i="462"/>
  <c r="AA194" i="462"/>
  <c r="O194" i="462"/>
  <c r="M194" i="462"/>
  <c r="AB194" i="462" s="1"/>
  <c r="K194" i="462"/>
  <c r="G194" i="462"/>
  <c r="AB193" i="462"/>
  <c r="O193" i="462"/>
  <c r="M193" i="462"/>
  <c r="AA193" i="462" s="1"/>
  <c r="K193" i="462"/>
  <c r="G193" i="462"/>
  <c r="AB192" i="462"/>
  <c r="AA192" i="462"/>
  <c r="O192" i="462"/>
  <c r="N192" i="462"/>
  <c r="Q192" i="462" s="1"/>
  <c r="M192" i="462"/>
  <c r="K192" i="462"/>
  <c r="G192" i="462"/>
  <c r="T191" i="462"/>
  <c r="S191" i="462"/>
  <c r="L191" i="462"/>
  <c r="O191" i="462" s="1"/>
  <c r="J191" i="462"/>
  <c r="K191" i="462" s="1"/>
  <c r="I191" i="462"/>
  <c r="AA178" i="462"/>
  <c r="P178" i="462"/>
  <c r="O178" i="462"/>
  <c r="N178" i="462"/>
  <c r="Q178" i="462" s="1"/>
  <c r="M178" i="462"/>
  <c r="AB178" i="462" s="1"/>
  <c r="K178" i="462"/>
  <c r="G178" i="462"/>
  <c r="O177" i="462"/>
  <c r="M177" i="462"/>
  <c r="AB177" i="462" s="1"/>
  <c r="K177" i="462"/>
  <c r="G177" i="462"/>
  <c r="AA176" i="462"/>
  <c r="O176" i="462"/>
  <c r="N176" i="462"/>
  <c r="M176" i="462"/>
  <c r="AB176" i="462" s="1"/>
  <c r="K176" i="462"/>
  <c r="Q176" i="462" s="1"/>
  <c r="G176" i="462"/>
  <c r="AA175" i="462"/>
  <c r="O175" i="462"/>
  <c r="N175" i="462"/>
  <c r="Q175" i="462" s="1"/>
  <c r="M175" i="462"/>
  <c r="AB175" i="462" s="1"/>
  <c r="K175" i="462"/>
  <c r="G175" i="462"/>
  <c r="AA174" i="462"/>
  <c r="T174" i="462"/>
  <c r="S174" i="462"/>
  <c r="M174" i="462"/>
  <c r="N174" i="462" s="1"/>
  <c r="L174" i="462"/>
  <c r="O174" i="462" s="1"/>
  <c r="J174" i="462"/>
  <c r="K174" i="462" s="1"/>
  <c r="I174" i="462"/>
  <c r="AB158" i="462"/>
  <c r="O158" i="462"/>
  <c r="N158" i="462"/>
  <c r="Q158" i="462" s="1"/>
  <c r="M158" i="462"/>
  <c r="AA158" i="462" s="1"/>
  <c r="K158" i="462"/>
  <c r="G158" i="462"/>
  <c r="T157" i="462"/>
  <c r="S157" i="462"/>
  <c r="L157" i="462"/>
  <c r="O157" i="462" s="1"/>
  <c r="J157" i="462"/>
  <c r="K157" i="462" s="1"/>
  <c r="I157" i="462"/>
  <c r="AB145" i="462"/>
  <c r="AA145" i="462"/>
  <c r="O145" i="462"/>
  <c r="M145" i="462"/>
  <c r="N145" i="462" s="1"/>
  <c r="K145" i="462"/>
  <c r="G145" i="462"/>
  <c r="AB144" i="462"/>
  <c r="AA144" i="462"/>
  <c r="Q144" i="462"/>
  <c r="P144" i="462"/>
  <c r="O144" i="462"/>
  <c r="N144" i="462"/>
  <c r="M144" i="462"/>
  <c r="K144" i="462"/>
  <c r="G144" i="462"/>
  <c r="O143" i="462"/>
  <c r="M143" i="462"/>
  <c r="AB143" i="462" s="1"/>
  <c r="K143" i="462"/>
  <c r="G143" i="462"/>
  <c r="O142" i="462"/>
  <c r="N142" i="462"/>
  <c r="Q142" i="462" s="1"/>
  <c r="M142" i="462"/>
  <c r="AB142" i="462" s="1"/>
  <c r="K142" i="462"/>
  <c r="G142" i="462"/>
  <c r="O141" i="462"/>
  <c r="M141" i="462"/>
  <c r="AB141" i="462" s="1"/>
  <c r="K141" i="462"/>
  <c r="G141" i="462"/>
  <c r="T140" i="462"/>
  <c r="S140" i="462"/>
  <c r="L140" i="462"/>
  <c r="O140" i="462" s="1"/>
  <c r="J140" i="462"/>
  <c r="K140" i="462" s="1"/>
  <c r="I140" i="462"/>
  <c r="AB128" i="462"/>
  <c r="AA128" i="462"/>
  <c r="O128" i="462"/>
  <c r="M128" i="462"/>
  <c r="N128" i="462" s="1"/>
  <c r="K128" i="462"/>
  <c r="G128" i="462"/>
  <c r="AA127" i="462"/>
  <c r="O127" i="462"/>
  <c r="M127" i="462"/>
  <c r="N127" i="462" s="1"/>
  <c r="K127" i="462"/>
  <c r="G127" i="462"/>
  <c r="O126" i="462"/>
  <c r="M126" i="462"/>
  <c r="AB126" i="462" s="1"/>
  <c r="K126" i="462"/>
  <c r="G126" i="462"/>
  <c r="O125" i="462"/>
  <c r="N125" i="462"/>
  <c r="Q125" i="462" s="1"/>
  <c r="M125" i="462"/>
  <c r="AB125" i="462" s="1"/>
  <c r="K125" i="462"/>
  <c r="G125" i="462"/>
  <c r="O124" i="462"/>
  <c r="M124" i="462"/>
  <c r="AB124" i="462" s="1"/>
  <c r="K124" i="462"/>
  <c r="G124" i="462"/>
  <c r="T123" i="462"/>
  <c r="S123" i="462"/>
  <c r="L123" i="462"/>
  <c r="O123" i="462" s="1"/>
  <c r="J123" i="462"/>
  <c r="K123" i="462" s="1"/>
  <c r="I123" i="462"/>
  <c r="AB110" i="462"/>
  <c r="AA110" i="462"/>
  <c r="O110" i="462"/>
  <c r="M110" i="462"/>
  <c r="N110" i="462" s="1"/>
  <c r="K110" i="462"/>
  <c r="G110" i="462"/>
  <c r="AA109" i="462"/>
  <c r="O109" i="462"/>
  <c r="M109" i="462"/>
  <c r="N109" i="462" s="1"/>
  <c r="K109" i="462"/>
  <c r="G109" i="462"/>
  <c r="O108" i="462"/>
  <c r="M108" i="462"/>
  <c r="AB108" i="462" s="1"/>
  <c r="K108" i="462"/>
  <c r="G108" i="462"/>
  <c r="O107" i="462"/>
  <c r="N107" i="462"/>
  <c r="Q107" i="462" s="1"/>
  <c r="M107" i="462"/>
  <c r="AB107" i="462" s="1"/>
  <c r="K107" i="462"/>
  <c r="G107" i="462"/>
  <c r="T106" i="462"/>
  <c r="S106" i="462"/>
  <c r="L106" i="462"/>
  <c r="O106" i="462" s="1"/>
  <c r="K106" i="462"/>
  <c r="J106" i="462"/>
  <c r="I106" i="462"/>
  <c r="AA94" i="462"/>
  <c r="O94" i="462"/>
  <c r="N94" i="462"/>
  <c r="Q94" i="462" s="1"/>
  <c r="M94" i="462"/>
  <c r="AB94" i="462" s="1"/>
  <c r="K94" i="462"/>
  <c r="G94" i="462"/>
  <c r="AB93" i="462"/>
  <c r="AA93" i="462"/>
  <c r="O93" i="462"/>
  <c r="M93" i="462"/>
  <c r="N93" i="462" s="1"/>
  <c r="K93" i="462"/>
  <c r="G93" i="462"/>
  <c r="AA92" i="462"/>
  <c r="P92" i="462"/>
  <c r="O92" i="462"/>
  <c r="N92" i="462"/>
  <c r="Q92" i="462" s="1"/>
  <c r="M92" i="462"/>
  <c r="AB92" i="462" s="1"/>
  <c r="K92" i="462"/>
  <c r="G92" i="462"/>
  <c r="O91" i="462"/>
  <c r="M91" i="462"/>
  <c r="AB91" i="462" s="1"/>
  <c r="K91" i="462"/>
  <c r="G91" i="462"/>
  <c r="O90" i="462"/>
  <c r="N90" i="462"/>
  <c r="Q90" i="462" s="1"/>
  <c r="M90" i="462"/>
  <c r="AB90" i="462" s="1"/>
  <c r="K90" i="462"/>
  <c r="G90" i="462"/>
  <c r="T89" i="462"/>
  <c r="S89" i="462"/>
  <c r="L89" i="462"/>
  <c r="O89" i="462" s="1"/>
  <c r="K89" i="462"/>
  <c r="J89" i="462"/>
  <c r="I89" i="462"/>
  <c r="O73" i="462"/>
  <c r="N73" i="462"/>
  <c r="Q73" i="462" s="1"/>
  <c r="M73" i="462"/>
  <c r="AB73" i="462" s="1"/>
  <c r="K73" i="462"/>
  <c r="G73" i="462"/>
  <c r="T72" i="462"/>
  <c r="S72" i="462"/>
  <c r="L72" i="462"/>
  <c r="O72" i="462" s="1"/>
  <c r="K72" i="462"/>
  <c r="J72" i="462"/>
  <c r="I72" i="462"/>
  <c r="O56" i="462"/>
  <c r="M56" i="462"/>
  <c r="AB56" i="462" s="1"/>
  <c r="K56" i="462"/>
  <c r="G56" i="462"/>
  <c r="T55" i="462"/>
  <c r="S55" i="462"/>
  <c r="M55" i="462"/>
  <c r="AB55" i="462" s="1"/>
  <c r="AC39" i="462" s="1"/>
  <c r="L55" i="462"/>
  <c r="O55" i="462" s="1"/>
  <c r="K55" i="462"/>
  <c r="J55" i="462"/>
  <c r="I55" i="462"/>
  <c r="AA41" i="462"/>
  <c r="O41" i="462"/>
  <c r="M41" i="462"/>
  <c r="AB41" i="462" s="1"/>
  <c r="K41" i="462"/>
  <c r="G41" i="462"/>
  <c r="AB40" i="462"/>
  <c r="AA40" i="462"/>
  <c r="O40" i="462"/>
  <c r="M40" i="462"/>
  <c r="N40" i="462" s="1"/>
  <c r="K40" i="462"/>
  <c r="G40" i="462"/>
  <c r="AB39" i="462"/>
  <c r="AA39" i="462"/>
  <c r="Q39" i="462"/>
  <c r="P39" i="462"/>
  <c r="O39" i="462"/>
  <c r="N39" i="462"/>
  <c r="M39" i="462"/>
  <c r="K39" i="462"/>
  <c r="G39" i="462"/>
  <c r="T38" i="462"/>
  <c r="S38" i="462"/>
  <c r="O38" i="462"/>
  <c r="L38" i="462"/>
  <c r="J38" i="462"/>
  <c r="K38" i="462" s="1"/>
  <c r="I38" i="462"/>
  <c r="AA23" i="462"/>
  <c r="P23" i="462"/>
  <c r="O23" i="462"/>
  <c r="N23" i="462"/>
  <c r="Q23" i="462" s="1"/>
  <c r="M23" i="462"/>
  <c r="AB23" i="462" s="1"/>
  <c r="K23" i="462"/>
  <c r="G23" i="462"/>
  <c r="O22" i="462"/>
  <c r="M22" i="462"/>
  <c r="N22" i="462" s="1"/>
  <c r="K22" i="462"/>
  <c r="G22" i="462"/>
  <c r="T21" i="462"/>
  <c r="S21" i="462"/>
  <c r="L21" i="462"/>
  <c r="H1" i="462" s="1"/>
  <c r="J21" i="462"/>
  <c r="K21" i="462" s="1"/>
  <c r="I21" i="462"/>
  <c r="O6" i="462"/>
  <c r="M6" i="462"/>
  <c r="AB6" i="462" s="1"/>
  <c r="K6" i="462"/>
  <c r="G6" i="462"/>
  <c r="O5" i="462"/>
  <c r="N5" i="462"/>
  <c r="Q5" i="462" s="1"/>
  <c r="M5" i="462"/>
  <c r="M21" i="462" s="1"/>
  <c r="K5" i="462"/>
  <c r="G5" i="462"/>
  <c r="F1" i="462" s="1"/>
  <c r="H2" i="462"/>
  <c r="D2" i="462"/>
  <c r="D1" i="462"/>
  <c r="X29" i="461"/>
  <c r="W29" i="461"/>
  <c r="V29" i="461"/>
  <c r="T29" i="461"/>
  <c r="S29" i="461"/>
  <c r="M8" i="461" s="1"/>
  <c r="P29" i="461"/>
  <c r="O29" i="461"/>
  <c r="N29" i="461"/>
  <c r="M29" i="461"/>
  <c r="K29" i="461"/>
  <c r="J29" i="461"/>
  <c r="H29" i="461"/>
  <c r="K8" i="461" s="1"/>
  <c r="G29" i="461"/>
  <c r="D29" i="461"/>
  <c r="O15" i="461"/>
  <c r="N15" i="461"/>
  <c r="I8" i="461" s="1"/>
  <c r="K15" i="461"/>
  <c r="E8" i="461" s="1"/>
  <c r="I15" i="461"/>
  <c r="H15" i="461"/>
  <c r="G15" i="461"/>
  <c r="F15" i="461"/>
  <c r="G8" i="461" s="1"/>
  <c r="E15" i="461"/>
  <c r="D15" i="461"/>
  <c r="F8" i="461"/>
  <c r="M7" i="461"/>
  <c r="K7" i="461"/>
  <c r="I7" i="461"/>
  <c r="G7" i="461"/>
  <c r="F7" i="461"/>
  <c r="E7" i="461"/>
  <c r="M6" i="461"/>
  <c r="K6" i="461"/>
  <c r="I6" i="461"/>
  <c r="G6" i="461"/>
  <c r="F6" i="461"/>
  <c r="E6" i="461"/>
  <c r="F3" i="461"/>
  <c r="T157" i="460"/>
  <c r="S157" i="460"/>
  <c r="M157" i="460"/>
  <c r="AB157" i="460" s="1"/>
  <c r="AC141" i="460" s="1"/>
  <c r="L157" i="460"/>
  <c r="O157" i="460" s="1"/>
  <c r="J157" i="460"/>
  <c r="K157" i="460" s="1"/>
  <c r="I157" i="460"/>
  <c r="AA142" i="460"/>
  <c r="O142" i="460"/>
  <c r="M142" i="460"/>
  <c r="AB142" i="460" s="1"/>
  <c r="K142" i="460"/>
  <c r="G142" i="460"/>
  <c r="AB141" i="460"/>
  <c r="O141" i="460"/>
  <c r="M141" i="460"/>
  <c r="AA141" i="460" s="1"/>
  <c r="K141" i="460"/>
  <c r="G141" i="460"/>
  <c r="AB140" i="460"/>
  <c r="AC124" i="460" s="1"/>
  <c r="AA140" i="460"/>
  <c r="T140" i="460"/>
  <c r="S140" i="460"/>
  <c r="M140" i="460"/>
  <c r="N140" i="460" s="1"/>
  <c r="L140" i="460"/>
  <c r="O140" i="460" s="1"/>
  <c r="J140" i="460"/>
  <c r="K140" i="460" s="1"/>
  <c r="I140" i="460"/>
  <c r="AB126" i="460"/>
  <c r="AA126" i="460"/>
  <c r="O126" i="460"/>
  <c r="M126" i="460"/>
  <c r="N126" i="460" s="1"/>
  <c r="K126" i="460"/>
  <c r="G126" i="460"/>
  <c r="AB125" i="460"/>
  <c r="AA125" i="460"/>
  <c r="Q125" i="460"/>
  <c r="P125" i="460"/>
  <c r="O125" i="460"/>
  <c r="N125" i="460"/>
  <c r="M125" i="460"/>
  <c r="K125" i="460"/>
  <c r="G125" i="460"/>
  <c r="AB124" i="460"/>
  <c r="AA124" i="460"/>
  <c r="O124" i="460"/>
  <c r="N124" i="460"/>
  <c r="Q124" i="460" s="1"/>
  <c r="M124" i="460"/>
  <c r="K124" i="460"/>
  <c r="G124" i="460"/>
  <c r="T123" i="460"/>
  <c r="S123" i="460"/>
  <c r="O123" i="460"/>
  <c r="M123" i="460"/>
  <c r="AB123" i="460" s="1"/>
  <c r="AC107" i="460" s="1"/>
  <c r="L123" i="460"/>
  <c r="J123" i="460"/>
  <c r="K123" i="460" s="1"/>
  <c r="I123" i="460"/>
  <c r="O111" i="460"/>
  <c r="M111" i="460"/>
  <c r="AB111" i="460" s="1"/>
  <c r="K111" i="460"/>
  <c r="G111" i="460"/>
  <c r="AA110" i="460"/>
  <c r="O110" i="460"/>
  <c r="M110" i="460"/>
  <c r="AB110" i="460" s="1"/>
  <c r="K110" i="460"/>
  <c r="G110" i="460"/>
  <c r="AB109" i="460"/>
  <c r="AA109" i="460"/>
  <c r="O109" i="460"/>
  <c r="N109" i="460"/>
  <c r="Q109" i="460" s="1"/>
  <c r="M109" i="460"/>
  <c r="K109" i="460"/>
  <c r="G109" i="460"/>
  <c r="AB108" i="460"/>
  <c r="AA108" i="460"/>
  <c r="Q108" i="460"/>
  <c r="P108" i="460"/>
  <c r="O108" i="460"/>
  <c r="N108" i="460"/>
  <c r="M108" i="460"/>
  <c r="K108" i="460"/>
  <c r="G108" i="460"/>
  <c r="AB107" i="460"/>
  <c r="AA107" i="460"/>
  <c r="O107" i="460"/>
  <c r="N107" i="460"/>
  <c r="Q107" i="460" s="1"/>
  <c r="M107" i="460"/>
  <c r="K107" i="460"/>
  <c r="G107" i="460"/>
  <c r="T106" i="460"/>
  <c r="S106" i="460"/>
  <c r="O106" i="460"/>
  <c r="L106" i="460"/>
  <c r="J106" i="460"/>
  <c r="K106" i="460" s="1"/>
  <c r="I106" i="460"/>
  <c r="O93" i="460"/>
  <c r="M93" i="460"/>
  <c r="AB93" i="460" s="1"/>
  <c r="K93" i="460"/>
  <c r="G93" i="460"/>
  <c r="O92" i="460"/>
  <c r="M92" i="460"/>
  <c r="AB92" i="460" s="1"/>
  <c r="K92" i="460"/>
  <c r="G92" i="460"/>
  <c r="O91" i="460"/>
  <c r="M91" i="460"/>
  <c r="M106" i="460" s="1"/>
  <c r="AB106" i="460" s="1"/>
  <c r="AC90" i="460" s="1"/>
  <c r="K91" i="460"/>
  <c r="G91" i="460"/>
  <c r="AA90" i="460"/>
  <c r="O90" i="460"/>
  <c r="N90" i="460"/>
  <c r="P90" i="460" s="1"/>
  <c r="M90" i="460"/>
  <c r="AB90" i="460" s="1"/>
  <c r="K90" i="460"/>
  <c r="G90" i="460"/>
  <c r="T89" i="460"/>
  <c r="S89" i="460"/>
  <c r="L89" i="460"/>
  <c r="O89" i="460" s="1"/>
  <c r="J89" i="460"/>
  <c r="K89" i="460" s="1"/>
  <c r="I89" i="460"/>
  <c r="AB78" i="460"/>
  <c r="AA78" i="460"/>
  <c r="Q78" i="460"/>
  <c r="P78" i="460"/>
  <c r="O78" i="460"/>
  <c r="N78" i="460"/>
  <c r="M78" i="460"/>
  <c r="K78" i="460"/>
  <c r="G78" i="460"/>
  <c r="O77" i="460"/>
  <c r="M77" i="460"/>
  <c r="M89" i="460" s="1"/>
  <c r="K77" i="460"/>
  <c r="G77" i="460"/>
  <c r="AA76" i="460"/>
  <c r="O76" i="460"/>
  <c r="M76" i="460"/>
  <c r="AB76" i="460" s="1"/>
  <c r="K76" i="460"/>
  <c r="G76" i="460"/>
  <c r="AB75" i="460"/>
  <c r="AA75" i="460"/>
  <c r="O75" i="460"/>
  <c r="N75" i="460"/>
  <c r="Q75" i="460" s="1"/>
  <c r="M75" i="460"/>
  <c r="K75" i="460"/>
  <c r="G75" i="460"/>
  <c r="AB74" i="460"/>
  <c r="AA74" i="460"/>
  <c r="Q74" i="460"/>
  <c r="P74" i="460"/>
  <c r="O74" i="460"/>
  <c r="N74" i="460"/>
  <c r="M74" i="460"/>
  <c r="K74" i="460"/>
  <c r="G74" i="460"/>
  <c r="AB73" i="460"/>
  <c r="AA73" i="460"/>
  <c r="O73" i="460"/>
  <c r="N73" i="460"/>
  <c r="Q73" i="460" s="1"/>
  <c r="M73" i="460"/>
  <c r="K73" i="460"/>
  <c r="G73" i="460"/>
  <c r="T72" i="460"/>
  <c r="S72" i="460"/>
  <c r="O72" i="460"/>
  <c r="M72" i="460"/>
  <c r="AB72" i="460" s="1"/>
  <c r="AC56" i="460" s="1"/>
  <c r="L72" i="460"/>
  <c r="J72" i="460"/>
  <c r="K72" i="460" s="1"/>
  <c r="I72" i="460"/>
  <c r="O60" i="460"/>
  <c r="M60" i="460"/>
  <c r="AB60" i="460" s="1"/>
  <c r="K60" i="460"/>
  <c r="G60" i="460"/>
  <c r="AA59" i="460"/>
  <c r="O59" i="460"/>
  <c r="M59" i="460"/>
  <c r="AB59" i="460" s="1"/>
  <c r="K59" i="460"/>
  <c r="G59" i="460"/>
  <c r="AB58" i="460"/>
  <c r="AA58" i="460"/>
  <c r="O58" i="460"/>
  <c r="N58" i="460"/>
  <c r="Q58" i="460" s="1"/>
  <c r="M58" i="460"/>
  <c r="K58" i="460"/>
  <c r="G58" i="460"/>
  <c r="AB57" i="460"/>
  <c r="AA57" i="460"/>
  <c r="Q57" i="460"/>
  <c r="P57" i="460"/>
  <c r="O57" i="460"/>
  <c r="N57" i="460"/>
  <c r="M57" i="460"/>
  <c r="K57" i="460"/>
  <c r="G57" i="460"/>
  <c r="AB56" i="460"/>
  <c r="AA56" i="460"/>
  <c r="O56" i="460"/>
  <c r="N56" i="460"/>
  <c r="Q56" i="460" s="1"/>
  <c r="M56" i="460"/>
  <c r="K56" i="460"/>
  <c r="G56" i="460"/>
  <c r="T55" i="460"/>
  <c r="S55" i="460"/>
  <c r="O55" i="460"/>
  <c r="M55" i="460"/>
  <c r="AB55" i="460" s="1"/>
  <c r="AC39" i="460" s="1"/>
  <c r="L55" i="460"/>
  <c r="J55" i="460"/>
  <c r="K55" i="460" s="1"/>
  <c r="I55" i="460"/>
  <c r="O43" i="460"/>
  <c r="M43" i="460"/>
  <c r="AB43" i="460" s="1"/>
  <c r="K43" i="460"/>
  <c r="G43" i="460"/>
  <c r="AA42" i="460"/>
  <c r="O42" i="460"/>
  <c r="M42" i="460"/>
  <c r="AB42" i="460" s="1"/>
  <c r="K42" i="460"/>
  <c r="G42" i="460"/>
  <c r="AB41" i="460"/>
  <c r="AA41" i="460"/>
  <c r="O41" i="460"/>
  <c r="N41" i="460"/>
  <c r="Q41" i="460" s="1"/>
  <c r="M41" i="460"/>
  <c r="K41" i="460"/>
  <c r="G41" i="460"/>
  <c r="AB40" i="460"/>
  <c r="AA40" i="460"/>
  <c r="P40" i="460"/>
  <c r="O40" i="460"/>
  <c r="N40" i="460"/>
  <c r="M40" i="460"/>
  <c r="K40" i="460"/>
  <c r="Q40" i="460" s="1"/>
  <c r="G40" i="460"/>
  <c r="AB39" i="460"/>
  <c r="AA39" i="460"/>
  <c r="O39" i="460"/>
  <c r="N39" i="460"/>
  <c r="Q39" i="460" s="1"/>
  <c r="M39" i="460"/>
  <c r="K39" i="460"/>
  <c r="G39" i="460"/>
  <c r="T38" i="460"/>
  <c r="S38" i="460"/>
  <c r="O38" i="460"/>
  <c r="L38" i="460"/>
  <c r="J38" i="460"/>
  <c r="K38" i="460" s="1"/>
  <c r="I38" i="460"/>
  <c r="AQ29" i="460"/>
  <c r="O28" i="460"/>
  <c r="M28" i="460"/>
  <c r="AB28" i="460" s="1"/>
  <c r="K28" i="460"/>
  <c r="G28" i="460"/>
  <c r="AB27" i="460"/>
  <c r="O27" i="460"/>
  <c r="M27" i="460"/>
  <c r="AA27" i="460" s="1"/>
  <c r="K27" i="460"/>
  <c r="G27" i="460"/>
  <c r="AB26" i="460"/>
  <c r="O26" i="460"/>
  <c r="M26" i="460"/>
  <c r="AA26" i="460" s="1"/>
  <c r="K26" i="460"/>
  <c r="G26" i="460"/>
  <c r="O25" i="460"/>
  <c r="M25" i="460"/>
  <c r="N25" i="460" s="1"/>
  <c r="K25" i="460"/>
  <c r="G25" i="460"/>
  <c r="O24" i="460"/>
  <c r="M24" i="460"/>
  <c r="M38" i="460" s="1"/>
  <c r="K24" i="460"/>
  <c r="G24" i="460"/>
  <c r="AB23" i="460"/>
  <c r="O23" i="460"/>
  <c r="M23" i="460"/>
  <c r="AA23" i="460" s="1"/>
  <c r="K23" i="460"/>
  <c r="G23" i="460"/>
  <c r="O22" i="460"/>
  <c r="M22" i="460"/>
  <c r="AB22" i="460" s="1"/>
  <c r="K22" i="460"/>
  <c r="G22" i="460"/>
  <c r="T21" i="460"/>
  <c r="S21" i="460"/>
  <c r="L21" i="460"/>
  <c r="O21" i="460" s="1"/>
  <c r="J21" i="460"/>
  <c r="K21" i="460" s="1"/>
  <c r="I21" i="460"/>
  <c r="AB6" i="460"/>
  <c r="O6" i="460"/>
  <c r="M6" i="460"/>
  <c r="AA6" i="460" s="1"/>
  <c r="K6" i="460"/>
  <c r="G6" i="460"/>
  <c r="AB5" i="460"/>
  <c r="AA5" i="460"/>
  <c r="O5" i="460"/>
  <c r="N5" i="460"/>
  <c r="P5" i="460" s="1"/>
  <c r="M5" i="460"/>
  <c r="K5" i="460"/>
  <c r="Q5" i="460" s="1"/>
  <c r="G5" i="460"/>
  <c r="H2" i="460"/>
  <c r="H1" i="460"/>
  <c r="F1" i="460"/>
  <c r="F2" i="460" s="1"/>
  <c r="D1" i="460"/>
  <c r="T242" i="459"/>
  <c r="S242" i="459"/>
  <c r="L242" i="459"/>
  <c r="O242" i="459" s="1"/>
  <c r="K242" i="459"/>
  <c r="J242" i="459"/>
  <c r="I242" i="459"/>
  <c r="AB231" i="459"/>
  <c r="O231" i="459"/>
  <c r="M231" i="459"/>
  <c r="AA231" i="459" s="1"/>
  <c r="K231" i="459"/>
  <c r="G231" i="459"/>
  <c r="AB230" i="459"/>
  <c r="O230" i="459"/>
  <c r="M230" i="459"/>
  <c r="AA230" i="459" s="1"/>
  <c r="K230" i="459"/>
  <c r="G230" i="459"/>
  <c r="AA229" i="459"/>
  <c r="O229" i="459"/>
  <c r="M229" i="459"/>
  <c r="N229" i="459" s="1"/>
  <c r="K229" i="459"/>
  <c r="G229" i="459"/>
  <c r="O228" i="459"/>
  <c r="M228" i="459"/>
  <c r="AB228" i="459" s="1"/>
  <c r="K228" i="459"/>
  <c r="G228" i="459"/>
  <c r="AB227" i="459"/>
  <c r="O227" i="459"/>
  <c r="M227" i="459"/>
  <c r="AA227" i="459" s="1"/>
  <c r="K227" i="459"/>
  <c r="G227" i="459"/>
  <c r="AB226" i="459"/>
  <c r="O226" i="459"/>
  <c r="M226" i="459"/>
  <c r="AA226" i="459" s="1"/>
  <c r="K226" i="459"/>
  <c r="G226" i="459"/>
  <c r="T225" i="459"/>
  <c r="S225" i="459"/>
  <c r="L225" i="459"/>
  <c r="O225" i="459" s="1"/>
  <c r="J225" i="459"/>
  <c r="K225" i="459" s="1"/>
  <c r="I225" i="459"/>
  <c r="AB211" i="459"/>
  <c r="O211" i="459"/>
  <c r="M211" i="459"/>
  <c r="AA211" i="459" s="1"/>
  <c r="K211" i="459"/>
  <c r="G211" i="459"/>
  <c r="AA210" i="459"/>
  <c r="O210" i="459"/>
  <c r="M210" i="459"/>
  <c r="N210" i="459" s="1"/>
  <c r="K210" i="459"/>
  <c r="G210" i="459"/>
  <c r="AB209" i="459"/>
  <c r="AA209" i="459"/>
  <c r="Q209" i="459"/>
  <c r="P209" i="459"/>
  <c r="O209" i="459"/>
  <c r="N209" i="459"/>
  <c r="M209" i="459"/>
  <c r="K209" i="459"/>
  <c r="G209" i="459"/>
  <c r="T208" i="459"/>
  <c r="S208" i="459"/>
  <c r="O208" i="459"/>
  <c r="L208" i="459"/>
  <c r="K208" i="459"/>
  <c r="J208" i="459"/>
  <c r="I208" i="459"/>
  <c r="O194" i="459"/>
  <c r="M194" i="459"/>
  <c r="AB194" i="459" s="1"/>
  <c r="K194" i="459"/>
  <c r="G194" i="459"/>
  <c r="AB193" i="459"/>
  <c r="O193" i="459"/>
  <c r="M193" i="459"/>
  <c r="M208" i="459" s="1"/>
  <c r="K193" i="459"/>
  <c r="G193" i="459"/>
  <c r="AB192" i="459"/>
  <c r="O192" i="459"/>
  <c r="M192" i="459"/>
  <c r="AA192" i="459" s="1"/>
  <c r="K192" i="459"/>
  <c r="G192" i="459"/>
  <c r="T191" i="459"/>
  <c r="S191" i="459"/>
  <c r="L191" i="459"/>
  <c r="O191" i="459" s="1"/>
  <c r="J191" i="459"/>
  <c r="K191" i="459" s="1"/>
  <c r="I191" i="459"/>
  <c r="AB178" i="459"/>
  <c r="O178" i="459"/>
  <c r="M178" i="459"/>
  <c r="AA178" i="459" s="1"/>
  <c r="K178" i="459"/>
  <c r="G178" i="459"/>
  <c r="AA177" i="459"/>
  <c r="O177" i="459"/>
  <c r="M177" i="459"/>
  <c r="N177" i="459" s="1"/>
  <c r="K177" i="459"/>
  <c r="G177" i="459"/>
  <c r="O176" i="459"/>
  <c r="M176" i="459"/>
  <c r="AB176" i="459" s="1"/>
  <c r="K176" i="459"/>
  <c r="G176" i="459"/>
  <c r="O175" i="459"/>
  <c r="M175" i="459"/>
  <c r="AB175" i="459" s="1"/>
  <c r="K175" i="459"/>
  <c r="G175" i="459"/>
  <c r="T174" i="459"/>
  <c r="S174" i="459"/>
  <c r="L174" i="459"/>
  <c r="O174" i="459" s="1"/>
  <c r="K174" i="459"/>
  <c r="J174" i="459"/>
  <c r="I174" i="459"/>
  <c r="O158" i="459"/>
  <c r="M158" i="459"/>
  <c r="AB158" i="459" s="1"/>
  <c r="K158" i="459"/>
  <c r="G158" i="459"/>
  <c r="T157" i="459"/>
  <c r="S157" i="459"/>
  <c r="L157" i="459"/>
  <c r="O157" i="459" s="1"/>
  <c r="K157" i="459"/>
  <c r="J157" i="459"/>
  <c r="I157" i="459"/>
  <c r="AB145" i="459"/>
  <c r="O145" i="459"/>
  <c r="M145" i="459"/>
  <c r="AA145" i="459" s="1"/>
  <c r="K145" i="459"/>
  <c r="G145" i="459"/>
  <c r="AB144" i="459"/>
  <c r="O144" i="459"/>
  <c r="M144" i="459"/>
  <c r="AA144" i="459" s="1"/>
  <c r="K144" i="459"/>
  <c r="G144" i="459"/>
  <c r="AA143" i="459"/>
  <c r="O143" i="459"/>
  <c r="M143" i="459"/>
  <c r="N143" i="459" s="1"/>
  <c r="K143" i="459"/>
  <c r="G143" i="459"/>
  <c r="O142" i="459"/>
  <c r="M142" i="459"/>
  <c r="AB142" i="459" s="1"/>
  <c r="K142" i="459"/>
  <c r="G142" i="459"/>
  <c r="O141" i="459"/>
  <c r="M141" i="459"/>
  <c r="AB141" i="459" s="1"/>
  <c r="K141" i="459"/>
  <c r="G141" i="459"/>
  <c r="T140" i="459"/>
  <c r="S140" i="459"/>
  <c r="M140" i="459"/>
  <c r="AB140" i="459" s="1"/>
  <c r="AC124" i="459" s="1"/>
  <c r="L140" i="459"/>
  <c r="O140" i="459" s="1"/>
  <c r="K140" i="459"/>
  <c r="J140" i="459"/>
  <c r="I140" i="459"/>
  <c r="AB127" i="459"/>
  <c r="O127" i="459"/>
  <c r="M127" i="459"/>
  <c r="AA127" i="459" s="1"/>
  <c r="K127" i="459"/>
  <c r="G127" i="459"/>
  <c r="AB126" i="459"/>
  <c r="AA126" i="459"/>
  <c r="O126" i="459"/>
  <c r="M126" i="459"/>
  <c r="N126" i="459" s="1"/>
  <c r="K126" i="459"/>
  <c r="G126" i="459"/>
  <c r="AA125" i="459"/>
  <c r="O125" i="459"/>
  <c r="M125" i="459"/>
  <c r="N125" i="459" s="1"/>
  <c r="K125" i="459"/>
  <c r="G125" i="459"/>
  <c r="AB124" i="459"/>
  <c r="AA124" i="459"/>
  <c r="Q124" i="459"/>
  <c r="P124" i="459"/>
  <c r="O124" i="459"/>
  <c r="N124" i="459"/>
  <c r="M124" i="459"/>
  <c r="K124" i="459"/>
  <c r="G124" i="459"/>
  <c r="T123" i="459"/>
  <c r="S123" i="459"/>
  <c r="O123" i="459"/>
  <c r="L123" i="459"/>
  <c r="K123" i="459"/>
  <c r="J123" i="459"/>
  <c r="I123" i="459"/>
  <c r="O111" i="459"/>
  <c r="M111" i="459"/>
  <c r="AB111" i="459" s="1"/>
  <c r="K111" i="459"/>
  <c r="G111" i="459"/>
  <c r="AB110" i="459"/>
  <c r="O110" i="459"/>
  <c r="M110" i="459"/>
  <c r="AA110" i="459" s="1"/>
  <c r="K110" i="459"/>
  <c r="G110" i="459"/>
  <c r="AB109" i="459"/>
  <c r="AA109" i="459"/>
  <c r="O109" i="459"/>
  <c r="M109" i="459"/>
  <c r="N109" i="459" s="1"/>
  <c r="K109" i="459"/>
  <c r="G109" i="459"/>
  <c r="AA108" i="459"/>
  <c r="O108" i="459"/>
  <c r="M108" i="459"/>
  <c r="M123" i="459" s="1"/>
  <c r="K108" i="459"/>
  <c r="G108" i="459"/>
  <c r="Q107" i="459"/>
  <c r="P107" i="459"/>
  <c r="O107" i="459"/>
  <c r="N107" i="459"/>
  <c r="M107" i="459"/>
  <c r="AB107" i="459" s="1"/>
  <c r="K107" i="459"/>
  <c r="G107" i="459"/>
  <c r="T106" i="459"/>
  <c r="S106" i="459"/>
  <c r="O106" i="459"/>
  <c r="L106" i="459"/>
  <c r="K106" i="459"/>
  <c r="J106" i="459"/>
  <c r="I106" i="459"/>
  <c r="O94" i="459"/>
  <c r="M94" i="459"/>
  <c r="AB94" i="459" s="1"/>
  <c r="K94" i="459"/>
  <c r="G94" i="459"/>
  <c r="AB93" i="459"/>
  <c r="AA93" i="459"/>
  <c r="O93" i="459"/>
  <c r="M93" i="459"/>
  <c r="N93" i="459" s="1"/>
  <c r="K93" i="459"/>
  <c r="G93" i="459"/>
  <c r="AB92" i="459"/>
  <c r="AA92" i="459"/>
  <c r="O92" i="459"/>
  <c r="M92" i="459"/>
  <c r="N92" i="459" s="1"/>
  <c r="K92" i="459"/>
  <c r="G92" i="459"/>
  <c r="AA91" i="459"/>
  <c r="O91" i="459"/>
  <c r="M91" i="459"/>
  <c r="M106" i="459" s="1"/>
  <c r="K91" i="459"/>
  <c r="G91" i="459"/>
  <c r="AB90" i="459"/>
  <c r="Q90" i="459"/>
  <c r="P90" i="459"/>
  <c r="O90" i="459"/>
  <c r="N90" i="459"/>
  <c r="M90" i="459"/>
  <c r="AA90" i="459" s="1"/>
  <c r="K90" i="459"/>
  <c r="G90" i="459"/>
  <c r="T89" i="459"/>
  <c r="S89" i="459"/>
  <c r="O89" i="459"/>
  <c r="N89" i="459"/>
  <c r="Q89" i="459" s="1"/>
  <c r="R73" i="459" s="1"/>
  <c r="M89" i="459"/>
  <c r="AB89" i="459" s="1"/>
  <c r="AC73" i="459" s="1"/>
  <c r="L89" i="459"/>
  <c r="K89" i="459"/>
  <c r="J89" i="459"/>
  <c r="I89" i="459"/>
  <c r="Q73" i="459"/>
  <c r="P73" i="459"/>
  <c r="O73" i="459"/>
  <c r="N73" i="459"/>
  <c r="M73" i="459"/>
  <c r="AB73" i="459" s="1"/>
  <c r="K73" i="459"/>
  <c r="G73" i="459"/>
  <c r="T72" i="459"/>
  <c r="S72" i="459"/>
  <c r="O72" i="459"/>
  <c r="N72" i="459"/>
  <c r="Q72" i="459" s="1"/>
  <c r="R56" i="459" s="1"/>
  <c r="M72" i="459"/>
  <c r="AB72" i="459" s="1"/>
  <c r="AC56" i="459" s="1"/>
  <c r="L72" i="459"/>
  <c r="K72" i="459"/>
  <c r="J72" i="459"/>
  <c r="I72" i="459"/>
  <c r="Q56" i="459"/>
  <c r="P56" i="459"/>
  <c r="O56" i="459"/>
  <c r="N56" i="459"/>
  <c r="M56" i="459"/>
  <c r="AB56" i="459" s="1"/>
  <c r="K56" i="459"/>
  <c r="G56" i="459"/>
  <c r="T55" i="459"/>
  <c r="S55" i="459"/>
  <c r="O55" i="459"/>
  <c r="L55" i="459"/>
  <c r="K55" i="459"/>
  <c r="J55" i="459"/>
  <c r="I55" i="459"/>
  <c r="O41" i="459"/>
  <c r="M41" i="459"/>
  <c r="M55" i="459" s="1"/>
  <c r="K41" i="459"/>
  <c r="G41" i="459"/>
  <c r="AB40" i="459"/>
  <c r="AA40" i="459"/>
  <c r="O40" i="459"/>
  <c r="M40" i="459"/>
  <c r="N40" i="459" s="1"/>
  <c r="K40" i="459"/>
  <c r="G40" i="459"/>
  <c r="AB39" i="459"/>
  <c r="AA39" i="459"/>
  <c r="Q39" i="459"/>
  <c r="O39" i="459"/>
  <c r="N39" i="459"/>
  <c r="P39" i="459" s="1"/>
  <c r="M39" i="459"/>
  <c r="K39" i="459"/>
  <c r="G39" i="459"/>
  <c r="AB38" i="459"/>
  <c r="AC22" i="459" s="1"/>
  <c r="AA38" i="459"/>
  <c r="T38" i="459"/>
  <c r="S38" i="459"/>
  <c r="M38" i="459"/>
  <c r="N38" i="459" s="1"/>
  <c r="L38" i="459"/>
  <c r="O38" i="459" s="1"/>
  <c r="J38" i="459"/>
  <c r="K38" i="459" s="1"/>
  <c r="I38" i="459"/>
  <c r="AB23" i="459"/>
  <c r="AA23" i="459"/>
  <c r="O23" i="459"/>
  <c r="M23" i="459"/>
  <c r="N23" i="459" s="1"/>
  <c r="K23" i="459"/>
  <c r="G23" i="459"/>
  <c r="AB22" i="459"/>
  <c r="AA22" i="459"/>
  <c r="Q22" i="459"/>
  <c r="O22" i="459"/>
  <c r="N22" i="459"/>
  <c r="P22" i="459" s="1"/>
  <c r="M22" i="459"/>
  <c r="K22" i="459"/>
  <c r="G22" i="459"/>
  <c r="T21" i="459"/>
  <c r="S21" i="459"/>
  <c r="L21" i="459"/>
  <c r="O21" i="459" s="1"/>
  <c r="J21" i="459"/>
  <c r="K21" i="459" s="1"/>
  <c r="I21" i="459"/>
  <c r="AA6" i="459"/>
  <c r="O6" i="459"/>
  <c r="M6" i="459"/>
  <c r="N6" i="459" s="1"/>
  <c r="K6" i="459"/>
  <c r="G6" i="459"/>
  <c r="AB5" i="459"/>
  <c r="AA5" i="459"/>
  <c r="Q5" i="459"/>
  <c r="P5" i="459"/>
  <c r="O5" i="459"/>
  <c r="N5" i="459"/>
  <c r="M5" i="459"/>
  <c r="K5" i="459"/>
  <c r="G5" i="459"/>
  <c r="F1" i="459" s="1"/>
  <c r="H2" i="459"/>
  <c r="D1" i="459"/>
  <c r="F3" i="458" s="1"/>
  <c r="X29" i="458"/>
  <c r="W29" i="458"/>
  <c r="M8" i="458" s="1"/>
  <c r="V29" i="458"/>
  <c r="T29" i="458"/>
  <c r="S29" i="458"/>
  <c r="P29" i="458"/>
  <c r="O29" i="458"/>
  <c r="N29" i="458"/>
  <c r="M29" i="458"/>
  <c r="K29" i="458"/>
  <c r="J29" i="458"/>
  <c r="H29" i="458"/>
  <c r="G29" i="458"/>
  <c r="D29" i="458"/>
  <c r="E8" i="458" s="1"/>
  <c r="O15" i="458"/>
  <c r="N15" i="458"/>
  <c r="K15" i="458"/>
  <c r="I15" i="458"/>
  <c r="H15" i="458"/>
  <c r="G15" i="458"/>
  <c r="F15" i="458"/>
  <c r="G8" i="458" s="1"/>
  <c r="E15" i="458"/>
  <c r="D15" i="458"/>
  <c r="I8" i="458"/>
  <c r="F8" i="458"/>
  <c r="M7" i="458"/>
  <c r="K7" i="458"/>
  <c r="I7" i="458"/>
  <c r="G7" i="458"/>
  <c r="F7" i="458"/>
  <c r="E7" i="458"/>
  <c r="M6" i="458"/>
  <c r="K6" i="458"/>
  <c r="I6" i="458"/>
  <c r="G6" i="458"/>
  <c r="F6" i="458"/>
  <c r="E6" i="458"/>
  <c r="T157" i="457"/>
  <c r="S157" i="457"/>
  <c r="L157" i="457"/>
  <c r="O157" i="457" s="1"/>
  <c r="J157" i="457"/>
  <c r="K157" i="457" s="1"/>
  <c r="I157" i="457"/>
  <c r="O142" i="457"/>
  <c r="M142" i="457"/>
  <c r="AB142" i="457" s="1"/>
  <c r="K142" i="457"/>
  <c r="G142" i="457"/>
  <c r="AB141" i="457"/>
  <c r="AA141" i="457"/>
  <c r="O141" i="457"/>
  <c r="N141" i="457"/>
  <c r="Q141" i="457" s="1"/>
  <c r="M141" i="457"/>
  <c r="K141" i="457"/>
  <c r="G141" i="457"/>
  <c r="T140" i="457"/>
  <c r="S140" i="457"/>
  <c r="M140" i="457"/>
  <c r="AB140" i="457" s="1"/>
  <c r="AC124" i="457" s="1"/>
  <c r="L140" i="457"/>
  <c r="O140" i="457" s="1"/>
  <c r="J140" i="457"/>
  <c r="K140" i="457" s="1"/>
  <c r="I140" i="457"/>
  <c r="O126" i="457"/>
  <c r="M126" i="457"/>
  <c r="N126" i="457" s="1"/>
  <c r="K126" i="457"/>
  <c r="G126" i="457"/>
  <c r="AB125" i="457"/>
  <c r="AA125" i="457"/>
  <c r="Q125" i="457"/>
  <c r="O125" i="457"/>
  <c r="N125" i="457"/>
  <c r="M125" i="457"/>
  <c r="K125" i="457"/>
  <c r="P125" i="457" s="1"/>
  <c r="G125" i="457"/>
  <c r="AB124" i="457"/>
  <c r="AA124" i="457"/>
  <c r="O124" i="457"/>
  <c r="N124" i="457"/>
  <c r="Q124" i="457" s="1"/>
  <c r="M124" i="457"/>
  <c r="K124" i="457"/>
  <c r="G124" i="457"/>
  <c r="T123" i="457"/>
  <c r="S123" i="457"/>
  <c r="O123" i="457"/>
  <c r="L123" i="457"/>
  <c r="J123" i="457"/>
  <c r="K123" i="457" s="1"/>
  <c r="I123" i="457"/>
  <c r="AB111" i="457"/>
  <c r="AA111" i="457"/>
  <c r="O111" i="457"/>
  <c r="M111" i="457"/>
  <c r="N111" i="457" s="1"/>
  <c r="K111" i="457"/>
  <c r="G111" i="457"/>
  <c r="O110" i="457"/>
  <c r="M110" i="457"/>
  <c r="AB110" i="457" s="1"/>
  <c r="K110" i="457"/>
  <c r="G110" i="457"/>
  <c r="O109" i="457"/>
  <c r="M109" i="457"/>
  <c r="N109" i="457" s="1"/>
  <c r="K109" i="457"/>
  <c r="G109" i="457"/>
  <c r="AB108" i="457"/>
  <c r="AA108" i="457"/>
  <c r="O108" i="457"/>
  <c r="N108" i="457"/>
  <c r="M108" i="457"/>
  <c r="K108" i="457"/>
  <c r="Q108" i="457" s="1"/>
  <c r="G108" i="457"/>
  <c r="AB107" i="457"/>
  <c r="O107" i="457"/>
  <c r="N107" i="457"/>
  <c r="Q107" i="457" s="1"/>
  <c r="M107" i="457"/>
  <c r="AA107" i="457" s="1"/>
  <c r="K107" i="457"/>
  <c r="G107" i="457"/>
  <c r="T106" i="457"/>
  <c r="S106" i="457"/>
  <c r="O106" i="457"/>
  <c r="L106" i="457"/>
  <c r="J106" i="457"/>
  <c r="K106" i="457" s="1"/>
  <c r="I106" i="457"/>
  <c r="AB93" i="457"/>
  <c r="AA93" i="457"/>
  <c r="O93" i="457"/>
  <c r="N93" i="457"/>
  <c r="Q93" i="457" s="1"/>
  <c r="M93" i="457"/>
  <c r="K93" i="457"/>
  <c r="G93" i="457"/>
  <c r="AA92" i="457"/>
  <c r="O92" i="457"/>
  <c r="M92" i="457"/>
  <c r="AB92" i="457" s="1"/>
  <c r="K92" i="457"/>
  <c r="G92" i="457"/>
  <c r="O91" i="457"/>
  <c r="M91" i="457"/>
  <c r="N91" i="457" s="1"/>
  <c r="K91" i="457"/>
  <c r="G91" i="457"/>
  <c r="AB90" i="457"/>
  <c r="AA90" i="457"/>
  <c r="O90" i="457"/>
  <c r="N90" i="457"/>
  <c r="P90" i="457" s="1"/>
  <c r="M90" i="457"/>
  <c r="K90" i="457"/>
  <c r="Q90" i="457" s="1"/>
  <c r="G90" i="457"/>
  <c r="T89" i="457"/>
  <c r="S89" i="457"/>
  <c r="L89" i="457"/>
  <c r="O89" i="457" s="1"/>
  <c r="J89" i="457"/>
  <c r="K89" i="457" s="1"/>
  <c r="I89" i="457"/>
  <c r="AB79" i="457"/>
  <c r="AA79" i="457"/>
  <c r="O79" i="457"/>
  <c r="N79" i="457"/>
  <c r="M79" i="457"/>
  <c r="K79" i="457"/>
  <c r="Q79" i="457" s="1"/>
  <c r="G79" i="457"/>
  <c r="AB78" i="457"/>
  <c r="AA78" i="457"/>
  <c r="O78" i="457"/>
  <c r="N78" i="457"/>
  <c r="Q78" i="457" s="1"/>
  <c r="M78" i="457"/>
  <c r="K78" i="457"/>
  <c r="G78" i="457"/>
  <c r="AA77" i="457"/>
  <c r="O77" i="457"/>
  <c r="M77" i="457"/>
  <c r="AB77" i="457" s="1"/>
  <c r="K77" i="457"/>
  <c r="G77" i="457"/>
  <c r="O76" i="457"/>
  <c r="M76" i="457"/>
  <c r="N76" i="457" s="1"/>
  <c r="K76" i="457"/>
  <c r="G76" i="457"/>
  <c r="AB75" i="457"/>
  <c r="AA75" i="457"/>
  <c r="O75" i="457"/>
  <c r="N75" i="457"/>
  <c r="M75" i="457"/>
  <c r="K75" i="457"/>
  <c r="Q75" i="457" s="1"/>
  <c r="G75" i="457"/>
  <c r="AB74" i="457"/>
  <c r="AA74" i="457"/>
  <c r="O74" i="457"/>
  <c r="N74" i="457"/>
  <c r="Q74" i="457" s="1"/>
  <c r="M74" i="457"/>
  <c r="K74" i="457"/>
  <c r="G74" i="457"/>
  <c r="AB73" i="457"/>
  <c r="Q73" i="457"/>
  <c r="O73" i="457"/>
  <c r="N73" i="457"/>
  <c r="P73" i="457" s="1"/>
  <c r="M73" i="457"/>
  <c r="M89" i="457" s="1"/>
  <c r="K73" i="457"/>
  <c r="G73" i="457"/>
  <c r="T72" i="457"/>
  <c r="S72" i="457"/>
  <c r="L72" i="457"/>
  <c r="O72" i="457" s="1"/>
  <c r="J72" i="457"/>
  <c r="K72" i="457" s="1"/>
  <c r="I72" i="457"/>
  <c r="AA59" i="457"/>
  <c r="O59" i="457"/>
  <c r="M59" i="457"/>
  <c r="AB59" i="457" s="1"/>
  <c r="K59" i="457"/>
  <c r="G59" i="457"/>
  <c r="O58" i="457"/>
  <c r="M58" i="457"/>
  <c r="N58" i="457" s="1"/>
  <c r="K58" i="457"/>
  <c r="G58" i="457"/>
  <c r="AB57" i="457"/>
  <c r="AA57" i="457"/>
  <c r="O57" i="457"/>
  <c r="N57" i="457"/>
  <c r="M57" i="457"/>
  <c r="K57" i="457"/>
  <c r="Q57" i="457" s="1"/>
  <c r="G57" i="457"/>
  <c r="AB56" i="457"/>
  <c r="O56" i="457"/>
  <c r="N56" i="457"/>
  <c r="Q56" i="457" s="1"/>
  <c r="M56" i="457"/>
  <c r="AA56" i="457" s="1"/>
  <c r="K56" i="457"/>
  <c r="G56" i="457"/>
  <c r="T55" i="457"/>
  <c r="S55" i="457"/>
  <c r="O55" i="457"/>
  <c r="L55" i="457"/>
  <c r="J55" i="457"/>
  <c r="K55" i="457" s="1"/>
  <c r="I55" i="457"/>
  <c r="AB43" i="457"/>
  <c r="AA43" i="457"/>
  <c r="O43" i="457"/>
  <c r="N43" i="457"/>
  <c r="Q43" i="457" s="1"/>
  <c r="M43" i="457"/>
  <c r="K43" i="457"/>
  <c r="G43" i="457"/>
  <c r="AA42" i="457"/>
  <c r="O42" i="457"/>
  <c r="M42" i="457"/>
  <c r="AB42" i="457" s="1"/>
  <c r="K42" i="457"/>
  <c r="G42" i="457"/>
  <c r="O41" i="457"/>
  <c r="M41" i="457"/>
  <c r="N41" i="457" s="1"/>
  <c r="K41" i="457"/>
  <c r="G41" i="457"/>
  <c r="AB40" i="457"/>
  <c r="AA40" i="457"/>
  <c r="O40" i="457"/>
  <c r="N40" i="457"/>
  <c r="M40" i="457"/>
  <c r="K40" i="457"/>
  <c r="Q40" i="457" s="1"/>
  <c r="G40" i="457"/>
  <c r="AB39" i="457"/>
  <c r="O39" i="457"/>
  <c r="N39" i="457"/>
  <c r="Q39" i="457" s="1"/>
  <c r="M39" i="457"/>
  <c r="AA39" i="457" s="1"/>
  <c r="K39" i="457"/>
  <c r="G39" i="457"/>
  <c r="T38" i="457"/>
  <c r="S38" i="457"/>
  <c r="O38" i="457"/>
  <c r="L38" i="457"/>
  <c r="J38" i="457"/>
  <c r="K38" i="457" s="1"/>
  <c r="I38" i="457"/>
  <c r="AQ29" i="457"/>
  <c r="AB27" i="457"/>
  <c r="O27" i="457"/>
  <c r="M27" i="457"/>
  <c r="AA27" i="457" s="1"/>
  <c r="K27" i="457"/>
  <c r="G27" i="457"/>
  <c r="AB26" i="457"/>
  <c r="O26" i="457"/>
  <c r="M26" i="457"/>
  <c r="AA26" i="457" s="1"/>
  <c r="K26" i="457"/>
  <c r="G26" i="457"/>
  <c r="O25" i="457"/>
  <c r="M25" i="457"/>
  <c r="AA25" i="457" s="1"/>
  <c r="K25" i="457"/>
  <c r="G25" i="457"/>
  <c r="O24" i="457"/>
  <c r="M24" i="457"/>
  <c r="N24" i="457" s="1"/>
  <c r="K24" i="457"/>
  <c r="G24" i="457"/>
  <c r="F1" i="457" s="1"/>
  <c r="F2" i="457" s="1"/>
  <c r="AB23" i="457"/>
  <c r="O23" i="457"/>
  <c r="M23" i="457"/>
  <c r="AA23" i="457" s="1"/>
  <c r="K23" i="457"/>
  <c r="G23" i="457"/>
  <c r="AA22" i="457"/>
  <c r="O22" i="457"/>
  <c r="N22" i="457"/>
  <c r="Q22" i="457" s="1"/>
  <c r="M22" i="457"/>
  <c r="AB22" i="457" s="1"/>
  <c r="K22" i="457"/>
  <c r="G22" i="457"/>
  <c r="T21" i="457"/>
  <c r="S21" i="457"/>
  <c r="L21" i="457"/>
  <c r="H1" i="457" s="1"/>
  <c r="K21" i="457"/>
  <c r="J21" i="457"/>
  <c r="I21" i="457"/>
  <c r="AB6" i="457"/>
  <c r="O6" i="457"/>
  <c r="M6" i="457"/>
  <c r="AA6" i="457" s="1"/>
  <c r="K6" i="457"/>
  <c r="G6" i="457"/>
  <c r="O5" i="457"/>
  <c r="M5" i="457"/>
  <c r="AB5" i="457" s="1"/>
  <c r="K5" i="457"/>
  <c r="G5" i="457"/>
  <c r="H2" i="457"/>
  <c r="D1" i="457"/>
  <c r="T242" i="456"/>
  <c r="S242" i="456"/>
  <c r="L242" i="456"/>
  <c r="J242" i="456"/>
  <c r="I242" i="456"/>
  <c r="K242" i="456" s="1"/>
  <c r="AB231" i="456"/>
  <c r="O231" i="456"/>
  <c r="M231" i="456"/>
  <c r="AA231" i="456" s="1"/>
  <c r="K231" i="456"/>
  <c r="G231" i="456"/>
  <c r="AB230" i="456"/>
  <c r="AA230" i="456"/>
  <c r="O230" i="456"/>
  <c r="M230" i="456"/>
  <c r="N230" i="456" s="1"/>
  <c r="K230" i="456"/>
  <c r="G230" i="456"/>
  <c r="O229" i="456"/>
  <c r="M229" i="456"/>
  <c r="AA229" i="456" s="1"/>
  <c r="K229" i="456"/>
  <c r="G229" i="456"/>
  <c r="O228" i="456"/>
  <c r="M228" i="456"/>
  <c r="N228" i="456" s="1"/>
  <c r="K228" i="456"/>
  <c r="G228" i="456"/>
  <c r="AB227" i="456"/>
  <c r="O227" i="456"/>
  <c r="M227" i="456"/>
  <c r="AA227" i="456" s="1"/>
  <c r="K227" i="456"/>
  <c r="G227" i="456"/>
  <c r="AA226" i="456"/>
  <c r="O226" i="456"/>
  <c r="M226" i="456"/>
  <c r="M242" i="456" s="1"/>
  <c r="K226" i="456"/>
  <c r="G226" i="456"/>
  <c r="T225" i="456"/>
  <c r="S225" i="456"/>
  <c r="L225" i="456"/>
  <c r="O225" i="456" s="1"/>
  <c r="K225" i="456"/>
  <c r="J225" i="456"/>
  <c r="I225" i="456"/>
  <c r="AB211" i="456"/>
  <c r="AA211" i="456"/>
  <c r="O211" i="456"/>
  <c r="M211" i="456"/>
  <c r="N211" i="456" s="1"/>
  <c r="K211" i="456"/>
  <c r="G211" i="456"/>
  <c r="O210" i="456"/>
  <c r="M210" i="456"/>
  <c r="AA210" i="456" s="1"/>
  <c r="K210" i="456"/>
  <c r="G210" i="456"/>
  <c r="O209" i="456"/>
  <c r="M209" i="456"/>
  <c r="N209" i="456" s="1"/>
  <c r="K209" i="456"/>
  <c r="G209" i="456"/>
  <c r="T208" i="456"/>
  <c r="S208" i="456"/>
  <c r="L208" i="456"/>
  <c r="O208" i="456" s="1"/>
  <c r="K208" i="456"/>
  <c r="J208" i="456"/>
  <c r="I208" i="456"/>
  <c r="AA195" i="456"/>
  <c r="O195" i="456"/>
  <c r="M195" i="456"/>
  <c r="N195" i="456" s="1"/>
  <c r="K195" i="456"/>
  <c r="G195" i="456"/>
  <c r="AB194" i="456"/>
  <c r="O194" i="456"/>
  <c r="M194" i="456"/>
  <c r="AA194" i="456" s="1"/>
  <c r="K194" i="456"/>
  <c r="G194" i="456"/>
  <c r="AB193" i="456"/>
  <c r="AA193" i="456"/>
  <c r="Q193" i="456"/>
  <c r="P193" i="456"/>
  <c r="O193" i="456"/>
  <c r="N193" i="456"/>
  <c r="M193" i="456"/>
  <c r="K193" i="456"/>
  <c r="G193" i="456"/>
  <c r="O192" i="456"/>
  <c r="M192" i="456"/>
  <c r="AB192" i="456" s="1"/>
  <c r="K192" i="456"/>
  <c r="G192" i="456"/>
  <c r="T191" i="456"/>
  <c r="S191" i="456"/>
  <c r="O191" i="456"/>
  <c r="L191" i="456"/>
  <c r="J191" i="456"/>
  <c r="K191" i="456" s="1"/>
  <c r="I191" i="456"/>
  <c r="O178" i="456"/>
  <c r="M178" i="456"/>
  <c r="AA178" i="456" s="1"/>
  <c r="K178" i="456"/>
  <c r="G178" i="456"/>
  <c r="AA177" i="456"/>
  <c r="O177" i="456"/>
  <c r="M177" i="456"/>
  <c r="N177" i="456" s="1"/>
  <c r="K177" i="456"/>
  <c r="G177" i="456"/>
  <c r="AB176" i="456"/>
  <c r="O176" i="456"/>
  <c r="N176" i="456"/>
  <c r="Q176" i="456" s="1"/>
  <c r="M176" i="456"/>
  <c r="AA176" i="456" s="1"/>
  <c r="K176" i="456"/>
  <c r="G176" i="456"/>
  <c r="AB175" i="456"/>
  <c r="AA175" i="456"/>
  <c r="O175" i="456"/>
  <c r="N175" i="456"/>
  <c r="Q175" i="456" s="1"/>
  <c r="M175" i="456"/>
  <c r="M191" i="456" s="1"/>
  <c r="K175" i="456"/>
  <c r="G175" i="456"/>
  <c r="T174" i="456"/>
  <c r="S174" i="456"/>
  <c r="L174" i="456"/>
  <c r="O174" i="456" s="1"/>
  <c r="J174" i="456"/>
  <c r="K174" i="456" s="1"/>
  <c r="I174" i="456"/>
  <c r="AB158" i="456"/>
  <c r="AA158" i="456"/>
  <c r="O158" i="456"/>
  <c r="N158" i="456"/>
  <c r="Q158" i="456" s="1"/>
  <c r="M158" i="456"/>
  <c r="M174" i="456" s="1"/>
  <c r="K158" i="456"/>
  <c r="G158" i="456"/>
  <c r="T157" i="456"/>
  <c r="S157" i="456"/>
  <c r="L157" i="456"/>
  <c r="O157" i="456" s="1"/>
  <c r="J157" i="456"/>
  <c r="K157" i="456" s="1"/>
  <c r="I157" i="456"/>
  <c r="AB146" i="456"/>
  <c r="AA146" i="456"/>
  <c r="Q146" i="456"/>
  <c r="P146" i="456"/>
  <c r="O146" i="456"/>
  <c r="N146" i="456"/>
  <c r="M146" i="456"/>
  <c r="K146" i="456"/>
  <c r="G146" i="456"/>
  <c r="O145" i="456"/>
  <c r="M145" i="456"/>
  <c r="AA145" i="456" s="1"/>
  <c r="K145" i="456"/>
  <c r="G145" i="456"/>
  <c r="AA144" i="456"/>
  <c r="O144" i="456"/>
  <c r="M144" i="456"/>
  <c r="N144" i="456" s="1"/>
  <c r="K144" i="456"/>
  <c r="G144" i="456"/>
  <c r="AB143" i="456"/>
  <c r="O143" i="456"/>
  <c r="N143" i="456"/>
  <c r="Q143" i="456" s="1"/>
  <c r="M143" i="456"/>
  <c r="AA143" i="456" s="1"/>
  <c r="K143" i="456"/>
  <c r="G143" i="456"/>
  <c r="AB142" i="456"/>
  <c r="AA142" i="456"/>
  <c r="Q142" i="456"/>
  <c r="P142" i="456"/>
  <c r="O142" i="456"/>
  <c r="N142" i="456"/>
  <c r="M142" i="456"/>
  <c r="K142" i="456"/>
  <c r="G142" i="456"/>
  <c r="O141" i="456"/>
  <c r="M141" i="456"/>
  <c r="AB141" i="456" s="1"/>
  <c r="K141" i="456"/>
  <c r="G141" i="456"/>
  <c r="T140" i="456"/>
  <c r="S140" i="456"/>
  <c r="O140" i="456"/>
  <c r="L140" i="456"/>
  <c r="J140" i="456"/>
  <c r="K140" i="456" s="1"/>
  <c r="I140" i="456"/>
  <c r="O128" i="456"/>
  <c r="M128" i="456"/>
  <c r="AA128" i="456" s="1"/>
  <c r="K128" i="456"/>
  <c r="G128" i="456"/>
  <c r="AA127" i="456"/>
  <c r="O127" i="456"/>
  <c r="M127" i="456"/>
  <c r="N127" i="456" s="1"/>
  <c r="K127" i="456"/>
  <c r="G127" i="456"/>
  <c r="AB126" i="456"/>
  <c r="O126" i="456"/>
  <c r="N126" i="456"/>
  <c r="Q126" i="456" s="1"/>
  <c r="M126" i="456"/>
  <c r="AA126" i="456" s="1"/>
  <c r="K126" i="456"/>
  <c r="G126" i="456"/>
  <c r="AB125" i="456"/>
  <c r="AA125" i="456"/>
  <c r="Q125" i="456"/>
  <c r="P125" i="456"/>
  <c r="O125" i="456"/>
  <c r="N125" i="456"/>
  <c r="M125" i="456"/>
  <c r="K125" i="456"/>
  <c r="G125" i="456"/>
  <c r="O124" i="456"/>
  <c r="M124" i="456"/>
  <c r="AB124" i="456" s="1"/>
  <c r="K124" i="456"/>
  <c r="G124" i="456"/>
  <c r="T123" i="456"/>
  <c r="S123" i="456"/>
  <c r="O123" i="456"/>
  <c r="L123" i="456"/>
  <c r="J123" i="456"/>
  <c r="K123" i="456" s="1"/>
  <c r="I123" i="456"/>
  <c r="O110" i="456"/>
  <c r="M110" i="456"/>
  <c r="AA110" i="456" s="1"/>
  <c r="K110" i="456"/>
  <c r="G110" i="456"/>
  <c r="AA109" i="456"/>
  <c r="O109" i="456"/>
  <c r="M109" i="456"/>
  <c r="N109" i="456" s="1"/>
  <c r="K109" i="456"/>
  <c r="G109" i="456"/>
  <c r="AB108" i="456"/>
  <c r="O108" i="456"/>
  <c r="N108" i="456"/>
  <c r="P108" i="456" s="1"/>
  <c r="M108" i="456"/>
  <c r="AA108" i="456" s="1"/>
  <c r="K108" i="456"/>
  <c r="Q108" i="456" s="1"/>
  <c r="G108" i="456"/>
  <c r="AA107" i="456"/>
  <c r="P107" i="456"/>
  <c r="O107" i="456"/>
  <c r="N107" i="456"/>
  <c r="Q107" i="456" s="1"/>
  <c r="M107" i="456"/>
  <c r="AB107" i="456" s="1"/>
  <c r="K107" i="456"/>
  <c r="G107" i="456"/>
  <c r="T106" i="456"/>
  <c r="S106" i="456"/>
  <c r="L106" i="456"/>
  <c r="O106" i="456" s="1"/>
  <c r="J106" i="456"/>
  <c r="K106" i="456" s="1"/>
  <c r="I106" i="456"/>
  <c r="AA94" i="456"/>
  <c r="Q94" i="456"/>
  <c r="P94" i="456"/>
  <c r="O94" i="456"/>
  <c r="N94" i="456"/>
  <c r="M94" i="456"/>
  <c r="AB94" i="456" s="1"/>
  <c r="K94" i="456"/>
  <c r="G94" i="456"/>
  <c r="O93" i="456"/>
  <c r="M93" i="456"/>
  <c r="AA93" i="456" s="1"/>
  <c r="K93" i="456"/>
  <c r="G93" i="456"/>
  <c r="AA92" i="456"/>
  <c r="Q92" i="456"/>
  <c r="O92" i="456"/>
  <c r="N92" i="456"/>
  <c r="P92" i="456" s="1"/>
  <c r="M92" i="456"/>
  <c r="AB92" i="456" s="1"/>
  <c r="K92" i="456"/>
  <c r="G92" i="456"/>
  <c r="AB91" i="456"/>
  <c r="O91" i="456"/>
  <c r="N91" i="456"/>
  <c r="Q91" i="456" s="1"/>
  <c r="M91" i="456"/>
  <c r="AA91" i="456" s="1"/>
  <c r="K91" i="456"/>
  <c r="G91" i="456"/>
  <c r="AA90" i="456"/>
  <c r="O90" i="456"/>
  <c r="M90" i="456"/>
  <c r="AB90" i="456" s="1"/>
  <c r="K90" i="456"/>
  <c r="G90" i="456"/>
  <c r="T89" i="456"/>
  <c r="S89" i="456"/>
  <c r="L89" i="456"/>
  <c r="O89" i="456" s="1"/>
  <c r="J89" i="456"/>
  <c r="K89" i="456" s="1"/>
  <c r="I89" i="456"/>
  <c r="AA73" i="456"/>
  <c r="O73" i="456"/>
  <c r="M73" i="456"/>
  <c r="AB73" i="456" s="1"/>
  <c r="K73" i="456"/>
  <c r="G73" i="456"/>
  <c r="T72" i="456"/>
  <c r="S72" i="456"/>
  <c r="L72" i="456"/>
  <c r="O72" i="456" s="1"/>
  <c r="J72" i="456"/>
  <c r="K72" i="456" s="1"/>
  <c r="I72" i="456"/>
  <c r="AA56" i="456"/>
  <c r="O56" i="456"/>
  <c r="M56" i="456"/>
  <c r="AB56" i="456" s="1"/>
  <c r="K56" i="456"/>
  <c r="G56" i="456"/>
  <c r="T55" i="456"/>
  <c r="S55" i="456"/>
  <c r="L55" i="456"/>
  <c r="O55" i="456" s="1"/>
  <c r="J55" i="456"/>
  <c r="K55" i="456" s="1"/>
  <c r="I55" i="456"/>
  <c r="AA41" i="456"/>
  <c r="Q41" i="456"/>
  <c r="P41" i="456"/>
  <c r="O41" i="456"/>
  <c r="N41" i="456"/>
  <c r="M41" i="456"/>
  <c r="AB41" i="456" s="1"/>
  <c r="K41" i="456"/>
  <c r="G41" i="456"/>
  <c r="O40" i="456"/>
  <c r="M40" i="456"/>
  <c r="AA40" i="456" s="1"/>
  <c r="K40" i="456"/>
  <c r="G40" i="456"/>
  <c r="O39" i="456"/>
  <c r="M39" i="456"/>
  <c r="N39" i="456" s="1"/>
  <c r="K39" i="456"/>
  <c r="G39" i="456"/>
  <c r="T38" i="456"/>
  <c r="S38" i="456"/>
  <c r="M38" i="456"/>
  <c r="N38" i="456" s="1"/>
  <c r="L38" i="456"/>
  <c r="O38" i="456" s="1"/>
  <c r="K38" i="456"/>
  <c r="J38" i="456"/>
  <c r="I38" i="456"/>
  <c r="AA23" i="456"/>
  <c r="O23" i="456"/>
  <c r="N23" i="456"/>
  <c r="P23" i="456" s="1"/>
  <c r="M23" i="456"/>
  <c r="AB23" i="456" s="1"/>
  <c r="K23" i="456"/>
  <c r="Q23" i="456" s="1"/>
  <c r="G23" i="456"/>
  <c r="Q22" i="456"/>
  <c r="P22" i="456"/>
  <c r="O22" i="456"/>
  <c r="N22" i="456"/>
  <c r="M22" i="456"/>
  <c r="AB22" i="456" s="1"/>
  <c r="K22" i="456"/>
  <c r="G22" i="456"/>
  <c r="T21" i="456"/>
  <c r="S21" i="456"/>
  <c r="L21" i="456"/>
  <c r="J21" i="456"/>
  <c r="K21" i="456" s="1"/>
  <c r="I21" i="456"/>
  <c r="O21" i="456" s="1"/>
  <c r="AB6" i="456"/>
  <c r="AA6" i="456"/>
  <c r="O6" i="456"/>
  <c r="N6" i="456"/>
  <c r="Q6" i="456" s="1"/>
  <c r="M6" i="456"/>
  <c r="K6" i="456"/>
  <c r="G6" i="456"/>
  <c r="AB5" i="456"/>
  <c r="AA5" i="456"/>
  <c r="O5" i="456"/>
  <c r="N5" i="456"/>
  <c r="Q5" i="456" s="1"/>
  <c r="M5" i="456"/>
  <c r="M21" i="456" s="1"/>
  <c r="K5" i="456"/>
  <c r="G5" i="456"/>
  <c r="H2" i="456"/>
  <c r="F1" i="456"/>
  <c r="I3" i="455" s="1"/>
  <c r="D1" i="456"/>
  <c r="X29" i="455"/>
  <c r="W29" i="455"/>
  <c r="V29" i="455"/>
  <c r="T29" i="455"/>
  <c r="S29" i="455"/>
  <c r="P29" i="455"/>
  <c r="O29" i="455"/>
  <c r="N29" i="455"/>
  <c r="M29" i="455"/>
  <c r="K29" i="455"/>
  <c r="J29" i="455"/>
  <c r="H29" i="455"/>
  <c r="K8" i="455" s="1"/>
  <c r="G29" i="455"/>
  <c r="D29" i="455"/>
  <c r="O15" i="455"/>
  <c r="N15" i="455"/>
  <c r="I8" i="455" s="1"/>
  <c r="K15" i="455"/>
  <c r="I15" i="455"/>
  <c r="H15" i="455"/>
  <c r="G15" i="455"/>
  <c r="F15" i="455"/>
  <c r="E15" i="455"/>
  <c r="D15" i="455"/>
  <c r="G8" i="455" s="1"/>
  <c r="M8" i="455"/>
  <c r="F8" i="455"/>
  <c r="M7" i="455"/>
  <c r="K7" i="455"/>
  <c r="I7" i="455"/>
  <c r="G7" i="455"/>
  <c r="F7" i="455"/>
  <c r="E7" i="455"/>
  <c r="M6" i="455"/>
  <c r="K6" i="455"/>
  <c r="I6" i="455"/>
  <c r="G6" i="455"/>
  <c r="F6" i="455"/>
  <c r="E6" i="455"/>
  <c r="F3" i="455"/>
  <c r="T157" i="454"/>
  <c r="S157" i="454"/>
  <c r="M157" i="454"/>
  <c r="AB157" i="454" s="1"/>
  <c r="AC141" i="454" s="1"/>
  <c r="L157" i="454"/>
  <c r="O157" i="454" s="1"/>
  <c r="J157" i="454"/>
  <c r="K157" i="454" s="1"/>
  <c r="I157" i="454"/>
  <c r="AA142" i="454"/>
  <c r="O142" i="454"/>
  <c r="M142" i="454"/>
  <c r="AB142" i="454" s="1"/>
  <c r="K142" i="454"/>
  <c r="G142" i="454"/>
  <c r="AB141" i="454"/>
  <c r="AA141" i="454"/>
  <c r="Q141" i="454"/>
  <c r="O141" i="454"/>
  <c r="N141" i="454"/>
  <c r="P141" i="454" s="1"/>
  <c r="M141" i="454"/>
  <c r="K141" i="454"/>
  <c r="G141" i="454"/>
  <c r="AB140" i="454"/>
  <c r="AC124" i="454" s="1"/>
  <c r="T140" i="454"/>
  <c r="S140" i="454"/>
  <c r="M140" i="454"/>
  <c r="N140" i="454" s="1"/>
  <c r="L140" i="454"/>
  <c r="O140" i="454" s="1"/>
  <c r="J140" i="454"/>
  <c r="K140" i="454" s="1"/>
  <c r="I140" i="454"/>
  <c r="AB126" i="454"/>
  <c r="AA126" i="454"/>
  <c r="O126" i="454"/>
  <c r="M126" i="454"/>
  <c r="N126" i="454" s="1"/>
  <c r="K126" i="454"/>
  <c r="G126" i="454"/>
  <c r="AB125" i="454"/>
  <c r="AA125" i="454"/>
  <c r="Q125" i="454"/>
  <c r="O125" i="454"/>
  <c r="N125" i="454"/>
  <c r="M125" i="454"/>
  <c r="K125" i="454"/>
  <c r="P125" i="454" s="1"/>
  <c r="G125" i="454"/>
  <c r="AB124" i="454"/>
  <c r="AA124" i="454"/>
  <c r="P124" i="454"/>
  <c r="O124" i="454"/>
  <c r="N124" i="454"/>
  <c r="Q124" i="454" s="1"/>
  <c r="M124" i="454"/>
  <c r="K124" i="454"/>
  <c r="G124" i="454"/>
  <c r="T123" i="454"/>
  <c r="S123" i="454"/>
  <c r="O123" i="454"/>
  <c r="L123" i="454"/>
  <c r="J123" i="454"/>
  <c r="K123" i="454" s="1"/>
  <c r="I123" i="454"/>
  <c r="AA112" i="454"/>
  <c r="O112" i="454"/>
  <c r="N112" i="454"/>
  <c r="Q112" i="454" s="1"/>
  <c r="M112" i="454"/>
  <c r="AB112" i="454" s="1"/>
  <c r="K112" i="454"/>
  <c r="G112" i="454"/>
  <c r="AA111" i="454"/>
  <c r="O111" i="454"/>
  <c r="M111" i="454"/>
  <c r="AB111" i="454" s="1"/>
  <c r="K111" i="454"/>
  <c r="G111" i="454"/>
  <c r="AB110" i="454"/>
  <c r="AA110" i="454"/>
  <c r="O110" i="454"/>
  <c r="M110" i="454"/>
  <c r="N110" i="454" s="1"/>
  <c r="K110" i="454"/>
  <c r="G110" i="454"/>
  <c r="AB109" i="454"/>
  <c r="AA109" i="454"/>
  <c r="Q109" i="454"/>
  <c r="O109" i="454"/>
  <c r="N109" i="454"/>
  <c r="M109" i="454"/>
  <c r="K109" i="454"/>
  <c r="P109" i="454" s="1"/>
  <c r="G109" i="454"/>
  <c r="AA108" i="454"/>
  <c r="O108" i="454"/>
  <c r="N108" i="454"/>
  <c r="Q108" i="454" s="1"/>
  <c r="M108" i="454"/>
  <c r="AB108" i="454" s="1"/>
  <c r="K108" i="454"/>
  <c r="G108" i="454"/>
  <c r="O107" i="454"/>
  <c r="M107" i="454"/>
  <c r="AB107" i="454" s="1"/>
  <c r="K107" i="454"/>
  <c r="G107" i="454"/>
  <c r="T106" i="454"/>
  <c r="S106" i="454"/>
  <c r="M106" i="454"/>
  <c r="AB106" i="454" s="1"/>
  <c r="AC90" i="454" s="1"/>
  <c r="L106" i="454"/>
  <c r="O106" i="454" s="1"/>
  <c r="J106" i="454"/>
  <c r="K106" i="454" s="1"/>
  <c r="I106" i="454"/>
  <c r="AA93" i="454"/>
  <c r="O93" i="454"/>
  <c r="M93" i="454"/>
  <c r="AB93" i="454" s="1"/>
  <c r="K93" i="454"/>
  <c r="G93" i="454"/>
  <c r="AB92" i="454"/>
  <c r="AA92" i="454"/>
  <c r="O92" i="454"/>
  <c r="M92" i="454"/>
  <c r="N92" i="454" s="1"/>
  <c r="K92" i="454"/>
  <c r="G92" i="454"/>
  <c r="AB91" i="454"/>
  <c r="AA91" i="454"/>
  <c r="Q91" i="454"/>
  <c r="O91" i="454"/>
  <c r="N91" i="454"/>
  <c r="M91" i="454"/>
  <c r="K91" i="454"/>
  <c r="P91" i="454" s="1"/>
  <c r="G91" i="454"/>
  <c r="AB90" i="454"/>
  <c r="P90" i="454"/>
  <c r="O90" i="454"/>
  <c r="N90" i="454"/>
  <c r="Q90" i="454" s="1"/>
  <c r="M90" i="454"/>
  <c r="AA90" i="454" s="1"/>
  <c r="K90" i="454"/>
  <c r="G90" i="454"/>
  <c r="T89" i="454"/>
  <c r="S89" i="454"/>
  <c r="O89" i="454"/>
  <c r="L89" i="454"/>
  <c r="J89" i="454"/>
  <c r="K89" i="454" s="1"/>
  <c r="I89" i="454"/>
  <c r="AA78" i="454"/>
  <c r="O78" i="454"/>
  <c r="N78" i="454"/>
  <c r="Q78" i="454" s="1"/>
  <c r="M78" i="454"/>
  <c r="AB78" i="454" s="1"/>
  <c r="K78" i="454"/>
  <c r="G78" i="454"/>
  <c r="AA77" i="454"/>
  <c r="O77" i="454"/>
  <c r="M77" i="454"/>
  <c r="AB77" i="454" s="1"/>
  <c r="K77" i="454"/>
  <c r="G77" i="454"/>
  <c r="AB76" i="454"/>
  <c r="AA76" i="454"/>
  <c r="O76" i="454"/>
  <c r="M76" i="454"/>
  <c r="N76" i="454" s="1"/>
  <c r="K76" i="454"/>
  <c r="G76" i="454"/>
  <c r="AB75" i="454"/>
  <c r="AA75" i="454"/>
  <c r="Q75" i="454"/>
  <c r="O75" i="454"/>
  <c r="N75" i="454"/>
  <c r="M75" i="454"/>
  <c r="K75" i="454"/>
  <c r="P75" i="454" s="1"/>
  <c r="G75" i="454"/>
  <c r="AA74" i="454"/>
  <c r="O74" i="454"/>
  <c r="N74" i="454"/>
  <c r="Q74" i="454" s="1"/>
  <c r="M74" i="454"/>
  <c r="AB74" i="454" s="1"/>
  <c r="K74" i="454"/>
  <c r="G74" i="454"/>
  <c r="O73" i="454"/>
  <c r="M73" i="454"/>
  <c r="AB73" i="454" s="1"/>
  <c r="K73" i="454"/>
  <c r="G73" i="454"/>
  <c r="T72" i="454"/>
  <c r="S72" i="454"/>
  <c r="M72" i="454"/>
  <c r="AB72" i="454" s="1"/>
  <c r="AC56" i="454" s="1"/>
  <c r="L72" i="454"/>
  <c r="O72" i="454" s="1"/>
  <c r="J72" i="454"/>
  <c r="K72" i="454" s="1"/>
  <c r="I72" i="454"/>
  <c r="AA59" i="454"/>
  <c r="O59" i="454"/>
  <c r="M59" i="454"/>
  <c r="AB59" i="454" s="1"/>
  <c r="K59" i="454"/>
  <c r="G59" i="454"/>
  <c r="AB58" i="454"/>
  <c r="AA58" i="454"/>
  <c r="O58" i="454"/>
  <c r="M58" i="454"/>
  <c r="N58" i="454" s="1"/>
  <c r="K58" i="454"/>
  <c r="G58" i="454"/>
  <c r="AB57" i="454"/>
  <c r="AA57" i="454"/>
  <c r="Q57" i="454"/>
  <c r="O57" i="454"/>
  <c r="N57" i="454"/>
  <c r="M57" i="454"/>
  <c r="K57" i="454"/>
  <c r="P57" i="454" s="1"/>
  <c r="G57" i="454"/>
  <c r="AB56" i="454"/>
  <c r="P56" i="454"/>
  <c r="O56" i="454"/>
  <c r="N56" i="454"/>
  <c r="Q56" i="454" s="1"/>
  <c r="M56" i="454"/>
  <c r="AA56" i="454" s="1"/>
  <c r="K56" i="454"/>
  <c r="G56" i="454"/>
  <c r="T55" i="454"/>
  <c r="S55" i="454"/>
  <c r="O55" i="454"/>
  <c r="M55" i="454"/>
  <c r="AB55" i="454" s="1"/>
  <c r="AC39" i="454" s="1"/>
  <c r="L55" i="454"/>
  <c r="J55" i="454"/>
  <c r="K55" i="454" s="1"/>
  <c r="I55" i="454"/>
  <c r="AA43" i="454"/>
  <c r="O43" i="454"/>
  <c r="N43" i="454"/>
  <c r="Q43" i="454" s="1"/>
  <c r="M43" i="454"/>
  <c r="AB43" i="454" s="1"/>
  <c r="K43" i="454"/>
  <c r="G43" i="454"/>
  <c r="AA42" i="454"/>
  <c r="O42" i="454"/>
  <c r="M42" i="454"/>
  <c r="AB42" i="454" s="1"/>
  <c r="K42" i="454"/>
  <c r="G42" i="454"/>
  <c r="AB41" i="454"/>
  <c r="AA41" i="454"/>
  <c r="O41" i="454"/>
  <c r="M41" i="454"/>
  <c r="N41" i="454" s="1"/>
  <c r="K41" i="454"/>
  <c r="G41" i="454"/>
  <c r="AB40" i="454"/>
  <c r="AA40" i="454"/>
  <c r="Q40" i="454"/>
  <c r="O40" i="454"/>
  <c r="N40" i="454"/>
  <c r="M40" i="454"/>
  <c r="K40" i="454"/>
  <c r="P40" i="454" s="1"/>
  <c r="G40" i="454"/>
  <c r="AB39" i="454"/>
  <c r="P39" i="454"/>
  <c r="O39" i="454"/>
  <c r="N39" i="454"/>
  <c r="Q39" i="454" s="1"/>
  <c r="M39" i="454"/>
  <c r="AA39" i="454" s="1"/>
  <c r="K39" i="454"/>
  <c r="G39" i="454"/>
  <c r="T38" i="454"/>
  <c r="S38" i="454"/>
  <c r="O38" i="454"/>
  <c r="L38" i="454"/>
  <c r="J38" i="454"/>
  <c r="K38" i="454" s="1"/>
  <c r="I38" i="454"/>
  <c r="AQ29" i="454"/>
  <c r="O27" i="454"/>
  <c r="M27" i="454"/>
  <c r="AB27" i="454" s="1"/>
  <c r="K27" i="454"/>
  <c r="G27" i="454"/>
  <c r="O26" i="454"/>
  <c r="M26" i="454"/>
  <c r="AB26" i="454" s="1"/>
  <c r="K26" i="454"/>
  <c r="G26" i="454"/>
  <c r="AB25" i="454"/>
  <c r="O25" i="454"/>
  <c r="M25" i="454"/>
  <c r="AA25" i="454" s="1"/>
  <c r="K25" i="454"/>
  <c r="G25" i="454"/>
  <c r="AB24" i="454"/>
  <c r="AA24" i="454"/>
  <c r="O24" i="454"/>
  <c r="M24" i="454"/>
  <c r="N24" i="454" s="1"/>
  <c r="K24" i="454"/>
  <c r="G24" i="454"/>
  <c r="O23" i="454"/>
  <c r="M23" i="454"/>
  <c r="AB23" i="454" s="1"/>
  <c r="K23" i="454"/>
  <c r="G23" i="454"/>
  <c r="O22" i="454"/>
  <c r="N22" i="454"/>
  <c r="Q22" i="454" s="1"/>
  <c r="M22" i="454"/>
  <c r="AB22" i="454" s="1"/>
  <c r="K22" i="454"/>
  <c r="G22" i="454"/>
  <c r="T21" i="454"/>
  <c r="S21" i="454"/>
  <c r="M21" i="454"/>
  <c r="AB21" i="454" s="1"/>
  <c r="AC5" i="454" s="1"/>
  <c r="L21" i="454"/>
  <c r="H1" i="454" s="1"/>
  <c r="K21" i="454"/>
  <c r="J21" i="454"/>
  <c r="I21" i="454"/>
  <c r="O6" i="454"/>
  <c r="M6" i="454"/>
  <c r="AB6" i="454" s="1"/>
  <c r="K6" i="454"/>
  <c r="G6" i="454"/>
  <c r="AB5" i="454"/>
  <c r="AA5" i="454"/>
  <c r="O5" i="454"/>
  <c r="M5" i="454"/>
  <c r="N5" i="454" s="1"/>
  <c r="K5" i="454"/>
  <c r="G5" i="454"/>
  <c r="F1" i="454" s="1"/>
  <c r="F2" i="454" s="1"/>
  <c r="H2" i="454"/>
  <c r="D1" i="454"/>
  <c r="T242" i="453"/>
  <c r="S242" i="453"/>
  <c r="O242" i="453"/>
  <c r="L242" i="453"/>
  <c r="K242" i="453"/>
  <c r="J242" i="453"/>
  <c r="I242" i="453"/>
  <c r="O231" i="453"/>
  <c r="M231" i="453"/>
  <c r="AB231" i="453" s="1"/>
  <c r="K231" i="453"/>
  <c r="G231" i="453"/>
  <c r="O230" i="453"/>
  <c r="M230" i="453"/>
  <c r="AB230" i="453" s="1"/>
  <c r="K230" i="453"/>
  <c r="G230" i="453"/>
  <c r="AB229" i="453"/>
  <c r="O229" i="453"/>
  <c r="M229" i="453"/>
  <c r="AA229" i="453" s="1"/>
  <c r="K229" i="453"/>
  <c r="G229" i="453"/>
  <c r="AB228" i="453"/>
  <c r="AA228" i="453"/>
  <c r="O228" i="453"/>
  <c r="M228" i="453"/>
  <c r="N228" i="453" s="1"/>
  <c r="K228" i="453"/>
  <c r="G228" i="453"/>
  <c r="O227" i="453"/>
  <c r="M227" i="453"/>
  <c r="AB227" i="453" s="1"/>
  <c r="K227" i="453"/>
  <c r="G227" i="453"/>
  <c r="AB226" i="453"/>
  <c r="O226" i="453"/>
  <c r="N226" i="453"/>
  <c r="Q226" i="453" s="1"/>
  <c r="M226" i="453"/>
  <c r="M242" i="453" s="1"/>
  <c r="K226" i="453"/>
  <c r="G226" i="453"/>
  <c r="T225" i="453"/>
  <c r="S225" i="453"/>
  <c r="M225" i="453"/>
  <c r="AB225" i="453" s="1"/>
  <c r="AC209" i="453" s="1"/>
  <c r="L225" i="453"/>
  <c r="O225" i="453" s="1"/>
  <c r="K225" i="453"/>
  <c r="J225" i="453"/>
  <c r="I225" i="453"/>
  <c r="O211" i="453"/>
  <c r="M211" i="453"/>
  <c r="AB211" i="453" s="1"/>
  <c r="K211" i="453"/>
  <c r="G211" i="453"/>
  <c r="AB210" i="453"/>
  <c r="O210" i="453"/>
  <c r="M210" i="453"/>
  <c r="AA210" i="453" s="1"/>
  <c r="K210" i="453"/>
  <c r="G210" i="453"/>
  <c r="AB209" i="453"/>
  <c r="AA209" i="453"/>
  <c r="O209" i="453"/>
  <c r="N209" i="453"/>
  <c r="Q209" i="453" s="1"/>
  <c r="M209" i="453"/>
  <c r="K209" i="453"/>
  <c r="G209" i="453"/>
  <c r="T208" i="453"/>
  <c r="S208" i="453"/>
  <c r="L208" i="453"/>
  <c r="O208" i="453" s="1"/>
  <c r="K208" i="453"/>
  <c r="J208" i="453"/>
  <c r="I208" i="453"/>
  <c r="AB195" i="453"/>
  <c r="AA195" i="453"/>
  <c r="O195" i="453"/>
  <c r="M195" i="453"/>
  <c r="N195" i="453" s="1"/>
  <c r="K195" i="453"/>
  <c r="G195" i="453"/>
  <c r="O194" i="453"/>
  <c r="M194" i="453"/>
  <c r="AB194" i="453" s="1"/>
  <c r="K194" i="453"/>
  <c r="G194" i="453"/>
  <c r="O193" i="453"/>
  <c r="M193" i="453"/>
  <c r="AB193" i="453" s="1"/>
  <c r="K193" i="453"/>
  <c r="G193" i="453"/>
  <c r="AB192" i="453"/>
  <c r="O192" i="453"/>
  <c r="M192" i="453"/>
  <c r="AA192" i="453" s="1"/>
  <c r="K192" i="453"/>
  <c r="G192" i="453"/>
  <c r="T191" i="453"/>
  <c r="S191" i="453"/>
  <c r="L191" i="453"/>
  <c r="O191" i="453" s="1"/>
  <c r="J191" i="453"/>
  <c r="K191" i="453" s="1"/>
  <c r="I191" i="453"/>
  <c r="AB178" i="453"/>
  <c r="O178" i="453"/>
  <c r="M178" i="453"/>
  <c r="AA178" i="453" s="1"/>
  <c r="K178" i="453"/>
  <c r="G178" i="453"/>
  <c r="AB177" i="453"/>
  <c r="AA177" i="453"/>
  <c r="O177" i="453"/>
  <c r="M177" i="453"/>
  <c r="N177" i="453" s="1"/>
  <c r="K177" i="453"/>
  <c r="G177" i="453"/>
  <c r="O176" i="453"/>
  <c r="M176" i="453"/>
  <c r="AB176" i="453" s="1"/>
  <c r="K176" i="453"/>
  <c r="G176" i="453"/>
  <c r="AB175" i="453"/>
  <c r="O175" i="453"/>
  <c r="N175" i="453"/>
  <c r="Q175" i="453" s="1"/>
  <c r="M175" i="453"/>
  <c r="AA175" i="453" s="1"/>
  <c r="K175" i="453"/>
  <c r="G175" i="453"/>
  <c r="T174" i="453"/>
  <c r="S174" i="453"/>
  <c r="M174" i="453"/>
  <c r="AB174" i="453" s="1"/>
  <c r="AC158" i="453" s="1"/>
  <c r="L174" i="453"/>
  <c r="O174" i="453" s="1"/>
  <c r="K174" i="453"/>
  <c r="J174" i="453"/>
  <c r="I174" i="453"/>
  <c r="AB158" i="453"/>
  <c r="O158" i="453"/>
  <c r="N158" i="453"/>
  <c r="Q158" i="453" s="1"/>
  <c r="M158" i="453"/>
  <c r="AA158" i="453" s="1"/>
  <c r="K158" i="453"/>
  <c r="G158" i="453"/>
  <c r="T157" i="453"/>
  <c r="S157" i="453"/>
  <c r="L157" i="453"/>
  <c r="O157" i="453" s="1"/>
  <c r="K157" i="453"/>
  <c r="J157" i="453"/>
  <c r="I157" i="453"/>
  <c r="O146" i="453"/>
  <c r="M146" i="453"/>
  <c r="AB146" i="453" s="1"/>
  <c r="K146" i="453"/>
  <c r="G146" i="453"/>
  <c r="AB145" i="453"/>
  <c r="O145" i="453"/>
  <c r="M145" i="453"/>
  <c r="AA145" i="453" s="1"/>
  <c r="K145" i="453"/>
  <c r="G145" i="453"/>
  <c r="AB144" i="453"/>
  <c r="AA144" i="453"/>
  <c r="O144" i="453"/>
  <c r="M144" i="453"/>
  <c r="N144" i="453" s="1"/>
  <c r="K144" i="453"/>
  <c r="G144" i="453"/>
  <c r="O143" i="453"/>
  <c r="M143" i="453"/>
  <c r="M157" i="453" s="1"/>
  <c r="K143" i="453"/>
  <c r="G143" i="453"/>
  <c r="O142" i="453"/>
  <c r="M142" i="453"/>
  <c r="AB142" i="453" s="1"/>
  <c r="K142" i="453"/>
  <c r="G142" i="453"/>
  <c r="AB141" i="453"/>
  <c r="O141" i="453"/>
  <c r="M141" i="453"/>
  <c r="AA141" i="453" s="1"/>
  <c r="K141" i="453"/>
  <c r="G141" i="453"/>
  <c r="T140" i="453"/>
  <c r="S140" i="453"/>
  <c r="L140" i="453"/>
  <c r="O140" i="453" s="1"/>
  <c r="J140" i="453"/>
  <c r="K140" i="453" s="1"/>
  <c r="I140" i="453"/>
  <c r="AB128" i="453"/>
  <c r="O128" i="453"/>
  <c r="M128" i="453"/>
  <c r="AA128" i="453" s="1"/>
  <c r="K128" i="453"/>
  <c r="G128" i="453"/>
  <c r="AB127" i="453"/>
  <c r="AA127" i="453"/>
  <c r="O127" i="453"/>
  <c r="M127" i="453"/>
  <c r="N127" i="453" s="1"/>
  <c r="K127" i="453"/>
  <c r="G127" i="453"/>
  <c r="O126" i="453"/>
  <c r="M126" i="453"/>
  <c r="AB126" i="453" s="1"/>
  <c r="K126" i="453"/>
  <c r="G126" i="453"/>
  <c r="O125" i="453"/>
  <c r="M125" i="453"/>
  <c r="AB125" i="453" s="1"/>
  <c r="K125" i="453"/>
  <c r="G125" i="453"/>
  <c r="AB124" i="453"/>
  <c r="O124" i="453"/>
  <c r="M124" i="453"/>
  <c r="AA124" i="453" s="1"/>
  <c r="K124" i="453"/>
  <c r="G124" i="453"/>
  <c r="T123" i="453"/>
  <c r="S123" i="453"/>
  <c r="L123" i="453"/>
  <c r="O123" i="453" s="1"/>
  <c r="J123" i="453"/>
  <c r="K123" i="453" s="1"/>
  <c r="I123" i="453"/>
  <c r="AB110" i="453"/>
  <c r="O110" i="453"/>
  <c r="M110" i="453"/>
  <c r="AA110" i="453" s="1"/>
  <c r="K110" i="453"/>
  <c r="G110" i="453"/>
  <c r="AB109" i="453"/>
  <c r="AA109" i="453"/>
  <c r="O109" i="453"/>
  <c r="M109" i="453"/>
  <c r="N109" i="453" s="1"/>
  <c r="K109" i="453"/>
  <c r="G109" i="453"/>
  <c r="O108" i="453"/>
  <c r="M108" i="453"/>
  <c r="AB108" i="453" s="1"/>
  <c r="K108" i="453"/>
  <c r="G108" i="453"/>
  <c r="AB107" i="453"/>
  <c r="O107" i="453"/>
  <c r="N107" i="453"/>
  <c r="Q107" i="453" s="1"/>
  <c r="M107" i="453"/>
  <c r="AA107" i="453" s="1"/>
  <c r="K107" i="453"/>
  <c r="G107" i="453"/>
  <c r="T106" i="453"/>
  <c r="S106" i="453"/>
  <c r="L106" i="453"/>
  <c r="O106" i="453" s="1"/>
  <c r="K106" i="453"/>
  <c r="J106" i="453"/>
  <c r="I106" i="453"/>
  <c r="O94" i="453"/>
  <c r="M94" i="453"/>
  <c r="AB94" i="453" s="1"/>
  <c r="K94" i="453"/>
  <c r="G94" i="453"/>
  <c r="AB93" i="453"/>
  <c r="O93" i="453"/>
  <c r="M93" i="453"/>
  <c r="AA93" i="453" s="1"/>
  <c r="K93" i="453"/>
  <c r="G93" i="453"/>
  <c r="AB92" i="453"/>
  <c r="AA92" i="453"/>
  <c r="O92" i="453"/>
  <c r="M92" i="453"/>
  <c r="N92" i="453" s="1"/>
  <c r="K92" i="453"/>
  <c r="G92" i="453"/>
  <c r="O91" i="453"/>
  <c r="M91" i="453"/>
  <c r="AB91" i="453" s="1"/>
  <c r="K91" i="453"/>
  <c r="G91" i="453"/>
  <c r="AB90" i="453"/>
  <c r="O90" i="453"/>
  <c r="N90" i="453"/>
  <c r="Q90" i="453" s="1"/>
  <c r="M90" i="453"/>
  <c r="AA90" i="453" s="1"/>
  <c r="K90" i="453"/>
  <c r="G90" i="453"/>
  <c r="T89" i="453"/>
  <c r="S89" i="453"/>
  <c r="M89" i="453"/>
  <c r="AB89" i="453" s="1"/>
  <c r="AC73" i="453" s="1"/>
  <c r="L89" i="453"/>
  <c r="O89" i="453" s="1"/>
  <c r="K89" i="453"/>
  <c r="J89" i="453"/>
  <c r="I89" i="453"/>
  <c r="AB73" i="453"/>
  <c r="O73" i="453"/>
  <c r="N73" i="453"/>
  <c r="Q73" i="453" s="1"/>
  <c r="M73" i="453"/>
  <c r="AA73" i="453" s="1"/>
  <c r="K73" i="453"/>
  <c r="G73" i="453"/>
  <c r="T72" i="453"/>
  <c r="S72" i="453"/>
  <c r="M72" i="453"/>
  <c r="AB72" i="453" s="1"/>
  <c r="AC56" i="453" s="1"/>
  <c r="L72" i="453"/>
  <c r="O72" i="453" s="1"/>
  <c r="K72" i="453"/>
  <c r="J72" i="453"/>
  <c r="I72" i="453"/>
  <c r="AB56" i="453"/>
  <c r="O56" i="453"/>
  <c r="N56" i="453"/>
  <c r="Q56" i="453" s="1"/>
  <c r="M56" i="453"/>
  <c r="AA56" i="453" s="1"/>
  <c r="K56" i="453"/>
  <c r="G56" i="453"/>
  <c r="T55" i="453"/>
  <c r="S55" i="453"/>
  <c r="M55" i="453"/>
  <c r="N55" i="453" s="1"/>
  <c r="L55" i="453"/>
  <c r="O55" i="453" s="1"/>
  <c r="K55" i="453"/>
  <c r="J55" i="453"/>
  <c r="I55" i="453"/>
  <c r="O41" i="453"/>
  <c r="M41" i="453"/>
  <c r="AB41" i="453" s="1"/>
  <c r="K41" i="453"/>
  <c r="G41" i="453"/>
  <c r="AB40" i="453"/>
  <c r="AA40" i="453"/>
  <c r="O40" i="453"/>
  <c r="M40" i="453"/>
  <c r="N40" i="453" s="1"/>
  <c r="K40" i="453"/>
  <c r="G40" i="453"/>
  <c r="AB39" i="453"/>
  <c r="AA39" i="453"/>
  <c r="Q39" i="453"/>
  <c r="O39" i="453"/>
  <c r="N39" i="453"/>
  <c r="P39" i="453" s="1"/>
  <c r="M39" i="453"/>
  <c r="K39" i="453"/>
  <c r="G39" i="453"/>
  <c r="T38" i="453"/>
  <c r="S38" i="453"/>
  <c r="O38" i="453"/>
  <c r="L38" i="453"/>
  <c r="K38" i="453"/>
  <c r="J38" i="453"/>
  <c r="I38" i="453"/>
  <c r="AB23" i="453"/>
  <c r="AA23" i="453"/>
  <c r="O23" i="453"/>
  <c r="M23" i="453"/>
  <c r="N23" i="453" s="1"/>
  <c r="K23" i="453"/>
  <c r="G23" i="453"/>
  <c r="Q22" i="453"/>
  <c r="O22" i="453"/>
  <c r="N22" i="453"/>
  <c r="P22" i="453" s="1"/>
  <c r="M22" i="453"/>
  <c r="AB22" i="453" s="1"/>
  <c r="K22" i="453"/>
  <c r="G22" i="453"/>
  <c r="T21" i="453"/>
  <c r="S21" i="453"/>
  <c r="L21" i="453"/>
  <c r="O21" i="453" s="1"/>
  <c r="J21" i="453"/>
  <c r="K21" i="453" s="1"/>
  <c r="I21" i="453"/>
  <c r="O6" i="453"/>
  <c r="M6" i="453"/>
  <c r="M21" i="453" s="1"/>
  <c r="K6" i="453"/>
  <c r="G6" i="453"/>
  <c r="AB5" i="453"/>
  <c r="O5" i="453"/>
  <c r="N5" i="453"/>
  <c r="Q5" i="453" s="1"/>
  <c r="M5" i="453"/>
  <c r="AA5" i="453" s="1"/>
  <c r="K5" i="453"/>
  <c r="G5" i="453"/>
  <c r="F1" i="453" s="1"/>
  <c r="H2" i="453"/>
  <c r="H1" i="453"/>
  <c r="D1" i="453"/>
  <c r="X29" i="452"/>
  <c r="W29" i="452"/>
  <c r="V29" i="452"/>
  <c r="T29" i="452"/>
  <c r="S29" i="452"/>
  <c r="P29" i="452"/>
  <c r="M8" i="452" s="1"/>
  <c r="O29" i="452"/>
  <c r="N29" i="452"/>
  <c r="M29" i="452"/>
  <c r="K29" i="452"/>
  <c r="J29" i="452"/>
  <c r="H29" i="452"/>
  <c r="G29" i="452"/>
  <c r="D29" i="452"/>
  <c r="K8" i="452" s="1"/>
  <c r="O15" i="452"/>
  <c r="I8" i="452" s="1"/>
  <c r="N15" i="452"/>
  <c r="K15" i="452"/>
  <c r="G8" i="452" s="1"/>
  <c r="I15" i="452"/>
  <c r="H15" i="452"/>
  <c r="G15" i="452"/>
  <c r="F15" i="452"/>
  <c r="E15" i="452"/>
  <c r="D15" i="452"/>
  <c r="F8" i="452"/>
  <c r="E8" i="452"/>
  <c r="M7" i="452"/>
  <c r="K7" i="452"/>
  <c r="I7" i="452"/>
  <c r="G7" i="452"/>
  <c r="F7" i="452"/>
  <c r="E7" i="452"/>
  <c r="M6" i="452"/>
  <c r="K6" i="452"/>
  <c r="I6" i="452"/>
  <c r="G6" i="452"/>
  <c r="F6" i="452"/>
  <c r="E6" i="452"/>
  <c r="F3" i="452"/>
  <c r="Q90" i="480" l="1"/>
  <c r="P90" i="480"/>
  <c r="N38" i="481"/>
  <c r="AB38" i="481"/>
  <c r="AC22" i="481" s="1"/>
  <c r="AA38" i="481"/>
  <c r="Q44" i="481"/>
  <c r="P44" i="481"/>
  <c r="Q60" i="481"/>
  <c r="P60" i="481"/>
  <c r="N55" i="480"/>
  <c r="AB55" i="480"/>
  <c r="AC39" i="480" s="1"/>
  <c r="AA55" i="480"/>
  <c r="Q76" i="480"/>
  <c r="P76" i="480"/>
  <c r="Q40" i="481"/>
  <c r="P40" i="481"/>
  <c r="Q142" i="481"/>
  <c r="P142" i="481"/>
  <c r="Q60" i="480"/>
  <c r="P60" i="480"/>
  <c r="AB140" i="480"/>
  <c r="AC124" i="480" s="1"/>
  <c r="AA140" i="480"/>
  <c r="N140" i="480"/>
  <c r="I3" i="479"/>
  <c r="F2" i="480"/>
  <c r="Q56" i="480"/>
  <c r="P56" i="480"/>
  <c r="AB191" i="480"/>
  <c r="AC175" i="480" s="1"/>
  <c r="AA191" i="480"/>
  <c r="N191" i="480"/>
  <c r="Q5" i="480"/>
  <c r="P5" i="480"/>
  <c r="Q141" i="480"/>
  <c r="P141" i="480"/>
  <c r="AA174" i="480"/>
  <c r="AB174" i="480"/>
  <c r="AC158" i="480" s="1"/>
  <c r="N174" i="480"/>
  <c r="Q55" i="481"/>
  <c r="R39" i="481" s="1"/>
  <c r="P55" i="481"/>
  <c r="Q78" i="481"/>
  <c r="P78" i="481"/>
  <c r="Q94" i="481"/>
  <c r="P94" i="481"/>
  <c r="Q28" i="481"/>
  <c r="P28" i="481"/>
  <c r="Q74" i="481"/>
  <c r="P74" i="481"/>
  <c r="Q111" i="481"/>
  <c r="P111" i="481"/>
  <c r="Q42" i="481"/>
  <c r="P42" i="481"/>
  <c r="Q24" i="481"/>
  <c r="P24" i="481"/>
  <c r="Q58" i="481"/>
  <c r="P58" i="481"/>
  <c r="Q76" i="481"/>
  <c r="P76" i="481"/>
  <c r="Q92" i="481"/>
  <c r="P92" i="481"/>
  <c r="Q109" i="481"/>
  <c r="P109" i="481"/>
  <c r="N125" i="480"/>
  <c r="AB6" i="480"/>
  <c r="P41" i="480"/>
  <c r="AB57" i="480"/>
  <c r="AB61" i="480"/>
  <c r="AB91" i="480"/>
  <c r="AB95" i="480"/>
  <c r="AB125" i="480"/>
  <c r="AB143" i="480"/>
  <c r="AB177" i="480"/>
  <c r="AB181" i="480"/>
  <c r="AB25" i="481"/>
  <c r="AA40" i="481"/>
  <c r="AA44" i="481"/>
  <c r="AA60" i="481"/>
  <c r="AA76" i="481"/>
  <c r="M89" i="481"/>
  <c r="AA92" i="481"/>
  <c r="M106" i="481"/>
  <c r="AA109" i="481"/>
  <c r="M123" i="481"/>
  <c r="AA142" i="481"/>
  <c r="K140" i="481"/>
  <c r="Q140" i="481" s="1"/>
  <c r="R124" i="481" s="1"/>
  <c r="H1" i="480"/>
  <c r="AA5" i="480"/>
  <c r="AA56" i="480"/>
  <c r="AA90" i="480"/>
  <c r="AA124" i="480"/>
  <c r="N183" i="480"/>
  <c r="N23" i="481"/>
  <c r="N27" i="481"/>
  <c r="AB40" i="481"/>
  <c r="AB44" i="481"/>
  <c r="AA55" i="481"/>
  <c r="AB60" i="481"/>
  <c r="AB76" i="481"/>
  <c r="AB92" i="481"/>
  <c r="AB109" i="481"/>
  <c r="AB142" i="481"/>
  <c r="N57" i="480"/>
  <c r="N61" i="480"/>
  <c r="N181" i="480"/>
  <c r="AB5" i="480"/>
  <c r="M38" i="480"/>
  <c r="AB56" i="480"/>
  <c r="AB90" i="480"/>
  <c r="AB124" i="480"/>
  <c r="M21" i="481"/>
  <c r="N22" i="481"/>
  <c r="AA24" i="481"/>
  <c r="AA28" i="481"/>
  <c r="AB55" i="481"/>
  <c r="AC39" i="481" s="1"/>
  <c r="AB60" i="480"/>
  <c r="AB76" i="480"/>
  <c r="M72" i="481"/>
  <c r="M157" i="481"/>
  <c r="N143" i="480"/>
  <c r="M21" i="480"/>
  <c r="N22" i="480"/>
  <c r="M72" i="480"/>
  <c r="N73" i="480"/>
  <c r="M106" i="480"/>
  <c r="N107" i="480"/>
  <c r="AB141" i="480"/>
  <c r="M157" i="480"/>
  <c r="N158" i="480"/>
  <c r="AB175" i="480"/>
  <c r="N5" i="481"/>
  <c r="N41" i="481"/>
  <c r="N57" i="481"/>
  <c r="N61" i="481"/>
  <c r="N77" i="481"/>
  <c r="N93" i="481"/>
  <c r="N110" i="481"/>
  <c r="AB140" i="481"/>
  <c r="AC124" i="481" s="1"/>
  <c r="N143" i="481"/>
  <c r="N91" i="480"/>
  <c r="AB39" i="480"/>
  <c r="AA58" i="480"/>
  <c r="M89" i="480"/>
  <c r="M123" i="480"/>
  <c r="N124" i="480"/>
  <c r="AA126" i="480"/>
  <c r="AA159" i="480"/>
  <c r="AA178" i="480"/>
  <c r="AA182" i="480"/>
  <c r="AA6" i="481"/>
  <c r="AB22" i="481"/>
  <c r="AA26" i="481"/>
  <c r="P56" i="481"/>
  <c r="AA73" i="481"/>
  <c r="N177" i="480"/>
  <c r="E8" i="479"/>
  <c r="AA41" i="481"/>
  <c r="AA57" i="481"/>
  <c r="AA61" i="481"/>
  <c r="AA77" i="481"/>
  <c r="AA93" i="481"/>
  <c r="AA110" i="481"/>
  <c r="AA143" i="481"/>
  <c r="AA22" i="480"/>
  <c r="AA73" i="480"/>
  <c r="AA107" i="480"/>
  <c r="AA158" i="480"/>
  <c r="AA5" i="481"/>
  <c r="N6" i="480"/>
  <c r="N95" i="480"/>
  <c r="N25" i="481"/>
  <c r="AB158" i="480"/>
  <c r="N175" i="480"/>
  <c r="N157" i="477"/>
  <c r="AB157" i="477"/>
  <c r="AC141" i="477" s="1"/>
  <c r="AA157" i="477"/>
  <c r="Q42" i="478"/>
  <c r="P42" i="478"/>
  <c r="AB174" i="477"/>
  <c r="AC158" i="477" s="1"/>
  <c r="AA174" i="477"/>
  <c r="N174" i="477"/>
  <c r="Q194" i="477"/>
  <c r="P194" i="477"/>
  <c r="P5" i="478"/>
  <c r="Q5" i="478"/>
  <c r="AB38" i="477"/>
  <c r="AC22" i="477" s="1"/>
  <c r="AA38" i="477"/>
  <c r="N38" i="477"/>
  <c r="N140" i="478"/>
  <c r="AB140" i="478"/>
  <c r="AC124" i="478" s="1"/>
  <c r="AA140" i="478"/>
  <c r="Q26" i="478"/>
  <c r="P26" i="478"/>
  <c r="Q216" i="477"/>
  <c r="P216" i="477"/>
  <c r="I3" i="476"/>
  <c r="F2" i="477"/>
  <c r="Q55" i="477"/>
  <c r="R39" i="477" s="1"/>
  <c r="P55" i="477"/>
  <c r="Q72" i="477"/>
  <c r="R56" i="477" s="1"/>
  <c r="P72" i="477"/>
  <c r="Q89" i="477"/>
  <c r="R73" i="477" s="1"/>
  <c r="P89" i="477"/>
  <c r="N140" i="477"/>
  <c r="AB140" i="477"/>
  <c r="AC124" i="477" s="1"/>
  <c r="AA140" i="477"/>
  <c r="Q212" i="477"/>
  <c r="P212" i="477"/>
  <c r="Q6" i="478"/>
  <c r="P6" i="478"/>
  <c r="Q141" i="478"/>
  <c r="P141" i="478"/>
  <c r="N89" i="478"/>
  <c r="AB89" i="478"/>
  <c r="AC73" i="478" s="1"/>
  <c r="AA89" i="478"/>
  <c r="AA55" i="477"/>
  <c r="AA72" i="477"/>
  <c r="AA89" i="477"/>
  <c r="M106" i="478"/>
  <c r="M123" i="478"/>
  <c r="N22" i="477"/>
  <c r="N192" i="477"/>
  <c r="N41" i="478"/>
  <c r="N58" i="478"/>
  <c r="N76" i="478"/>
  <c r="N93" i="478"/>
  <c r="P107" i="478"/>
  <c r="N111" i="478"/>
  <c r="N21" i="477"/>
  <c r="P23" i="477"/>
  <c r="P92" i="477"/>
  <c r="P109" i="477"/>
  <c r="P127" i="477"/>
  <c r="P144" i="477"/>
  <c r="P161" i="477"/>
  <c r="N191" i="477"/>
  <c r="P193" i="477"/>
  <c r="P211" i="477"/>
  <c r="P215" i="477"/>
  <c r="P25" i="478"/>
  <c r="M157" i="478"/>
  <c r="O21" i="477"/>
  <c r="N143" i="477"/>
  <c r="N160" i="477"/>
  <c r="N178" i="477"/>
  <c r="N210" i="477"/>
  <c r="N214" i="477"/>
  <c r="N24" i="478"/>
  <c r="M106" i="477"/>
  <c r="AA193" i="477"/>
  <c r="M208" i="477"/>
  <c r="N209" i="477"/>
  <c r="AA211" i="477"/>
  <c r="AA215" i="477"/>
  <c r="M225" i="477"/>
  <c r="AA25" i="478"/>
  <c r="N92" i="478"/>
  <c r="N110" i="478"/>
  <c r="N142" i="478"/>
  <c r="P6" i="477"/>
  <c r="P91" i="477"/>
  <c r="P108" i="477"/>
  <c r="P126" i="477"/>
  <c r="M38" i="478"/>
  <c r="N39" i="478"/>
  <c r="AA41" i="478"/>
  <c r="M55" i="478"/>
  <c r="N56" i="478"/>
  <c r="AA58" i="478"/>
  <c r="AA76" i="478"/>
  <c r="AA93" i="478"/>
  <c r="AA111" i="478"/>
  <c r="P5" i="477"/>
  <c r="AA22" i="477"/>
  <c r="P56" i="477"/>
  <c r="P73" i="477"/>
  <c r="P90" i="477"/>
  <c r="P107" i="477"/>
  <c r="AA192" i="477"/>
  <c r="N23" i="478"/>
  <c r="N27" i="478"/>
  <c r="P40" i="478"/>
  <c r="P57" i="478"/>
  <c r="P75" i="478"/>
  <c r="AB22" i="477"/>
  <c r="AA91" i="477"/>
  <c r="M123" i="477"/>
  <c r="N124" i="477"/>
  <c r="AA126" i="477"/>
  <c r="N141" i="477"/>
  <c r="AA143" i="477"/>
  <c r="N158" i="477"/>
  <c r="AA160" i="477"/>
  <c r="AA178" i="477"/>
  <c r="AA210" i="477"/>
  <c r="AA214" i="477"/>
  <c r="M21" i="478"/>
  <c r="AA24" i="478"/>
  <c r="AA21" i="477"/>
  <c r="P41" i="477"/>
  <c r="P94" i="477"/>
  <c r="P125" i="477"/>
  <c r="P142" i="477"/>
  <c r="P177" i="477"/>
  <c r="AA191" i="477"/>
  <c r="P195" i="477"/>
  <c r="P213" i="477"/>
  <c r="P217" i="477"/>
  <c r="AA40" i="478"/>
  <c r="AA57" i="478"/>
  <c r="M72" i="478"/>
  <c r="N73" i="478"/>
  <c r="AA75" i="478"/>
  <c r="AA92" i="478"/>
  <c r="AA110" i="478"/>
  <c r="AA142" i="478"/>
  <c r="AA5" i="477"/>
  <c r="AA56" i="477"/>
  <c r="AA73" i="477"/>
  <c r="AA90" i="477"/>
  <c r="AA107" i="477"/>
  <c r="AA209" i="477"/>
  <c r="P22" i="478"/>
  <c r="P43" i="478"/>
  <c r="P74" i="478"/>
  <c r="P91" i="478"/>
  <c r="Q127" i="474"/>
  <c r="P127" i="474"/>
  <c r="Q92" i="474"/>
  <c r="P92" i="474"/>
  <c r="Q26" i="475"/>
  <c r="P26" i="475"/>
  <c r="Q109" i="474"/>
  <c r="P109" i="474"/>
  <c r="Q178" i="474"/>
  <c r="P178" i="474"/>
  <c r="Q229" i="474"/>
  <c r="P229" i="474"/>
  <c r="Q22" i="474"/>
  <c r="P22" i="474"/>
  <c r="Q6" i="475"/>
  <c r="P6" i="475"/>
  <c r="N72" i="475"/>
  <c r="AB72" i="475"/>
  <c r="AC56" i="475" s="1"/>
  <c r="AA72" i="475"/>
  <c r="I3" i="473"/>
  <c r="F2" i="474"/>
  <c r="N21" i="474"/>
  <c r="AB21" i="474"/>
  <c r="AC5" i="474" s="1"/>
  <c r="AA21" i="474"/>
  <c r="P210" i="474"/>
  <c r="Q210" i="474"/>
  <c r="N21" i="475"/>
  <c r="AB21" i="475"/>
  <c r="AC5" i="475" s="1"/>
  <c r="AA21" i="475"/>
  <c r="N140" i="475"/>
  <c r="AB140" i="475"/>
  <c r="AC124" i="475" s="1"/>
  <c r="AA140" i="475"/>
  <c r="Q126" i="475"/>
  <c r="P126" i="475"/>
  <c r="Q23" i="474"/>
  <c r="P23" i="474"/>
  <c r="Q144" i="474"/>
  <c r="P144" i="474"/>
  <c r="N89" i="475"/>
  <c r="AB89" i="475"/>
  <c r="AC73" i="475" s="1"/>
  <c r="AA89" i="475"/>
  <c r="AB23" i="474"/>
  <c r="N55" i="474"/>
  <c r="N72" i="474"/>
  <c r="N89" i="474"/>
  <c r="AB92" i="474"/>
  <c r="N106" i="474"/>
  <c r="AB109" i="474"/>
  <c r="AB127" i="474"/>
  <c r="AB144" i="474"/>
  <c r="AB178" i="474"/>
  <c r="N208" i="474"/>
  <c r="AB211" i="474"/>
  <c r="AB230" i="474"/>
  <c r="AB23" i="475"/>
  <c r="AB27" i="475"/>
  <c r="M106" i="475"/>
  <c r="N107" i="475"/>
  <c r="M123" i="475"/>
  <c r="N124" i="475"/>
  <c r="AB22" i="474"/>
  <c r="M123" i="474"/>
  <c r="N124" i="474"/>
  <c r="M140" i="474"/>
  <c r="N141" i="474"/>
  <c r="M157" i="474"/>
  <c r="N158" i="474"/>
  <c r="M174" i="474"/>
  <c r="N175" i="474"/>
  <c r="N41" i="475"/>
  <c r="N58" i="475"/>
  <c r="N76" i="475"/>
  <c r="N93" i="475"/>
  <c r="O106" i="475"/>
  <c r="N111" i="475"/>
  <c r="P41" i="474"/>
  <c r="P94" i="474"/>
  <c r="P125" i="474"/>
  <c r="P142" i="474"/>
  <c r="P176" i="474"/>
  <c r="P194" i="474"/>
  <c r="P228" i="474"/>
  <c r="K242" i="474"/>
  <c r="P25" i="475"/>
  <c r="H1" i="474"/>
  <c r="AA5" i="474"/>
  <c r="N40" i="474"/>
  <c r="AA56" i="474"/>
  <c r="AA73" i="474"/>
  <c r="AA90" i="474"/>
  <c r="N93" i="474"/>
  <c r="AA107" i="474"/>
  <c r="N110" i="474"/>
  <c r="N128" i="474"/>
  <c r="N145" i="474"/>
  <c r="N193" i="474"/>
  <c r="N227" i="474"/>
  <c r="N24" i="475"/>
  <c r="N157" i="475"/>
  <c r="M38" i="474"/>
  <c r="M191" i="474"/>
  <c r="M225" i="474"/>
  <c r="M242" i="474"/>
  <c r="AA124" i="475"/>
  <c r="N142" i="475"/>
  <c r="AA55" i="474"/>
  <c r="AA72" i="474"/>
  <c r="AA89" i="474"/>
  <c r="AA106" i="474"/>
  <c r="AA208" i="474"/>
  <c r="M38" i="475"/>
  <c r="AA41" i="475"/>
  <c r="M55" i="475"/>
  <c r="AA58" i="475"/>
  <c r="AA76" i="475"/>
  <c r="AA93" i="475"/>
  <c r="AA111" i="475"/>
  <c r="AB124" i="475"/>
  <c r="P39" i="474"/>
  <c r="AA124" i="474"/>
  <c r="AA141" i="474"/>
  <c r="AA158" i="474"/>
  <c r="AA175" i="474"/>
  <c r="P192" i="474"/>
  <c r="N211" i="474"/>
  <c r="P226" i="474"/>
  <c r="N230" i="474"/>
  <c r="N23" i="475"/>
  <c r="N27" i="475"/>
  <c r="P40" i="475"/>
  <c r="P57" i="475"/>
  <c r="P75" i="475"/>
  <c r="P92" i="475"/>
  <c r="P110" i="475"/>
  <c r="AA128" i="474"/>
  <c r="AA145" i="474"/>
  <c r="AA193" i="474"/>
  <c r="AA227" i="474"/>
  <c r="AA24" i="475"/>
  <c r="P39" i="475"/>
  <c r="P56" i="475"/>
  <c r="P141" i="475"/>
  <c r="AA157" i="475"/>
  <c r="N21" i="471"/>
  <c r="AA21" i="471"/>
  <c r="AB21" i="471"/>
  <c r="AC5" i="471" s="1"/>
  <c r="N72" i="471"/>
  <c r="AB72" i="471"/>
  <c r="AC56" i="471" s="1"/>
  <c r="AA72" i="471"/>
  <c r="Q175" i="471"/>
  <c r="P175" i="471"/>
  <c r="Q108" i="472"/>
  <c r="P108" i="472"/>
  <c r="AB21" i="472"/>
  <c r="AC5" i="472" s="1"/>
  <c r="N21" i="472"/>
  <c r="AA21" i="472"/>
  <c r="N89" i="472"/>
  <c r="AB89" i="472"/>
  <c r="AC73" i="472" s="1"/>
  <c r="AA89" i="472"/>
  <c r="Q43" i="472"/>
  <c r="P43" i="472"/>
  <c r="Q142" i="472"/>
  <c r="P142" i="472"/>
  <c r="AB174" i="471"/>
  <c r="AC158" i="471" s="1"/>
  <c r="AA174" i="471"/>
  <c r="N174" i="471"/>
  <c r="Q125" i="472"/>
  <c r="P125" i="472"/>
  <c r="Q225" i="471"/>
  <c r="R209" i="471" s="1"/>
  <c r="P225" i="471"/>
  <c r="Q74" i="472"/>
  <c r="P74" i="472"/>
  <c r="N55" i="471"/>
  <c r="AB55" i="471"/>
  <c r="AC39" i="471" s="1"/>
  <c r="AA55" i="471"/>
  <c r="N208" i="471"/>
  <c r="AB208" i="471"/>
  <c r="AC192" i="471" s="1"/>
  <c r="AA208" i="471"/>
  <c r="Q209" i="471"/>
  <c r="P209" i="471"/>
  <c r="N157" i="471"/>
  <c r="AB157" i="471"/>
  <c r="AC141" i="471" s="1"/>
  <c r="AA157" i="471"/>
  <c r="Q78" i="472"/>
  <c r="P78" i="472"/>
  <c r="Q141" i="472"/>
  <c r="P141" i="472"/>
  <c r="N106" i="471"/>
  <c r="AB106" i="471"/>
  <c r="AC90" i="471" s="1"/>
  <c r="AA106" i="471"/>
  <c r="N123" i="471"/>
  <c r="AB123" i="471"/>
  <c r="AC107" i="471" s="1"/>
  <c r="AA123" i="471"/>
  <c r="Q126" i="472"/>
  <c r="P126" i="472"/>
  <c r="Q22" i="472"/>
  <c r="P22" i="472"/>
  <c r="N140" i="471"/>
  <c r="AB140" i="471"/>
  <c r="AC124" i="471" s="1"/>
  <c r="AA140" i="471"/>
  <c r="N89" i="471"/>
  <c r="AB89" i="471"/>
  <c r="AC73" i="471" s="1"/>
  <c r="AA89" i="471"/>
  <c r="N140" i="472"/>
  <c r="AB140" i="472"/>
  <c r="AC124" i="472" s="1"/>
  <c r="AA140" i="472"/>
  <c r="H1" i="471"/>
  <c r="AA5" i="471"/>
  <c r="N40" i="471"/>
  <c r="AA56" i="471"/>
  <c r="AA73" i="471"/>
  <c r="AA90" i="471"/>
  <c r="N93" i="471"/>
  <c r="AA107" i="471"/>
  <c r="N110" i="471"/>
  <c r="N128" i="471"/>
  <c r="N145" i="471"/>
  <c r="N193" i="471"/>
  <c r="AA209" i="471"/>
  <c r="AB225" i="471"/>
  <c r="AC209" i="471" s="1"/>
  <c r="N228" i="471"/>
  <c r="N6" i="472"/>
  <c r="O21" i="472"/>
  <c r="N26" i="472"/>
  <c r="N72" i="472"/>
  <c r="N106" i="472"/>
  <c r="N123" i="472"/>
  <c r="AB5" i="471"/>
  <c r="M38" i="471"/>
  <c r="AB56" i="471"/>
  <c r="AB73" i="471"/>
  <c r="AB90" i="471"/>
  <c r="AB107" i="471"/>
  <c r="M191" i="471"/>
  <c r="AB209" i="471"/>
  <c r="P73" i="472"/>
  <c r="P107" i="472"/>
  <c r="P124" i="472"/>
  <c r="F2" i="471"/>
  <c r="N23" i="471"/>
  <c r="P39" i="471"/>
  <c r="N92" i="471"/>
  <c r="N109" i="471"/>
  <c r="AA124" i="471"/>
  <c r="N127" i="471"/>
  <c r="AA141" i="471"/>
  <c r="N144" i="471"/>
  <c r="AA158" i="471"/>
  <c r="AA175" i="471"/>
  <c r="N178" i="471"/>
  <c r="N227" i="471"/>
  <c r="AA22" i="472"/>
  <c r="N25" i="472"/>
  <c r="P42" i="472"/>
  <c r="AB43" i="472"/>
  <c r="P59" i="472"/>
  <c r="AB74" i="472"/>
  <c r="P77" i="472"/>
  <c r="AB78" i="472"/>
  <c r="P93" i="472"/>
  <c r="AB108" i="472"/>
  <c r="P111" i="472"/>
  <c r="AB125" i="472"/>
  <c r="N157" i="472"/>
  <c r="N22" i="471"/>
  <c r="AA40" i="471"/>
  <c r="AA93" i="471"/>
  <c r="AA110" i="471"/>
  <c r="AB124" i="471"/>
  <c r="AA128" i="471"/>
  <c r="AB141" i="471"/>
  <c r="AA145" i="471"/>
  <c r="AB158" i="471"/>
  <c r="AB175" i="471"/>
  <c r="AA193" i="471"/>
  <c r="AA228" i="471"/>
  <c r="AA6" i="472"/>
  <c r="AB22" i="472"/>
  <c r="AA26" i="472"/>
  <c r="AA73" i="472"/>
  <c r="AA124" i="472"/>
  <c r="E8" i="470"/>
  <c r="AB40" i="471"/>
  <c r="AB6" i="472"/>
  <c r="AB124" i="472"/>
  <c r="N210" i="471"/>
  <c r="P226" i="471"/>
  <c r="N24" i="472"/>
  <c r="AA72" i="472"/>
  <c r="P76" i="472"/>
  <c r="AA106" i="472"/>
  <c r="P110" i="472"/>
  <c r="AA123" i="472"/>
  <c r="AA23" i="471"/>
  <c r="N56" i="471"/>
  <c r="N73" i="471"/>
  <c r="AA92" i="471"/>
  <c r="AA109" i="471"/>
  <c r="AA127" i="471"/>
  <c r="AA144" i="471"/>
  <c r="AA178" i="471"/>
  <c r="AA227" i="471"/>
  <c r="M242" i="471"/>
  <c r="AA25" i="472"/>
  <c r="M38" i="472"/>
  <c r="M55" i="472"/>
  <c r="AA157" i="472"/>
  <c r="N124" i="471"/>
  <c r="N141" i="471"/>
  <c r="N158" i="471"/>
  <c r="AA21" i="468"/>
  <c r="N21" i="468"/>
  <c r="AB21" i="468"/>
  <c r="AC5" i="468" s="1"/>
  <c r="N106" i="468"/>
  <c r="AB106" i="468"/>
  <c r="AC90" i="468" s="1"/>
  <c r="AA106" i="468"/>
  <c r="N21" i="469"/>
  <c r="AB21" i="469"/>
  <c r="AC5" i="469" s="1"/>
  <c r="AA21" i="469"/>
  <c r="N174" i="468"/>
  <c r="AB174" i="468"/>
  <c r="AC158" i="468" s="1"/>
  <c r="AA174" i="468"/>
  <c r="N89" i="468"/>
  <c r="AB89" i="468"/>
  <c r="AC73" i="468" s="1"/>
  <c r="AA89" i="468"/>
  <c r="P23" i="469"/>
  <c r="Q23" i="469"/>
  <c r="AB157" i="468"/>
  <c r="AC141" i="468" s="1"/>
  <c r="AA157" i="468"/>
  <c r="N157" i="468"/>
  <c r="N208" i="468"/>
  <c r="AB208" i="468"/>
  <c r="AC192" i="468" s="1"/>
  <c r="AA208" i="468"/>
  <c r="N89" i="469"/>
  <c r="AB89" i="469"/>
  <c r="AC73" i="469" s="1"/>
  <c r="AA89" i="469"/>
  <c r="Q143" i="468"/>
  <c r="P143" i="468"/>
  <c r="N72" i="468"/>
  <c r="AB72" i="468"/>
  <c r="AC56" i="468" s="1"/>
  <c r="AA72" i="468"/>
  <c r="N123" i="468"/>
  <c r="AB123" i="468"/>
  <c r="AC107" i="468" s="1"/>
  <c r="AA123" i="468"/>
  <c r="P41" i="468"/>
  <c r="Q41" i="468"/>
  <c r="N55" i="469"/>
  <c r="AB55" i="469"/>
  <c r="AC39" i="469" s="1"/>
  <c r="AA55" i="469"/>
  <c r="N140" i="468"/>
  <c r="AB140" i="468"/>
  <c r="AC124" i="468" s="1"/>
  <c r="AA140" i="468"/>
  <c r="Q27" i="469"/>
  <c r="P27" i="469"/>
  <c r="N140" i="469"/>
  <c r="AB140" i="469"/>
  <c r="AC124" i="469" s="1"/>
  <c r="AA140" i="469"/>
  <c r="Q141" i="469"/>
  <c r="P141" i="469"/>
  <c r="N55" i="468"/>
  <c r="AB55" i="468"/>
  <c r="AC39" i="468" s="1"/>
  <c r="AA55" i="468"/>
  <c r="Q126" i="469"/>
  <c r="P126" i="469"/>
  <c r="H1" i="468"/>
  <c r="AA5" i="468"/>
  <c r="N40" i="468"/>
  <c r="AA56" i="468"/>
  <c r="AA73" i="468"/>
  <c r="AA90" i="468"/>
  <c r="N93" i="468"/>
  <c r="AA107" i="468"/>
  <c r="N110" i="468"/>
  <c r="N128" i="468"/>
  <c r="N145" i="468"/>
  <c r="P175" i="468"/>
  <c r="N193" i="468"/>
  <c r="N228" i="468"/>
  <c r="N6" i="469"/>
  <c r="P22" i="469"/>
  <c r="N26" i="469"/>
  <c r="P43" i="469"/>
  <c r="N72" i="469"/>
  <c r="N106" i="469"/>
  <c r="N123" i="469"/>
  <c r="M38" i="468"/>
  <c r="AB56" i="468"/>
  <c r="AB73" i="468"/>
  <c r="AB90" i="468"/>
  <c r="AA94" i="468"/>
  <c r="AB107" i="468"/>
  <c r="AA125" i="468"/>
  <c r="M191" i="468"/>
  <c r="AA23" i="469"/>
  <c r="AA27" i="469"/>
  <c r="AA39" i="469"/>
  <c r="P73" i="469"/>
  <c r="P107" i="469"/>
  <c r="P124" i="469"/>
  <c r="F2" i="468"/>
  <c r="AB41" i="468"/>
  <c r="M157" i="469"/>
  <c r="N92" i="468"/>
  <c r="N109" i="468"/>
  <c r="AA124" i="468"/>
  <c r="N127" i="468"/>
  <c r="AA141" i="468"/>
  <c r="N144" i="468"/>
  <c r="AA158" i="468"/>
  <c r="N178" i="468"/>
  <c r="N227" i="468"/>
  <c r="N25" i="469"/>
  <c r="P42" i="469"/>
  <c r="P59" i="469"/>
  <c r="P77" i="469"/>
  <c r="P93" i="469"/>
  <c r="P111" i="469"/>
  <c r="N22" i="468"/>
  <c r="AA40" i="468"/>
  <c r="AA93" i="468"/>
  <c r="AA110" i="468"/>
  <c r="AB124" i="468"/>
  <c r="AA128" i="468"/>
  <c r="AA145" i="468"/>
  <c r="AA193" i="468"/>
  <c r="M225" i="468"/>
  <c r="AA228" i="468"/>
  <c r="AA6" i="469"/>
  <c r="AA26" i="469"/>
  <c r="N41" i="469"/>
  <c r="N58" i="469"/>
  <c r="AA73" i="469"/>
  <c r="N76" i="469"/>
  <c r="N92" i="469"/>
  <c r="N110" i="469"/>
  <c r="AA124" i="469"/>
  <c r="N142" i="469"/>
  <c r="E8" i="467"/>
  <c r="P23" i="468"/>
  <c r="AB6" i="469"/>
  <c r="AB124" i="469"/>
  <c r="N177" i="468"/>
  <c r="N210" i="468"/>
  <c r="P226" i="468"/>
  <c r="N24" i="469"/>
  <c r="AA72" i="469"/>
  <c r="AA106" i="469"/>
  <c r="AA123" i="469"/>
  <c r="AB39" i="468"/>
  <c r="N56" i="468"/>
  <c r="N73" i="468"/>
  <c r="N90" i="468"/>
  <c r="AA178" i="468"/>
  <c r="AA227" i="468"/>
  <c r="M242" i="468"/>
  <c r="AA25" i="469"/>
  <c r="P6" i="468"/>
  <c r="P91" i="468"/>
  <c r="P108" i="468"/>
  <c r="P126" i="468"/>
  <c r="M38" i="469"/>
  <c r="AA110" i="469"/>
  <c r="P5" i="468"/>
  <c r="AA22" i="468"/>
  <c r="P107" i="468"/>
  <c r="AA226" i="468"/>
  <c r="P40" i="469"/>
  <c r="P75" i="469"/>
  <c r="N124" i="468"/>
  <c r="N141" i="468"/>
  <c r="N158" i="468"/>
  <c r="N106" i="465"/>
  <c r="AB106" i="465"/>
  <c r="AC90" i="465" s="1"/>
  <c r="AA106" i="465"/>
  <c r="Q75" i="466"/>
  <c r="P75" i="466"/>
  <c r="Q142" i="466"/>
  <c r="P142" i="466"/>
  <c r="N89" i="465"/>
  <c r="AB89" i="465"/>
  <c r="AC73" i="465" s="1"/>
  <c r="AA89" i="465"/>
  <c r="AB123" i="465"/>
  <c r="AC107" i="465" s="1"/>
  <c r="AA123" i="465"/>
  <c r="N123" i="465"/>
  <c r="AB21" i="466"/>
  <c r="AC5" i="466" s="1"/>
  <c r="AA21" i="466"/>
  <c r="N21" i="466"/>
  <c r="Q77" i="466"/>
  <c r="P77" i="466"/>
  <c r="N72" i="465"/>
  <c r="AB72" i="465"/>
  <c r="AC56" i="465" s="1"/>
  <c r="AA72" i="465"/>
  <c r="P175" i="465"/>
  <c r="Q175" i="465"/>
  <c r="P125" i="466"/>
  <c r="Q125" i="466"/>
  <c r="N55" i="465"/>
  <c r="AB55" i="465"/>
  <c r="AC39" i="465" s="1"/>
  <c r="AA55" i="465"/>
  <c r="Q57" i="466"/>
  <c r="P57" i="466"/>
  <c r="Q92" i="466"/>
  <c r="P92" i="466"/>
  <c r="P108" i="466"/>
  <c r="Q108" i="466"/>
  <c r="AB174" i="465"/>
  <c r="AC158" i="465" s="1"/>
  <c r="AA174" i="465"/>
  <c r="N174" i="465"/>
  <c r="Q5" i="465"/>
  <c r="P5" i="465"/>
  <c r="AB157" i="465"/>
  <c r="AC141" i="465" s="1"/>
  <c r="AA157" i="465"/>
  <c r="N157" i="465"/>
  <c r="P22" i="466"/>
  <c r="Q22" i="466"/>
  <c r="N55" i="466"/>
  <c r="AB55" i="466"/>
  <c r="AC39" i="466" s="1"/>
  <c r="AA55" i="466"/>
  <c r="Q78" i="466"/>
  <c r="P78" i="466"/>
  <c r="AB140" i="465"/>
  <c r="AC124" i="465" s="1"/>
  <c r="AA140" i="465"/>
  <c r="N140" i="465"/>
  <c r="Q126" i="466"/>
  <c r="P126" i="466"/>
  <c r="I3" i="464"/>
  <c r="F2" i="465"/>
  <c r="Q109" i="466"/>
  <c r="P109" i="466"/>
  <c r="N208" i="465"/>
  <c r="AB208" i="465"/>
  <c r="AC192" i="465" s="1"/>
  <c r="AA208" i="465"/>
  <c r="Q209" i="465"/>
  <c r="P209" i="465"/>
  <c r="Q58" i="466"/>
  <c r="P58" i="466"/>
  <c r="Q74" i="466"/>
  <c r="P74" i="466"/>
  <c r="Q111" i="466"/>
  <c r="P111" i="466"/>
  <c r="Q43" i="466"/>
  <c r="P43" i="466"/>
  <c r="Q91" i="466"/>
  <c r="P91" i="466"/>
  <c r="N39" i="465"/>
  <c r="N42" i="466"/>
  <c r="AB91" i="465"/>
  <c r="AB108" i="465"/>
  <c r="AB210" i="465"/>
  <c r="AB24" i="466"/>
  <c r="Q39" i="466"/>
  <c r="AA40" i="466"/>
  <c r="Q56" i="466"/>
  <c r="AA57" i="466"/>
  <c r="M72" i="466"/>
  <c r="AA75" i="466"/>
  <c r="Q90" i="466"/>
  <c r="AA91" i="466"/>
  <c r="M106" i="466"/>
  <c r="AA109" i="466"/>
  <c r="M123" i="466"/>
  <c r="AA126" i="466"/>
  <c r="N38" i="465"/>
  <c r="P40" i="465"/>
  <c r="P93" i="465"/>
  <c r="P110" i="465"/>
  <c r="P128" i="465"/>
  <c r="P145" i="465"/>
  <c r="N191" i="465"/>
  <c r="P193" i="465"/>
  <c r="P228" i="465"/>
  <c r="P6" i="466"/>
  <c r="P26" i="466"/>
  <c r="AA43" i="466"/>
  <c r="AA74" i="466"/>
  <c r="AA78" i="466"/>
  <c r="AA108" i="466"/>
  <c r="AA125" i="466"/>
  <c r="N192" i="465"/>
  <c r="N109" i="465"/>
  <c r="AA124" i="465"/>
  <c r="N127" i="465"/>
  <c r="AA141" i="465"/>
  <c r="N144" i="465"/>
  <c r="AA158" i="465"/>
  <c r="AA175" i="465"/>
  <c r="AA22" i="466"/>
  <c r="N25" i="466"/>
  <c r="AB43" i="466"/>
  <c r="AB74" i="466"/>
  <c r="AB78" i="466"/>
  <c r="AB108" i="466"/>
  <c r="AB125" i="466"/>
  <c r="N157" i="466"/>
  <c r="N93" i="466"/>
  <c r="M21" i="465"/>
  <c r="N22" i="465"/>
  <c r="AB124" i="465"/>
  <c r="AB141" i="465"/>
  <c r="AB158" i="465"/>
  <c r="AB175" i="465"/>
  <c r="M225" i="465"/>
  <c r="AB22" i="466"/>
  <c r="O157" i="466"/>
  <c r="N59" i="466"/>
  <c r="E8" i="464"/>
  <c r="P227" i="465"/>
  <c r="AA42" i="466"/>
  <c r="AA59" i="466"/>
  <c r="AA77" i="466"/>
  <c r="AA93" i="466"/>
  <c r="AA111" i="466"/>
  <c r="M140" i="466"/>
  <c r="AA39" i="465"/>
  <c r="AA192" i="465"/>
  <c r="AA5" i="466"/>
  <c r="AB77" i="466"/>
  <c r="AB111" i="466"/>
  <c r="AB39" i="465"/>
  <c r="N56" i="465"/>
  <c r="N73" i="465"/>
  <c r="N90" i="465"/>
  <c r="N107" i="465"/>
  <c r="AB192" i="465"/>
  <c r="M242" i="465"/>
  <c r="AB5" i="466"/>
  <c r="N40" i="466"/>
  <c r="N5" i="466"/>
  <c r="P6" i="465"/>
  <c r="AA38" i="465"/>
  <c r="AA191" i="465"/>
  <c r="P24" i="466"/>
  <c r="M38" i="466"/>
  <c r="M89" i="466"/>
  <c r="N124" i="465"/>
  <c r="N141" i="465"/>
  <c r="N158" i="465"/>
  <c r="N55" i="463"/>
  <c r="AB55" i="463"/>
  <c r="AC39" i="463" s="1"/>
  <c r="AA55" i="463"/>
  <c r="I3" i="461"/>
  <c r="F2" i="462"/>
  <c r="Q93" i="462"/>
  <c r="P93" i="462"/>
  <c r="N21" i="462"/>
  <c r="AB21" i="462"/>
  <c r="AC5" i="462" s="1"/>
  <c r="AA21" i="462"/>
  <c r="Q128" i="462"/>
  <c r="P128" i="462"/>
  <c r="P56" i="463"/>
  <c r="Q56" i="463"/>
  <c r="P27" i="463"/>
  <c r="Q27" i="463"/>
  <c r="N242" i="462"/>
  <c r="AB242" i="462"/>
  <c r="AC226" i="462" s="1"/>
  <c r="AA242" i="462"/>
  <c r="Q22" i="462"/>
  <c r="P22" i="462"/>
  <c r="P109" i="462"/>
  <c r="Q109" i="462"/>
  <c r="N21" i="463"/>
  <c r="AB21" i="463"/>
  <c r="AC5" i="463" s="1"/>
  <c r="AA21" i="463"/>
  <c r="P23" i="463"/>
  <c r="Q23" i="463"/>
  <c r="Q145" i="462"/>
  <c r="P145" i="462"/>
  <c r="Q174" i="462"/>
  <c r="R158" i="462" s="1"/>
  <c r="P174" i="462"/>
  <c r="Q40" i="462"/>
  <c r="P40" i="462"/>
  <c r="N140" i="463"/>
  <c r="AB140" i="463"/>
  <c r="AC124" i="463" s="1"/>
  <c r="AA140" i="463"/>
  <c r="Q141" i="463"/>
  <c r="P141" i="463"/>
  <c r="Q110" i="462"/>
  <c r="P110" i="462"/>
  <c r="Q127" i="462"/>
  <c r="P127" i="462"/>
  <c r="N89" i="463"/>
  <c r="AB89" i="463"/>
  <c r="AC73" i="463" s="1"/>
  <c r="AA89" i="463"/>
  <c r="Q126" i="463"/>
  <c r="P126" i="463"/>
  <c r="N225" i="462"/>
  <c r="AB225" i="462"/>
  <c r="AC209" i="462" s="1"/>
  <c r="AA225" i="462"/>
  <c r="N6" i="462"/>
  <c r="O21" i="462"/>
  <c r="N91" i="462"/>
  <c r="N108" i="462"/>
  <c r="N126" i="462"/>
  <c r="N143" i="462"/>
  <c r="AB174" i="462"/>
  <c r="AC158" i="462" s="1"/>
  <c r="N177" i="462"/>
  <c r="N210" i="462"/>
  <c r="AA226" i="462"/>
  <c r="N229" i="462"/>
  <c r="N6" i="463"/>
  <c r="N26" i="463"/>
  <c r="N72" i="463"/>
  <c r="N106" i="463"/>
  <c r="N123" i="463"/>
  <c r="N56" i="462"/>
  <c r="M72" i="462"/>
  <c r="M89" i="462"/>
  <c r="M106" i="462"/>
  <c r="P73" i="463"/>
  <c r="P107" i="463"/>
  <c r="P124" i="463"/>
  <c r="N55" i="462"/>
  <c r="AB109" i="462"/>
  <c r="AB127" i="462"/>
  <c r="N208" i="462"/>
  <c r="P5" i="462"/>
  <c r="AA22" i="462"/>
  <c r="N41" i="462"/>
  <c r="P73" i="462"/>
  <c r="P90" i="462"/>
  <c r="P107" i="462"/>
  <c r="N194" i="462"/>
  <c r="P209" i="462"/>
  <c r="N228" i="462"/>
  <c r="P5" i="463"/>
  <c r="N25" i="463"/>
  <c r="P42" i="463"/>
  <c r="P59" i="463"/>
  <c r="P77" i="463"/>
  <c r="P93" i="463"/>
  <c r="P111" i="463"/>
  <c r="N157" i="463"/>
  <c r="AA6" i="462"/>
  <c r="AB22" i="462"/>
  <c r="AA91" i="462"/>
  <c r="AA108" i="462"/>
  <c r="M123" i="462"/>
  <c r="N124" i="462"/>
  <c r="AA126" i="462"/>
  <c r="M140" i="462"/>
  <c r="N141" i="462"/>
  <c r="AA143" i="462"/>
  <c r="M157" i="462"/>
  <c r="AA177" i="462"/>
  <c r="AA210" i="462"/>
  <c r="AA229" i="462"/>
  <c r="AA6" i="463"/>
  <c r="AA26" i="463"/>
  <c r="AA73" i="463"/>
  <c r="N142" i="463"/>
  <c r="P94" i="462"/>
  <c r="P125" i="462"/>
  <c r="P142" i="462"/>
  <c r="P176" i="462"/>
  <c r="AB210" i="462"/>
  <c r="AA59" i="463"/>
  <c r="AB73" i="463"/>
  <c r="AA77" i="463"/>
  <c r="AA93" i="463"/>
  <c r="AA111" i="463"/>
  <c r="AB124" i="463"/>
  <c r="AA5" i="462"/>
  <c r="AA56" i="462"/>
  <c r="AA73" i="462"/>
  <c r="AA90" i="462"/>
  <c r="AA107" i="462"/>
  <c r="P158" i="462"/>
  <c r="P175" i="462"/>
  <c r="N193" i="462"/>
  <c r="N227" i="462"/>
  <c r="N24" i="463"/>
  <c r="AA72" i="463"/>
  <c r="P92" i="463"/>
  <c r="AA106" i="463"/>
  <c r="P110" i="463"/>
  <c r="AA123" i="463"/>
  <c r="AB5" i="462"/>
  <c r="M38" i="462"/>
  <c r="AA125" i="462"/>
  <c r="AA142" i="462"/>
  <c r="M191" i="462"/>
  <c r="AA25" i="463"/>
  <c r="AA55" i="462"/>
  <c r="AA208" i="462"/>
  <c r="M38" i="463"/>
  <c r="AA124" i="462"/>
  <c r="AA141" i="462"/>
  <c r="P192" i="462"/>
  <c r="P226" i="462"/>
  <c r="P40" i="463"/>
  <c r="P57" i="463"/>
  <c r="P75" i="463"/>
  <c r="AA157" i="463"/>
  <c r="N91" i="460"/>
  <c r="Q91" i="460" s="1"/>
  <c r="AA91" i="460"/>
  <c r="AB91" i="460"/>
  <c r="Q90" i="460"/>
  <c r="AA92" i="460"/>
  <c r="Q126" i="459"/>
  <c r="P126" i="459"/>
  <c r="Q23" i="459"/>
  <c r="P23" i="459"/>
  <c r="Q92" i="459"/>
  <c r="P92" i="459"/>
  <c r="AB208" i="459"/>
  <c r="AC192" i="459" s="1"/>
  <c r="N208" i="459"/>
  <c r="AA208" i="459"/>
  <c r="Q109" i="459"/>
  <c r="P109" i="459"/>
  <c r="N89" i="460"/>
  <c r="AB89" i="460"/>
  <c r="AC73" i="460" s="1"/>
  <c r="AA89" i="460"/>
  <c r="P143" i="459"/>
  <c r="Q143" i="459"/>
  <c r="P210" i="459"/>
  <c r="Q210" i="459"/>
  <c r="P25" i="460"/>
  <c r="Q25" i="460"/>
  <c r="AB55" i="459"/>
  <c r="AC39" i="459" s="1"/>
  <c r="AA55" i="459"/>
  <c r="N55" i="459"/>
  <c r="P177" i="459"/>
  <c r="Q177" i="459"/>
  <c r="Q140" i="460"/>
  <c r="R124" i="460" s="1"/>
  <c r="P140" i="460"/>
  <c r="P6" i="459"/>
  <c r="Q6" i="459"/>
  <c r="Q93" i="459"/>
  <c r="P93" i="459"/>
  <c r="AB123" i="459"/>
  <c r="AC107" i="459" s="1"/>
  <c r="AA123" i="459"/>
  <c r="N123" i="459"/>
  <c r="P125" i="459"/>
  <c r="Q125" i="459"/>
  <c r="P229" i="459"/>
  <c r="Q229" i="459"/>
  <c r="I3" i="458"/>
  <c r="F2" i="459"/>
  <c r="Q38" i="459"/>
  <c r="R22" i="459" s="1"/>
  <c r="P38" i="459"/>
  <c r="AB106" i="459"/>
  <c r="AC90" i="459" s="1"/>
  <c r="N106" i="459"/>
  <c r="AA106" i="459"/>
  <c r="Q126" i="460"/>
  <c r="P126" i="460"/>
  <c r="AB38" i="460"/>
  <c r="AC22" i="460" s="1"/>
  <c r="AA38" i="460"/>
  <c r="N38" i="460"/>
  <c r="Q40" i="459"/>
  <c r="P40" i="459"/>
  <c r="K8" i="458"/>
  <c r="N94" i="459"/>
  <c r="N111" i="459"/>
  <c r="N142" i="459"/>
  <c r="N176" i="459"/>
  <c r="N194" i="459"/>
  <c r="N228" i="459"/>
  <c r="N24" i="460"/>
  <c r="N28" i="460"/>
  <c r="N55" i="460"/>
  <c r="N72" i="460"/>
  <c r="N106" i="460"/>
  <c r="N123" i="460"/>
  <c r="P72" i="459"/>
  <c r="P89" i="459"/>
  <c r="N141" i="459"/>
  <c r="M157" i="459"/>
  <c r="N158" i="459"/>
  <c r="M174" i="459"/>
  <c r="N175" i="459"/>
  <c r="M242" i="459"/>
  <c r="AA25" i="460"/>
  <c r="P39" i="460"/>
  <c r="N43" i="460"/>
  <c r="P56" i="460"/>
  <c r="N60" i="460"/>
  <c r="P73" i="460"/>
  <c r="N77" i="460"/>
  <c r="N93" i="460"/>
  <c r="P107" i="460"/>
  <c r="N111" i="460"/>
  <c r="P124" i="460"/>
  <c r="AB6" i="459"/>
  <c r="AB91" i="459"/>
  <c r="AB108" i="459"/>
  <c r="AB125" i="459"/>
  <c r="N140" i="459"/>
  <c r="AB143" i="459"/>
  <c r="AB177" i="459"/>
  <c r="AB210" i="459"/>
  <c r="AB229" i="459"/>
  <c r="AB25" i="460"/>
  <c r="H1" i="459"/>
  <c r="AA56" i="459"/>
  <c r="AA73" i="459"/>
  <c r="AA107" i="459"/>
  <c r="N110" i="459"/>
  <c r="N127" i="459"/>
  <c r="N145" i="459"/>
  <c r="N193" i="459"/>
  <c r="N227" i="459"/>
  <c r="N231" i="459"/>
  <c r="N23" i="460"/>
  <c r="N27" i="460"/>
  <c r="N157" i="460"/>
  <c r="AA41" i="459"/>
  <c r="AA94" i="459"/>
  <c r="AA111" i="459"/>
  <c r="AA142" i="459"/>
  <c r="AA176" i="459"/>
  <c r="M191" i="459"/>
  <c r="N192" i="459"/>
  <c r="AA194" i="459"/>
  <c r="M225" i="459"/>
  <c r="N226" i="459"/>
  <c r="AA228" i="459"/>
  <c r="M21" i="460"/>
  <c r="N22" i="460"/>
  <c r="AA24" i="460"/>
  <c r="AA28" i="460"/>
  <c r="N42" i="460"/>
  <c r="N59" i="460"/>
  <c r="N76" i="460"/>
  <c r="N92" i="460"/>
  <c r="N110" i="460"/>
  <c r="N142" i="460"/>
  <c r="N41" i="459"/>
  <c r="AB41" i="459"/>
  <c r="AA72" i="459"/>
  <c r="AA89" i="459"/>
  <c r="AB24" i="460"/>
  <c r="AA43" i="460"/>
  <c r="AA60" i="460"/>
  <c r="AA77" i="460"/>
  <c r="AA93" i="460"/>
  <c r="AA111" i="460"/>
  <c r="N141" i="460"/>
  <c r="AA141" i="459"/>
  <c r="N144" i="459"/>
  <c r="AA158" i="459"/>
  <c r="AA175" i="459"/>
  <c r="N178" i="459"/>
  <c r="N211" i="459"/>
  <c r="N230" i="459"/>
  <c r="N6" i="460"/>
  <c r="N26" i="460"/>
  <c r="AA55" i="460"/>
  <c r="AA72" i="460"/>
  <c r="AB77" i="460"/>
  <c r="AA106" i="460"/>
  <c r="AA123" i="460"/>
  <c r="M21" i="459"/>
  <c r="AA193" i="459"/>
  <c r="AA140" i="459"/>
  <c r="N91" i="459"/>
  <c r="N108" i="459"/>
  <c r="AA22" i="460"/>
  <c r="P41" i="460"/>
  <c r="P58" i="460"/>
  <c r="P75" i="460"/>
  <c r="P91" i="460"/>
  <c r="P109" i="460"/>
  <c r="AA157" i="460"/>
  <c r="Q126" i="457"/>
  <c r="P126" i="457"/>
  <c r="Q211" i="456"/>
  <c r="P211" i="456"/>
  <c r="AB242" i="456"/>
  <c r="AC226" i="456" s="1"/>
  <c r="N242" i="456"/>
  <c r="AA242" i="456"/>
  <c r="Q109" i="457"/>
  <c r="P109" i="457"/>
  <c r="Q109" i="456"/>
  <c r="P109" i="456"/>
  <c r="Q91" i="457"/>
  <c r="P91" i="457"/>
  <c r="P38" i="456"/>
  <c r="Q38" i="456"/>
  <c r="R22" i="456" s="1"/>
  <c r="Q24" i="457"/>
  <c r="P24" i="457"/>
  <c r="Q76" i="457"/>
  <c r="P76" i="457"/>
  <c r="Q58" i="457"/>
  <c r="P58" i="457"/>
  <c r="AB21" i="456"/>
  <c r="AC5" i="456" s="1"/>
  <c r="AA21" i="456"/>
  <c r="N21" i="456"/>
  <c r="Q209" i="456"/>
  <c r="P209" i="456"/>
  <c r="Q41" i="457"/>
  <c r="P41" i="457"/>
  <c r="Q195" i="456"/>
  <c r="P195" i="456"/>
  <c r="N89" i="457"/>
  <c r="AB89" i="457"/>
  <c r="AC73" i="457" s="1"/>
  <c r="AA89" i="457"/>
  <c r="P230" i="456"/>
  <c r="Q230" i="456"/>
  <c r="Q39" i="456"/>
  <c r="P39" i="456"/>
  <c r="AB174" i="456"/>
  <c r="AC158" i="456" s="1"/>
  <c r="AA174" i="456"/>
  <c r="N174" i="456"/>
  <c r="AB191" i="456"/>
  <c r="AC175" i="456" s="1"/>
  <c r="AA191" i="456"/>
  <c r="N191" i="456"/>
  <c r="Q144" i="456"/>
  <c r="P144" i="456"/>
  <c r="Q177" i="456"/>
  <c r="P177" i="456"/>
  <c r="Q111" i="457"/>
  <c r="P111" i="457"/>
  <c r="Q127" i="456"/>
  <c r="P127" i="456"/>
  <c r="Q228" i="456"/>
  <c r="P228" i="456"/>
  <c r="E8" i="455"/>
  <c r="AB40" i="456"/>
  <c r="AB93" i="456"/>
  <c r="AB110" i="456"/>
  <c r="AB128" i="456"/>
  <c r="AB145" i="456"/>
  <c r="AB178" i="456"/>
  <c r="AB210" i="456"/>
  <c r="AB229" i="456"/>
  <c r="AB25" i="457"/>
  <c r="M38" i="457"/>
  <c r="AA41" i="457"/>
  <c r="M55" i="457"/>
  <c r="AA58" i="457"/>
  <c r="AA76" i="457"/>
  <c r="AA91" i="457"/>
  <c r="M106" i="457"/>
  <c r="AA109" i="457"/>
  <c r="M123" i="457"/>
  <c r="AA126" i="457"/>
  <c r="N140" i="457"/>
  <c r="AA39" i="456"/>
  <c r="N194" i="456"/>
  <c r="AA209" i="456"/>
  <c r="N227" i="456"/>
  <c r="N231" i="456"/>
  <c r="O242" i="456"/>
  <c r="N23" i="457"/>
  <c r="N27" i="457"/>
  <c r="P40" i="457"/>
  <c r="AB41" i="457"/>
  <c r="P57" i="457"/>
  <c r="AB58" i="457"/>
  <c r="P75" i="457"/>
  <c r="AB76" i="457"/>
  <c r="P79" i="457"/>
  <c r="AB91" i="457"/>
  <c r="P108" i="457"/>
  <c r="AB109" i="457"/>
  <c r="AB126" i="457"/>
  <c r="AA140" i="457"/>
  <c r="H1" i="456"/>
  <c r="N229" i="456"/>
  <c r="AB39" i="456"/>
  <c r="M55" i="456"/>
  <c r="N56" i="456"/>
  <c r="M72" i="456"/>
  <c r="N73" i="456"/>
  <c r="M89" i="456"/>
  <c r="N90" i="456"/>
  <c r="M106" i="456"/>
  <c r="M157" i="456"/>
  <c r="AB209" i="456"/>
  <c r="M225" i="456"/>
  <c r="N226" i="456"/>
  <c r="AA228" i="456"/>
  <c r="M21" i="457"/>
  <c r="AA24" i="457"/>
  <c r="P39" i="457"/>
  <c r="P56" i="457"/>
  <c r="P107" i="457"/>
  <c r="P124" i="457"/>
  <c r="N25" i="457"/>
  <c r="P6" i="456"/>
  <c r="AA38" i="456"/>
  <c r="P91" i="456"/>
  <c r="AB109" i="456"/>
  <c r="P126" i="456"/>
  <c r="AB127" i="456"/>
  <c r="P143" i="456"/>
  <c r="AB144" i="456"/>
  <c r="P176" i="456"/>
  <c r="AB177" i="456"/>
  <c r="AB195" i="456"/>
  <c r="AB228" i="456"/>
  <c r="AB24" i="457"/>
  <c r="M72" i="457"/>
  <c r="M157" i="457"/>
  <c r="N128" i="456"/>
  <c r="P5" i="456"/>
  <c r="AA22" i="456"/>
  <c r="AB38" i="456"/>
  <c r="AC22" i="456" s="1"/>
  <c r="P158" i="456"/>
  <c r="P175" i="456"/>
  <c r="N6" i="457"/>
  <c r="O21" i="457"/>
  <c r="P22" i="457"/>
  <c r="N26" i="457"/>
  <c r="P43" i="457"/>
  <c r="P74" i="457"/>
  <c r="P78" i="457"/>
  <c r="P93" i="457"/>
  <c r="M123" i="456"/>
  <c r="N124" i="456"/>
  <c r="M140" i="456"/>
  <c r="N141" i="456"/>
  <c r="N192" i="456"/>
  <c r="N5" i="457"/>
  <c r="N42" i="457"/>
  <c r="N59" i="457"/>
  <c r="N77" i="457"/>
  <c r="N92" i="457"/>
  <c r="N110" i="457"/>
  <c r="N142" i="457"/>
  <c r="N110" i="456"/>
  <c r="N145" i="456"/>
  <c r="M208" i="456"/>
  <c r="AB226" i="456"/>
  <c r="AA73" i="457"/>
  <c r="P141" i="457"/>
  <c r="F2" i="456"/>
  <c r="AA110" i="457"/>
  <c r="AA142" i="457"/>
  <c r="AA124" i="456"/>
  <c r="AA141" i="456"/>
  <c r="AA192" i="456"/>
  <c r="AA5" i="457"/>
  <c r="N40" i="456"/>
  <c r="N93" i="456"/>
  <c r="N178" i="456"/>
  <c r="N210" i="456"/>
  <c r="Q41" i="454"/>
  <c r="P41" i="454"/>
  <c r="Q228" i="453"/>
  <c r="P228" i="453"/>
  <c r="Q140" i="454"/>
  <c r="R124" i="454" s="1"/>
  <c r="P140" i="454"/>
  <c r="Q76" i="454"/>
  <c r="P76" i="454"/>
  <c r="Q144" i="453"/>
  <c r="P144" i="453"/>
  <c r="AB242" i="453"/>
  <c r="AC226" i="453" s="1"/>
  <c r="AA242" i="453"/>
  <c r="N242" i="453"/>
  <c r="Q58" i="454"/>
  <c r="P58" i="454"/>
  <c r="Q110" i="454"/>
  <c r="P110" i="454"/>
  <c r="Q92" i="454"/>
  <c r="P92" i="454"/>
  <c r="AB21" i="453"/>
  <c r="AC5" i="453" s="1"/>
  <c r="AA21" i="453"/>
  <c r="N21" i="453"/>
  <c r="Q40" i="453"/>
  <c r="P40" i="453"/>
  <c r="Q55" i="453"/>
  <c r="R39" i="453" s="1"/>
  <c r="P55" i="453"/>
  <c r="Q109" i="453"/>
  <c r="P109" i="453"/>
  <c r="Q5" i="454"/>
  <c r="P5" i="454"/>
  <c r="Q195" i="453"/>
  <c r="P195" i="453"/>
  <c r="Q126" i="454"/>
  <c r="P126" i="454"/>
  <c r="Q24" i="454"/>
  <c r="P24" i="454"/>
  <c r="P23" i="453"/>
  <c r="Q23" i="453"/>
  <c r="I3" i="452"/>
  <c r="F2" i="453"/>
  <c r="P92" i="453"/>
  <c r="Q92" i="453"/>
  <c r="Q127" i="453"/>
  <c r="P127" i="453"/>
  <c r="AB157" i="453"/>
  <c r="AC141" i="453" s="1"/>
  <c r="N157" i="453"/>
  <c r="AA157" i="453"/>
  <c r="Q177" i="453"/>
  <c r="P177" i="453"/>
  <c r="M38" i="454"/>
  <c r="M89" i="454"/>
  <c r="M123" i="454"/>
  <c r="N6" i="453"/>
  <c r="N91" i="453"/>
  <c r="N108" i="453"/>
  <c r="N126" i="453"/>
  <c r="N143" i="453"/>
  <c r="N176" i="453"/>
  <c r="N194" i="453"/>
  <c r="N227" i="453"/>
  <c r="N231" i="453"/>
  <c r="N23" i="454"/>
  <c r="N27" i="454"/>
  <c r="N55" i="454"/>
  <c r="AA140" i="454"/>
  <c r="N72" i="453"/>
  <c r="N21" i="454"/>
  <c r="N73" i="454"/>
  <c r="N107" i="454"/>
  <c r="P5" i="453"/>
  <c r="AA22" i="453"/>
  <c r="N41" i="453"/>
  <c r="P56" i="453"/>
  <c r="P73" i="453"/>
  <c r="P90" i="453"/>
  <c r="N94" i="453"/>
  <c r="P107" i="453"/>
  <c r="N125" i="453"/>
  <c r="N142" i="453"/>
  <c r="N146" i="453"/>
  <c r="P158" i="453"/>
  <c r="P175" i="453"/>
  <c r="N193" i="453"/>
  <c r="N211" i="453"/>
  <c r="P226" i="453"/>
  <c r="N230" i="453"/>
  <c r="N6" i="454"/>
  <c r="O21" i="454"/>
  <c r="P22" i="454"/>
  <c r="N26" i="454"/>
  <c r="P43" i="454"/>
  <c r="N72" i="454"/>
  <c r="P74" i="454"/>
  <c r="P78" i="454"/>
  <c r="N106" i="454"/>
  <c r="P108" i="454"/>
  <c r="P112" i="454"/>
  <c r="N157" i="454"/>
  <c r="N89" i="453"/>
  <c r="AA6" i="453"/>
  <c r="AA91" i="453"/>
  <c r="AA108" i="453"/>
  <c r="M123" i="453"/>
  <c r="N124" i="453"/>
  <c r="AA126" i="453"/>
  <c r="M140" i="453"/>
  <c r="N141" i="453"/>
  <c r="AA143" i="453"/>
  <c r="AA176" i="453"/>
  <c r="M191" i="453"/>
  <c r="N192" i="453"/>
  <c r="AA194" i="453"/>
  <c r="AA227" i="453"/>
  <c r="AA231" i="453"/>
  <c r="AA23" i="454"/>
  <c r="AA27" i="454"/>
  <c r="N42" i="454"/>
  <c r="N59" i="454"/>
  <c r="N77" i="454"/>
  <c r="N93" i="454"/>
  <c r="N111" i="454"/>
  <c r="N142" i="454"/>
  <c r="M106" i="453"/>
  <c r="AB6" i="453"/>
  <c r="AB143" i="453"/>
  <c r="N225" i="453"/>
  <c r="N93" i="453"/>
  <c r="N110" i="453"/>
  <c r="N128" i="453"/>
  <c r="N145" i="453"/>
  <c r="N178" i="453"/>
  <c r="N210" i="453"/>
  <c r="AA226" i="453"/>
  <c r="N229" i="453"/>
  <c r="AA22" i="454"/>
  <c r="N25" i="454"/>
  <c r="AA55" i="454"/>
  <c r="M38" i="453"/>
  <c r="AA41" i="453"/>
  <c r="AA94" i="453"/>
  <c r="AA125" i="453"/>
  <c r="AA142" i="453"/>
  <c r="AA146" i="453"/>
  <c r="AA193" i="453"/>
  <c r="M208" i="453"/>
  <c r="AA211" i="453"/>
  <c r="AA230" i="453"/>
  <c r="AA6" i="454"/>
  <c r="AA26" i="454"/>
  <c r="AA73" i="454"/>
  <c r="AA107" i="454"/>
  <c r="N174" i="453"/>
  <c r="AA55" i="453"/>
  <c r="AA72" i="453"/>
  <c r="AA89" i="453"/>
  <c r="AA174" i="453"/>
  <c r="AA225" i="453"/>
  <c r="AA21" i="454"/>
  <c r="AB55" i="453"/>
  <c r="AC39" i="453" s="1"/>
  <c r="P209" i="453"/>
  <c r="AA72" i="454"/>
  <c r="AA106" i="454"/>
  <c r="AA157" i="454"/>
  <c r="N123" i="480" l="1"/>
  <c r="AB123" i="480"/>
  <c r="AC107" i="480" s="1"/>
  <c r="AA123" i="480"/>
  <c r="Q41" i="481"/>
  <c r="P41" i="481"/>
  <c r="Q143" i="480"/>
  <c r="P143" i="480"/>
  <c r="AB123" i="481"/>
  <c r="AC107" i="481" s="1"/>
  <c r="AA123" i="481"/>
  <c r="N123" i="481"/>
  <c r="Q177" i="480"/>
  <c r="P177" i="480"/>
  <c r="N89" i="480"/>
  <c r="AB89" i="480"/>
  <c r="AC73" i="480" s="1"/>
  <c r="AA89" i="480"/>
  <c r="Q5" i="481"/>
  <c r="P5" i="481"/>
  <c r="AB157" i="481"/>
  <c r="AC141" i="481" s="1"/>
  <c r="AA157" i="481"/>
  <c r="N157" i="481"/>
  <c r="AB38" i="480"/>
  <c r="AC22" i="480" s="1"/>
  <c r="AA38" i="480"/>
  <c r="N38" i="480"/>
  <c r="AB72" i="481"/>
  <c r="AC56" i="481" s="1"/>
  <c r="AA72" i="481"/>
  <c r="N72" i="481"/>
  <c r="Q27" i="481"/>
  <c r="P27" i="481"/>
  <c r="AB106" i="481"/>
  <c r="AC90" i="481" s="1"/>
  <c r="AA106" i="481"/>
  <c r="N106" i="481"/>
  <c r="P55" i="480"/>
  <c r="Q55" i="480"/>
  <c r="R39" i="480" s="1"/>
  <c r="Q158" i="480"/>
  <c r="P158" i="480"/>
  <c r="Q181" i="480"/>
  <c r="P181" i="480"/>
  <c r="Q23" i="481"/>
  <c r="P23" i="481"/>
  <c r="Q91" i="480"/>
  <c r="P91" i="480"/>
  <c r="N157" i="480"/>
  <c r="AB157" i="480"/>
  <c r="AC141" i="480" s="1"/>
  <c r="AA157" i="480"/>
  <c r="Q61" i="480"/>
  <c r="P61" i="480"/>
  <c r="Q183" i="480"/>
  <c r="P183" i="480"/>
  <c r="AB89" i="481"/>
  <c r="AC73" i="481" s="1"/>
  <c r="AA89" i="481"/>
  <c r="N89" i="481"/>
  <c r="Q191" i="480"/>
  <c r="R175" i="480" s="1"/>
  <c r="P191" i="480"/>
  <c r="P143" i="481"/>
  <c r="Q143" i="481"/>
  <c r="Q57" i="480"/>
  <c r="P57" i="480"/>
  <c r="P107" i="480"/>
  <c r="Q107" i="480"/>
  <c r="P140" i="481"/>
  <c r="Q175" i="480"/>
  <c r="P175" i="480"/>
  <c r="Q110" i="481"/>
  <c r="P110" i="481"/>
  <c r="N106" i="480"/>
  <c r="AB106" i="480"/>
  <c r="AC90" i="480" s="1"/>
  <c r="AA106" i="480"/>
  <c r="Q93" i="481"/>
  <c r="P93" i="481"/>
  <c r="Q73" i="480"/>
  <c r="P73" i="480"/>
  <c r="Q22" i="481"/>
  <c r="P22" i="481"/>
  <c r="Q125" i="480"/>
  <c r="P125" i="480"/>
  <c r="Q25" i="481"/>
  <c r="P25" i="481"/>
  <c r="P77" i="481"/>
  <c r="Q77" i="481"/>
  <c r="N72" i="480"/>
  <c r="AB72" i="480"/>
  <c r="AC56" i="480" s="1"/>
  <c r="AA72" i="480"/>
  <c r="AB21" i="481"/>
  <c r="AC5" i="481" s="1"/>
  <c r="AA21" i="481"/>
  <c r="N21" i="481"/>
  <c r="Q174" i="480"/>
  <c r="R158" i="480" s="1"/>
  <c r="P174" i="480"/>
  <c r="Q38" i="481"/>
  <c r="R22" i="481" s="1"/>
  <c r="P38" i="481"/>
  <c r="Q95" i="480"/>
  <c r="P95" i="480"/>
  <c r="Q61" i="481"/>
  <c r="P61" i="481"/>
  <c r="Q22" i="480"/>
  <c r="P22" i="480"/>
  <c r="Q6" i="480"/>
  <c r="P6" i="480"/>
  <c r="Q124" i="480"/>
  <c r="P124" i="480"/>
  <c r="P57" i="481"/>
  <c r="Q57" i="481"/>
  <c r="AB21" i="480"/>
  <c r="AC5" i="480" s="1"/>
  <c r="AA21" i="480"/>
  <c r="N21" i="480"/>
  <c r="Q140" i="480"/>
  <c r="R124" i="480" s="1"/>
  <c r="P140" i="480"/>
  <c r="Q23" i="478"/>
  <c r="P23" i="478"/>
  <c r="Q27" i="478"/>
  <c r="P27" i="478"/>
  <c r="Q92" i="478"/>
  <c r="P92" i="478"/>
  <c r="Q178" i="477"/>
  <c r="P178" i="477"/>
  <c r="Q22" i="477"/>
  <c r="P22" i="477"/>
  <c r="N55" i="478"/>
  <c r="AA55" i="478"/>
  <c r="AB55" i="478"/>
  <c r="AC39" i="478" s="1"/>
  <c r="AB225" i="477"/>
  <c r="AC209" i="477" s="1"/>
  <c r="N225" i="477"/>
  <c r="AA225" i="477"/>
  <c r="Q143" i="477"/>
  <c r="P143" i="477"/>
  <c r="AB106" i="478"/>
  <c r="AC90" i="478" s="1"/>
  <c r="AA106" i="478"/>
  <c r="N106" i="478"/>
  <c r="Q141" i="477"/>
  <c r="P141" i="477"/>
  <c r="Q39" i="478"/>
  <c r="P39" i="478"/>
  <c r="AB157" i="478"/>
  <c r="AC141" i="478" s="1"/>
  <c r="AA157" i="478"/>
  <c r="N157" i="478"/>
  <c r="Q21" i="477"/>
  <c r="R5" i="477" s="1"/>
  <c r="P21" i="477"/>
  <c r="Q174" i="477"/>
  <c r="R158" i="477" s="1"/>
  <c r="P174" i="477"/>
  <c r="Q56" i="478"/>
  <c r="P56" i="478"/>
  <c r="P73" i="478"/>
  <c r="Q73" i="478"/>
  <c r="Q124" i="477"/>
  <c r="P124" i="477"/>
  <c r="N38" i="478"/>
  <c r="AB38" i="478"/>
  <c r="AC22" i="478" s="1"/>
  <c r="AA38" i="478"/>
  <c r="Q209" i="477"/>
  <c r="P209" i="477"/>
  <c r="Q111" i="478"/>
  <c r="P111" i="478"/>
  <c r="P140" i="477"/>
  <c r="Q140" i="477"/>
  <c r="R124" i="477" s="1"/>
  <c r="N72" i="478"/>
  <c r="AB72" i="478"/>
  <c r="AC56" i="478" s="1"/>
  <c r="AA72" i="478"/>
  <c r="N123" i="477"/>
  <c r="AB123" i="477"/>
  <c r="AC107" i="477" s="1"/>
  <c r="AA123" i="477"/>
  <c r="AB208" i="477"/>
  <c r="AC192" i="477" s="1"/>
  <c r="N208" i="477"/>
  <c r="AA208" i="477"/>
  <c r="Q93" i="478"/>
  <c r="P93" i="478"/>
  <c r="N21" i="478"/>
  <c r="AB21" i="478"/>
  <c r="AC5" i="478" s="1"/>
  <c r="AA21" i="478"/>
  <c r="AB106" i="477"/>
  <c r="AC90" i="477" s="1"/>
  <c r="N106" i="477"/>
  <c r="D2" i="477" s="1"/>
  <c r="AA106" i="477"/>
  <c r="Q76" i="478"/>
  <c r="P76" i="478"/>
  <c r="Q89" i="478"/>
  <c r="R73" i="478" s="1"/>
  <c r="P89" i="478"/>
  <c r="Q140" i="478"/>
  <c r="R124" i="478" s="1"/>
  <c r="P140" i="478"/>
  <c r="Q160" i="477"/>
  <c r="P160" i="477"/>
  <c r="Q24" i="478"/>
  <c r="P24" i="478"/>
  <c r="Q191" i="477"/>
  <c r="R175" i="477" s="1"/>
  <c r="P191" i="477"/>
  <c r="Q58" i="478"/>
  <c r="P58" i="478"/>
  <c r="Q38" i="477"/>
  <c r="R22" i="477" s="1"/>
  <c r="P38" i="477"/>
  <c r="Q158" i="477"/>
  <c r="P158" i="477"/>
  <c r="Q142" i="478"/>
  <c r="P142" i="478"/>
  <c r="Q214" i="477"/>
  <c r="P214" i="477"/>
  <c r="Q41" i="478"/>
  <c r="P41" i="478"/>
  <c r="AB123" i="478"/>
  <c r="AC107" i="478" s="1"/>
  <c r="AA123" i="478"/>
  <c r="N123" i="478"/>
  <c r="Q110" i="478"/>
  <c r="P110" i="478"/>
  <c r="Q210" i="477"/>
  <c r="P210" i="477"/>
  <c r="Q192" i="477"/>
  <c r="P192" i="477"/>
  <c r="P157" i="477"/>
  <c r="Q157" i="477"/>
  <c r="R141" i="477" s="1"/>
  <c r="Q145" i="474"/>
  <c r="P145" i="474"/>
  <c r="Q58" i="475"/>
  <c r="P58" i="475"/>
  <c r="AB123" i="475"/>
  <c r="AC107" i="475" s="1"/>
  <c r="N123" i="475"/>
  <c r="AA123" i="475"/>
  <c r="Q106" i="474"/>
  <c r="R90" i="474" s="1"/>
  <c r="P106" i="474"/>
  <c r="Q128" i="474"/>
  <c r="P128" i="474"/>
  <c r="Q41" i="475"/>
  <c r="P41" i="475"/>
  <c r="Q107" i="475"/>
  <c r="P107" i="475"/>
  <c r="P21" i="474"/>
  <c r="Q21" i="474"/>
  <c r="R5" i="474" s="1"/>
  <c r="Q27" i="475"/>
  <c r="P27" i="475"/>
  <c r="Q142" i="475"/>
  <c r="P142" i="475"/>
  <c r="Q110" i="474"/>
  <c r="P110" i="474"/>
  <c r="Q175" i="474"/>
  <c r="P175" i="474"/>
  <c r="AB106" i="475"/>
  <c r="AC90" i="475" s="1"/>
  <c r="AA106" i="475"/>
  <c r="N106" i="475"/>
  <c r="Q89" i="474"/>
  <c r="R73" i="474" s="1"/>
  <c r="P89" i="474"/>
  <c r="Q193" i="474"/>
  <c r="P193" i="474"/>
  <c r="Q23" i="475"/>
  <c r="P23" i="475"/>
  <c r="AB174" i="474"/>
  <c r="AC158" i="474" s="1"/>
  <c r="AA174" i="474"/>
  <c r="N174" i="474"/>
  <c r="Q72" i="474"/>
  <c r="R56" i="474" s="1"/>
  <c r="P72" i="474"/>
  <c r="Q76" i="475"/>
  <c r="P76" i="475"/>
  <c r="Q230" i="474"/>
  <c r="P230" i="474"/>
  <c r="N242" i="474"/>
  <c r="AB242" i="474"/>
  <c r="AC226" i="474" s="1"/>
  <c r="AA242" i="474"/>
  <c r="Q93" i="474"/>
  <c r="P93" i="474"/>
  <c r="Q158" i="474"/>
  <c r="P158" i="474"/>
  <c r="Q55" i="474"/>
  <c r="R39" i="474" s="1"/>
  <c r="P55" i="474"/>
  <c r="N225" i="474"/>
  <c r="AB225" i="474"/>
  <c r="AC209" i="474" s="1"/>
  <c r="AA225" i="474"/>
  <c r="AB157" i="474"/>
  <c r="AC141" i="474" s="1"/>
  <c r="AA157" i="474"/>
  <c r="N157" i="474"/>
  <c r="Q140" i="475"/>
  <c r="R124" i="475" s="1"/>
  <c r="P140" i="475"/>
  <c r="Q211" i="474"/>
  <c r="P211" i="474"/>
  <c r="AA55" i="475"/>
  <c r="N55" i="475"/>
  <c r="AB55" i="475"/>
  <c r="AC39" i="475" s="1"/>
  <c r="N191" i="474"/>
  <c r="AB191" i="474"/>
  <c r="AC175" i="474" s="1"/>
  <c r="AA191" i="474"/>
  <c r="Q141" i="474"/>
  <c r="P141" i="474"/>
  <c r="Q72" i="475"/>
  <c r="R56" i="475" s="1"/>
  <c r="P72" i="475"/>
  <c r="N38" i="474"/>
  <c r="AB38" i="474"/>
  <c r="AC22" i="474" s="1"/>
  <c r="AA38" i="474"/>
  <c r="AB140" i="474"/>
  <c r="AC124" i="474" s="1"/>
  <c r="AA140" i="474"/>
  <c r="N140" i="474"/>
  <c r="Q208" i="474"/>
  <c r="R192" i="474" s="1"/>
  <c r="P208" i="474"/>
  <c r="AA38" i="475"/>
  <c r="N38" i="475"/>
  <c r="D2" i="475" s="1"/>
  <c r="AB38" i="475"/>
  <c r="AC22" i="475" s="1"/>
  <c r="Q157" i="475"/>
  <c r="R141" i="475" s="1"/>
  <c r="P157" i="475"/>
  <c r="Q40" i="474"/>
  <c r="P40" i="474"/>
  <c r="Q111" i="475"/>
  <c r="P111" i="475"/>
  <c r="Q124" i="474"/>
  <c r="P124" i="474"/>
  <c r="Q89" i="475"/>
  <c r="R73" i="475" s="1"/>
  <c r="P89" i="475"/>
  <c r="P21" i="475"/>
  <c r="Q21" i="475"/>
  <c r="R5" i="475" s="1"/>
  <c r="Q124" i="475"/>
  <c r="P124" i="475"/>
  <c r="Q24" i="475"/>
  <c r="P24" i="475"/>
  <c r="AB123" i="474"/>
  <c r="AC107" i="474" s="1"/>
  <c r="AA123" i="474"/>
  <c r="N123" i="474"/>
  <c r="Q227" i="474"/>
  <c r="P227" i="474"/>
  <c r="Q93" i="475"/>
  <c r="P93" i="475"/>
  <c r="Q21" i="472"/>
  <c r="R5" i="472" s="1"/>
  <c r="P21" i="472"/>
  <c r="Q158" i="471"/>
  <c r="P158" i="471"/>
  <c r="Q210" i="471"/>
  <c r="P210" i="471"/>
  <c r="Q178" i="471"/>
  <c r="P178" i="471"/>
  <c r="Q106" i="472"/>
  <c r="R90" i="472" s="1"/>
  <c r="P106" i="472"/>
  <c r="Q174" i="471"/>
  <c r="R158" i="471" s="1"/>
  <c r="P174" i="471"/>
  <c r="Q141" i="471"/>
  <c r="P141" i="471"/>
  <c r="Q72" i="472"/>
  <c r="R56" i="472" s="1"/>
  <c r="P72" i="472"/>
  <c r="Q93" i="471"/>
  <c r="P93" i="471"/>
  <c r="P89" i="471"/>
  <c r="Q89" i="471"/>
  <c r="R73" i="471" s="1"/>
  <c r="Q124" i="471"/>
  <c r="P124" i="471"/>
  <c r="Q73" i="471"/>
  <c r="P73" i="471"/>
  <c r="Q26" i="472"/>
  <c r="P26" i="472"/>
  <c r="P106" i="471"/>
  <c r="Q106" i="471"/>
  <c r="R90" i="471" s="1"/>
  <c r="P208" i="471"/>
  <c r="Q208" i="471"/>
  <c r="R192" i="471" s="1"/>
  <c r="Q56" i="471"/>
  <c r="P56" i="471"/>
  <c r="Q144" i="471"/>
  <c r="P144" i="471"/>
  <c r="Q123" i="471"/>
  <c r="R107" i="471" s="1"/>
  <c r="P123" i="471"/>
  <c r="N55" i="472"/>
  <c r="AB55" i="472"/>
  <c r="AC39" i="472" s="1"/>
  <c r="AA55" i="472"/>
  <c r="AB191" i="471"/>
  <c r="AC175" i="471" s="1"/>
  <c r="AA191" i="471"/>
  <c r="N191" i="471"/>
  <c r="Q6" i="472"/>
  <c r="P6" i="472"/>
  <c r="Q140" i="471"/>
  <c r="R124" i="471" s="1"/>
  <c r="P140" i="471"/>
  <c r="N38" i="472"/>
  <c r="AB38" i="472"/>
  <c r="AC22" i="472" s="1"/>
  <c r="AA38" i="472"/>
  <c r="Q127" i="471"/>
  <c r="P127" i="471"/>
  <c r="Q228" i="471"/>
  <c r="P228" i="471"/>
  <c r="Q40" i="471"/>
  <c r="P40" i="471"/>
  <c r="P55" i="471"/>
  <c r="Q55" i="471"/>
  <c r="R39" i="471" s="1"/>
  <c r="Q227" i="471"/>
  <c r="P227" i="471"/>
  <c r="Q110" i="471"/>
  <c r="P110" i="471"/>
  <c r="N242" i="471"/>
  <c r="AB242" i="471"/>
  <c r="AC226" i="471" s="1"/>
  <c r="AA242" i="471"/>
  <c r="Q109" i="471"/>
  <c r="P109" i="471"/>
  <c r="P72" i="471"/>
  <c r="Q72" i="471"/>
  <c r="R56" i="471" s="1"/>
  <c r="Q92" i="471"/>
  <c r="P92" i="471"/>
  <c r="Q193" i="471"/>
  <c r="P193" i="471"/>
  <c r="Q22" i="471"/>
  <c r="P22" i="471"/>
  <c r="Q25" i="472"/>
  <c r="P25" i="472"/>
  <c r="AB38" i="471"/>
  <c r="AC22" i="471" s="1"/>
  <c r="AA38" i="471"/>
  <c r="N38" i="471"/>
  <c r="Q145" i="471"/>
  <c r="P145" i="471"/>
  <c r="Q157" i="471"/>
  <c r="R141" i="471" s="1"/>
  <c r="P157" i="471"/>
  <c r="P89" i="472"/>
  <c r="Q89" i="472"/>
  <c r="R73" i="472" s="1"/>
  <c r="Q123" i="472"/>
  <c r="R107" i="472" s="1"/>
  <c r="P123" i="472"/>
  <c r="Q24" i="472"/>
  <c r="P24" i="472"/>
  <c r="Q157" i="472"/>
  <c r="R141" i="472" s="1"/>
  <c r="P157" i="472"/>
  <c r="Q23" i="471"/>
  <c r="P23" i="471"/>
  <c r="Q128" i="471"/>
  <c r="P128" i="471"/>
  <c r="Q140" i="472"/>
  <c r="R124" i="472" s="1"/>
  <c r="P140" i="472"/>
  <c r="Q21" i="471"/>
  <c r="R5" i="471" s="1"/>
  <c r="P21" i="471"/>
  <c r="D2" i="471"/>
  <c r="Q177" i="468"/>
  <c r="P177" i="468"/>
  <c r="Q41" i="469"/>
  <c r="P41" i="469"/>
  <c r="Q22" i="468"/>
  <c r="P22" i="468"/>
  <c r="Q127" i="468"/>
  <c r="P127" i="468"/>
  <c r="P89" i="469"/>
  <c r="Q89" i="469"/>
  <c r="R73" i="469" s="1"/>
  <c r="Q90" i="468"/>
  <c r="P90" i="468"/>
  <c r="Q109" i="468"/>
  <c r="P109" i="468"/>
  <c r="Q174" i="468"/>
  <c r="R158" i="468" s="1"/>
  <c r="P174" i="468"/>
  <c r="Q73" i="468"/>
  <c r="P73" i="468"/>
  <c r="Q92" i="468"/>
  <c r="P92" i="468"/>
  <c r="Q6" i="469"/>
  <c r="P6" i="469"/>
  <c r="Q40" i="468"/>
  <c r="P40" i="468"/>
  <c r="Q140" i="469"/>
  <c r="R124" i="469" s="1"/>
  <c r="P140" i="469"/>
  <c r="P208" i="468"/>
  <c r="Q208" i="468"/>
  <c r="R192" i="468" s="1"/>
  <c r="Q56" i="468"/>
  <c r="P56" i="468"/>
  <c r="N225" i="468"/>
  <c r="AB225" i="468"/>
  <c r="AC209" i="468" s="1"/>
  <c r="AA225" i="468"/>
  <c r="AB157" i="469"/>
  <c r="AC141" i="469" s="1"/>
  <c r="AA157" i="469"/>
  <c r="N157" i="469"/>
  <c r="Q228" i="468"/>
  <c r="P228" i="468"/>
  <c r="Q123" i="468"/>
  <c r="R107" i="468" s="1"/>
  <c r="P123" i="468"/>
  <c r="Q157" i="468"/>
  <c r="R141" i="468" s="1"/>
  <c r="P157" i="468"/>
  <c r="AB191" i="468"/>
  <c r="AC175" i="468" s="1"/>
  <c r="AA191" i="468"/>
  <c r="N191" i="468"/>
  <c r="N38" i="469"/>
  <c r="AB38" i="469"/>
  <c r="AC22" i="469" s="1"/>
  <c r="AA38" i="469"/>
  <c r="Q142" i="469"/>
  <c r="P142" i="469"/>
  <c r="Q193" i="468"/>
  <c r="P193" i="468"/>
  <c r="Q21" i="469"/>
  <c r="R5" i="469" s="1"/>
  <c r="P21" i="469"/>
  <c r="Q26" i="469"/>
  <c r="P26" i="469"/>
  <c r="Q25" i="469"/>
  <c r="P25" i="469"/>
  <c r="Q158" i="468"/>
  <c r="P158" i="468"/>
  <c r="Q110" i="469"/>
  <c r="P110" i="469"/>
  <c r="Q227" i="468"/>
  <c r="P227" i="468"/>
  <c r="Q145" i="468"/>
  <c r="P145" i="468"/>
  <c r="P72" i="468"/>
  <c r="Q72" i="468"/>
  <c r="R56" i="468" s="1"/>
  <c r="Q141" i="468"/>
  <c r="P141" i="468"/>
  <c r="Q92" i="469"/>
  <c r="P92" i="469"/>
  <c r="Q178" i="468"/>
  <c r="P178" i="468"/>
  <c r="AB38" i="468"/>
  <c r="AC22" i="468" s="1"/>
  <c r="AA38" i="468"/>
  <c r="N38" i="468"/>
  <c r="Q128" i="468"/>
  <c r="P128" i="468"/>
  <c r="Q140" i="468"/>
  <c r="R124" i="468" s="1"/>
  <c r="P140" i="468"/>
  <c r="P106" i="468"/>
  <c r="Q106" i="468"/>
  <c r="R90" i="468" s="1"/>
  <c r="Q124" i="468"/>
  <c r="P124" i="468"/>
  <c r="Q24" i="469"/>
  <c r="P24" i="469"/>
  <c r="Q76" i="469"/>
  <c r="P76" i="469"/>
  <c r="Q123" i="469"/>
  <c r="R107" i="469" s="1"/>
  <c r="P123" i="469"/>
  <c r="Q110" i="468"/>
  <c r="P110" i="468"/>
  <c r="Q144" i="468"/>
  <c r="P144" i="468"/>
  <c r="Q106" i="469"/>
  <c r="R90" i="469" s="1"/>
  <c r="P106" i="469"/>
  <c r="P55" i="468"/>
  <c r="Q55" i="468"/>
  <c r="R39" i="468" s="1"/>
  <c r="Q21" i="468"/>
  <c r="R5" i="468" s="1"/>
  <c r="P21" i="468"/>
  <c r="N242" i="468"/>
  <c r="AB242" i="468"/>
  <c r="AC226" i="468" s="1"/>
  <c r="AA242" i="468"/>
  <c r="Q210" i="468"/>
  <c r="P210" i="468"/>
  <c r="Q58" i="469"/>
  <c r="P58" i="469"/>
  <c r="Q72" i="469"/>
  <c r="R56" i="469" s="1"/>
  <c r="P72" i="469"/>
  <c r="Q93" i="468"/>
  <c r="P93" i="468"/>
  <c r="P55" i="469"/>
  <c r="Q55" i="469"/>
  <c r="R39" i="469" s="1"/>
  <c r="P89" i="468"/>
  <c r="Q89" i="468"/>
  <c r="R73" i="468" s="1"/>
  <c r="Q5" i="466"/>
  <c r="P5" i="466"/>
  <c r="Q40" i="466"/>
  <c r="P40" i="466"/>
  <c r="Q192" i="465"/>
  <c r="P192" i="465"/>
  <c r="N72" i="466"/>
  <c r="AB72" i="466"/>
  <c r="AC56" i="466" s="1"/>
  <c r="AA72" i="466"/>
  <c r="Q109" i="465"/>
  <c r="P109" i="465"/>
  <c r="P123" i="465"/>
  <c r="Q123" i="465"/>
  <c r="R107" i="465" s="1"/>
  <c r="N225" i="465"/>
  <c r="AB225" i="465"/>
  <c r="AC209" i="465" s="1"/>
  <c r="AA225" i="465"/>
  <c r="P208" i="465"/>
  <c r="Q208" i="465"/>
  <c r="R192" i="465" s="1"/>
  <c r="P174" i="465"/>
  <c r="Q174" i="465"/>
  <c r="R158" i="465" s="1"/>
  <c r="P106" i="465"/>
  <c r="Q106" i="465"/>
  <c r="R90" i="465" s="1"/>
  <c r="P158" i="465"/>
  <c r="Q158" i="465"/>
  <c r="N242" i="465"/>
  <c r="AB242" i="465"/>
  <c r="AC226" i="465" s="1"/>
  <c r="AA242" i="465"/>
  <c r="N140" i="466"/>
  <c r="AB140" i="466"/>
  <c r="AC124" i="466" s="1"/>
  <c r="AA140" i="466"/>
  <c r="P141" i="465"/>
  <c r="Q141" i="465"/>
  <c r="Q25" i="466"/>
  <c r="P25" i="466"/>
  <c r="P124" i="465"/>
  <c r="Q124" i="465"/>
  <c r="Q107" i="465"/>
  <c r="P107" i="465"/>
  <c r="Q38" i="465"/>
  <c r="R22" i="465" s="1"/>
  <c r="P38" i="465"/>
  <c r="P89" i="465"/>
  <c r="Q89" i="465"/>
  <c r="R73" i="465" s="1"/>
  <c r="N89" i="466"/>
  <c r="AB89" i="466"/>
  <c r="AC73" i="466" s="1"/>
  <c r="AA89" i="466"/>
  <c r="Q90" i="465"/>
  <c r="P90" i="465"/>
  <c r="P72" i="465"/>
  <c r="Q72" i="465"/>
  <c r="R56" i="465" s="1"/>
  <c r="N38" i="466"/>
  <c r="AB38" i="466"/>
  <c r="AC22" i="466" s="1"/>
  <c r="AA38" i="466"/>
  <c r="Q73" i="465"/>
  <c r="P73" i="465"/>
  <c r="Q22" i="465"/>
  <c r="P22" i="465"/>
  <c r="AB123" i="466"/>
  <c r="AC107" i="466" s="1"/>
  <c r="AA123" i="466"/>
  <c r="N123" i="466"/>
  <c r="P157" i="465"/>
  <c r="Q157" i="465"/>
  <c r="R141" i="465" s="1"/>
  <c r="Q56" i="465"/>
  <c r="P56" i="465"/>
  <c r="N21" i="465"/>
  <c r="AB21" i="465"/>
  <c r="AC5" i="465" s="1"/>
  <c r="AA21" i="465"/>
  <c r="Q144" i="465"/>
  <c r="P144" i="465"/>
  <c r="Q93" i="466"/>
  <c r="P93" i="466"/>
  <c r="AB106" i="466"/>
  <c r="AC90" i="466" s="1"/>
  <c r="AA106" i="466"/>
  <c r="N106" i="466"/>
  <c r="P140" i="465"/>
  <c r="Q140" i="465"/>
  <c r="R124" i="465" s="1"/>
  <c r="Q21" i="466"/>
  <c r="R5" i="466" s="1"/>
  <c r="P21" i="466"/>
  <c r="Q55" i="466"/>
  <c r="R39" i="466" s="1"/>
  <c r="P55" i="466"/>
  <c r="Q157" i="466"/>
  <c r="R141" i="466" s="1"/>
  <c r="P157" i="466"/>
  <c r="Q127" i="465"/>
  <c r="P127" i="465"/>
  <c r="Q42" i="466"/>
  <c r="P42" i="466"/>
  <c r="Q59" i="466"/>
  <c r="P59" i="466"/>
  <c r="Q191" i="465"/>
  <c r="R175" i="465" s="1"/>
  <c r="P191" i="465"/>
  <c r="Q39" i="465"/>
  <c r="P39" i="465"/>
  <c r="P55" i="465"/>
  <c r="Q55" i="465"/>
  <c r="R39" i="465" s="1"/>
  <c r="Q124" i="462"/>
  <c r="P124" i="462"/>
  <c r="N191" i="462"/>
  <c r="AB191" i="462"/>
  <c r="AC175" i="462" s="1"/>
  <c r="AA191" i="462"/>
  <c r="Q157" i="463"/>
  <c r="R141" i="463" s="1"/>
  <c r="P157" i="463"/>
  <c r="AB106" i="462"/>
  <c r="AC90" i="462" s="1"/>
  <c r="AA106" i="462"/>
  <c r="N106" i="462"/>
  <c r="Q177" i="462"/>
  <c r="P177" i="462"/>
  <c r="Q140" i="463"/>
  <c r="R124" i="463" s="1"/>
  <c r="P140" i="463"/>
  <c r="N157" i="462"/>
  <c r="AA157" i="462"/>
  <c r="AB157" i="462"/>
  <c r="AC141" i="462" s="1"/>
  <c r="AB89" i="462"/>
  <c r="AC73" i="462" s="1"/>
  <c r="AA89" i="462"/>
  <c r="N89" i="462"/>
  <c r="Q21" i="463"/>
  <c r="R5" i="463" s="1"/>
  <c r="P21" i="463"/>
  <c r="N38" i="462"/>
  <c r="AB38" i="462"/>
  <c r="AC22" i="462" s="1"/>
  <c r="AA38" i="462"/>
  <c r="Q41" i="462"/>
  <c r="P41" i="462"/>
  <c r="AB72" i="462"/>
  <c r="AC56" i="462" s="1"/>
  <c r="AA72" i="462"/>
  <c r="N72" i="462"/>
  <c r="Q143" i="462"/>
  <c r="P143" i="462"/>
  <c r="Q210" i="462"/>
  <c r="P210" i="462"/>
  <c r="Q141" i="462"/>
  <c r="P141" i="462"/>
  <c r="Q56" i="462"/>
  <c r="P56" i="462"/>
  <c r="Q126" i="462"/>
  <c r="P126" i="462"/>
  <c r="P89" i="463"/>
  <c r="Q89" i="463"/>
  <c r="R73" i="463" s="1"/>
  <c r="Q21" i="462"/>
  <c r="R5" i="462" s="1"/>
  <c r="P21" i="462"/>
  <c r="Q25" i="463"/>
  <c r="P25" i="463"/>
  <c r="Q193" i="462"/>
  <c r="P193" i="462"/>
  <c r="AA140" i="462"/>
  <c r="N140" i="462"/>
  <c r="AB140" i="462"/>
  <c r="AC124" i="462" s="1"/>
  <c r="Q123" i="463"/>
  <c r="R107" i="463" s="1"/>
  <c r="P123" i="463"/>
  <c r="Q108" i="462"/>
  <c r="P108" i="462"/>
  <c r="Q72" i="463"/>
  <c r="R56" i="463" s="1"/>
  <c r="P72" i="463"/>
  <c r="Q208" i="462"/>
  <c r="R192" i="462" s="1"/>
  <c r="P208" i="462"/>
  <c r="Q106" i="463"/>
  <c r="R90" i="463" s="1"/>
  <c r="P106" i="463"/>
  <c r="Q91" i="462"/>
  <c r="P91" i="462"/>
  <c r="N38" i="463"/>
  <c r="D2" i="463" s="1"/>
  <c r="AB38" i="463"/>
  <c r="AC22" i="463" s="1"/>
  <c r="AA38" i="463"/>
  <c r="N123" i="462"/>
  <c r="AA123" i="462"/>
  <c r="AB123" i="462"/>
  <c r="AC107" i="462" s="1"/>
  <c r="Q6" i="462"/>
  <c r="P6" i="462"/>
  <c r="Q228" i="462"/>
  <c r="P228" i="462"/>
  <c r="Q55" i="462"/>
  <c r="R39" i="462" s="1"/>
  <c r="P55" i="462"/>
  <c r="Q6" i="463"/>
  <c r="P6" i="463"/>
  <c r="Q26" i="463"/>
  <c r="P26" i="463"/>
  <c r="Q24" i="463"/>
  <c r="P24" i="463"/>
  <c r="Q229" i="462"/>
  <c r="P229" i="462"/>
  <c r="Q142" i="463"/>
  <c r="P142" i="463"/>
  <c r="P242" i="462"/>
  <c r="Q242" i="462"/>
  <c r="R226" i="462" s="1"/>
  <c r="Q227" i="462"/>
  <c r="P227" i="462"/>
  <c r="Q194" i="462"/>
  <c r="P194" i="462"/>
  <c r="P225" i="462"/>
  <c r="Q225" i="462"/>
  <c r="R209" i="462" s="1"/>
  <c r="P55" i="463"/>
  <c r="Q55" i="463"/>
  <c r="R39" i="463" s="1"/>
  <c r="Q230" i="459"/>
  <c r="P230" i="459"/>
  <c r="Q178" i="459"/>
  <c r="P178" i="459"/>
  <c r="Q22" i="460"/>
  <c r="P22" i="460"/>
  <c r="Q175" i="459"/>
  <c r="P175" i="459"/>
  <c r="Q24" i="460"/>
  <c r="P24" i="460"/>
  <c r="P89" i="460"/>
  <c r="Q89" i="460"/>
  <c r="R73" i="460" s="1"/>
  <c r="N21" i="460"/>
  <c r="AA21" i="460"/>
  <c r="AB21" i="460"/>
  <c r="AC5" i="460" s="1"/>
  <c r="Q157" i="460"/>
  <c r="R141" i="460" s="1"/>
  <c r="P157" i="460"/>
  <c r="Q111" i="460"/>
  <c r="P111" i="460"/>
  <c r="AB174" i="459"/>
  <c r="AC158" i="459" s="1"/>
  <c r="AA174" i="459"/>
  <c r="N174" i="459"/>
  <c r="Q228" i="459"/>
  <c r="P228" i="459"/>
  <c r="Q55" i="459"/>
  <c r="R39" i="459" s="1"/>
  <c r="P55" i="459"/>
  <c r="N21" i="459"/>
  <c r="AB21" i="459"/>
  <c r="AC5" i="459" s="1"/>
  <c r="AA21" i="459"/>
  <c r="Q27" i="460"/>
  <c r="P27" i="460"/>
  <c r="Q158" i="459"/>
  <c r="P158" i="459"/>
  <c r="Q194" i="459"/>
  <c r="P194" i="459"/>
  <c r="Q123" i="459"/>
  <c r="R107" i="459" s="1"/>
  <c r="P123" i="459"/>
  <c r="Q226" i="459"/>
  <c r="P226" i="459"/>
  <c r="Q176" i="459"/>
  <c r="P176" i="459"/>
  <c r="Q142" i="460"/>
  <c r="P142" i="460"/>
  <c r="N225" i="459"/>
  <c r="AA225" i="459"/>
  <c r="AB225" i="459"/>
  <c r="AC209" i="459" s="1"/>
  <c r="Q231" i="459"/>
  <c r="P231" i="459"/>
  <c r="Q77" i="460"/>
  <c r="P77" i="460"/>
  <c r="Q141" i="459"/>
  <c r="P141" i="459"/>
  <c r="Q142" i="459"/>
  <c r="P142" i="459"/>
  <c r="Q106" i="459"/>
  <c r="R90" i="459" s="1"/>
  <c r="P106" i="459"/>
  <c r="Q208" i="459"/>
  <c r="R192" i="459" s="1"/>
  <c r="P208" i="459"/>
  <c r="AB157" i="459"/>
  <c r="AC141" i="459" s="1"/>
  <c r="AA157" i="459"/>
  <c r="N157" i="459"/>
  <c r="Q141" i="460"/>
  <c r="P141" i="460"/>
  <c r="Q110" i="460"/>
  <c r="P110" i="460"/>
  <c r="Q227" i="459"/>
  <c r="P227" i="459"/>
  <c r="Q111" i="459"/>
  <c r="P111" i="459"/>
  <c r="Q23" i="460"/>
  <c r="P23" i="460"/>
  <c r="Q93" i="460"/>
  <c r="P93" i="460"/>
  <c r="Q92" i="460"/>
  <c r="P92" i="460"/>
  <c r="Q192" i="459"/>
  <c r="P192" i="459"/>
  <c r="Q193" i="459"/>
  <c r="P193" i="459"/>
  <c r="Q60" i="460"/>
  <c r="P60" i="460"/>
  <c r="Q94" i="459"/>
  <c r="P94" i="459"/>
  <c r="Q76" i="460"/>
  <c r="P76" i="460"/>
  <c r="N191" i="459"/>
  <c r="AA191" i="459"/>
  <c r="AB191" i="459"/>
  <c r="AC175" i="459" s="1"/>
  <c r="Q145" i="459"/>
  <c r="P145" i="459"/>
  <c r="Q140" i="459"/>
  <c r="R124" i="459" s="1"/>
  <c r="P140" i="459"/>
  <c r="Q123" i="460"/>
  <c r="R107" i="460" s="1"/>
  <c r="P123" i="460"/>
  <c r="Q41" i="459"/>
  <c r="P41" i="459"/>
  <c r="Q26" i="460"/>
  <c r="P26" i="460"/>
  <c r="Q59" i="460"/>
  <c r="P59" i="460"/>
  <c r="Q127" i="459"/>
  <c r="P127" i="459"/>
  <c r="Q43" i="460"/>
  <c r="P43" i="460"/>
  <c r="Q106" i="460"/>
  <c r="R90" i="460" s="1"/>
  <c r="P106" i="460"/>
  <c r="Q144" i="459"/>
  <c r="P144" i="459"/>
  <c r="Q6" i="460"/>
  <c r="P6" i="460"/>
  <c r="Q42" i="460"/>
  <c r="P42" i="460"/>
  <c r="Q110" i="459"/>
  <c r="P110" i="459"/>
  <c r="Q72" i="460"/>
  <c r="R56" i="460" s="1"/>
  <c r="P72" i="460"/>
  <c r="P108" i="459"/>
  <c r="Q108" i="459"/>
  <c r="Q55" i="460"/>
  <c r="R39" i="460" s="1"/>
  <c r="P55" i="460"/>
  <c r="Q38" i="460"/>
  <c r="R22" i="460" s="1"/>
  <c r="P38" i="460"/>
  <c r="P91" i="459"/>
  <c r="Q91" i="459"/>
  <c r="Q211" i="459"/>
  <c r="P211" i="459"/>
  <c r="AB242" i="459"/>
  <c r="AC226" i="459" s="1"/>
  <c r="AA242" i="459"/>
  <c r="N242" i="459"/>
  <c r="Q28" i="460"/>
  <c r="P28" i="460"/>
  <c r="AB89" i="456"/>
  <c r="AC73" i="456" s="1"/>
  <c r="AA89" i="456"/>
  <c r="N89" i="456"/>
  <c r="Q73" i="456"/>
  <c r="P73" i="456"/>
  <c r="Q110" i="457"/>
  <c r="P110" i="457"/>
  <c r="Q128" i="456"/>
  <c r="P128" i="456"/>
  <c r="Q226" i="456"/>
  <c r="P226" i="456"/>
  <c r="Q229" i="456"/>
  <c r="P229" i="456"/>
  <c r="AA123" i="457"/>
  <c r="AB123" i="457"/>
  <c r="AC107" i="457" s="1"/>
  <c r="N123" i="457"/>
  <c r="Q21" i="456"/>
  <c r="R5" i="456" s="1"/>
  <c r="P21" i="456"/>
  <c r="AB157" i="457"/>
  <c r="AC141" i="457" s="1"/>
  <c r="AA157" i="457"/>
  <c r="N157" i="457"/>
  <c r="AB225" i="456"/>
  <c r="AC209" i="456" s="1"/>
  <c r="AA225" i="456"/>
  <c r="N225" i="456"/>
  <c r="Q77" i="457"/>
  <c r="P77" i="457"/>
  <c r="AB72" i="457"/>
  <c r="AC56" i="457" s="1"/>
  <c r="AA72" i="457"/>
  <c r="N72" i="457"/>
  <c r="Q27" i="457"/>
  <c r="P27" i="457"/>
  <c r="AB106" i="457"/>
  <c r="AC90" i="457" s="1"/>
  <c r="AA106" i="457"/>
  <c r="N106" i="457"/>
  <c r="Q6" i="457"/>
  <c r="P6" i="457"/>
  <c r="Q227" i="456"/>
  <c r="P227" i="456"/>
  <c r="Q178" i="456"/>
  <c r="P178" i="456"/>
  <c r="Q59" i="457"/>
  <c r="P59" i="457"/>
  <c r="Q26" i="457"/>
  <c r="P26" i="457"/>
  <c r="AB157" i="456"/>
  <c r="AC141" i="456" s="1"/>
  <c r="AA157" i="456"/>
  <c r="N157" i="456"/>
  <c r="Q23" i="457"/>
  <c r="P23" i="457"/>
  <c r="Q242" i="456"/>
  <c r="R226" i="456" s="1"/>
  <c r="P242" i="456"/>
  <c r="P92" i="457"/>
  <c r="Q92" i="457"/>
  <c r="Q42" i="457"/>
  <c r="P42" i="457"/>
  <c r="Q25" i="457"/>
  <c r="P25" i="457"/>
  <c r="AB106" i="456"/>
  <c r="AC90" i="456" s="1"/>
  <c r="AA106" i="456"/>
  <c r="N106" i="456"/>
  <c r="P5" i="457"/>
  <c r="Q5" i="457"/>
  <c r="Q90" i="456"/>
  <c r="P90" i="456"/>
  <c r="Q231" i="456"/>
  <c r="P231" i="456"/>
  <c r="Q191" i="456"/>
  <c r="R175" i="456" s="1"/>
  <c r="P191" i="456"/>
  <c r="Q89" i="457"/>
  <c r="R73" i="457" s="1"/>
  <c r="P89" i="457"/>
  <c r="Q210" i="456"/>
  <c r="P210" i="456"/>
  <c r="Q93" i="456"/>
  <c r="P93" i="456"/>
  <c r="N208" i="456"/>
  <c r="AB208" i="456"/>
  <c r="AC192" i="456" s="1"/>
  <c r="AA208" i="456"/>
  <c r="N140" i="456"/>
  <c r="AB140" i="456"/>
  <c r="AC124" i="456" s="1"/>
  <c r="AA140" i="456"/>
  <c r="AB72" i="456"/>
  <c r="AC56" i="456" s="1"/>
  <c r="AA72" i="456"/>
  <c r="N72" i="456"/>
  <c r="Q194" i="456"/>
  <c r="P194" i="456"/>
  <c r="AB38" i="457"/>
  <c r="AC22" i="457" s="1"/>
  <c r="AA38" i="457"/>
  <c r="N38" i="457"/>
  <c r="P174" i="456"/>
  <c r="Q174" i="456"/>
  <c r="R158" i="456" s="1"/>
  <c r="Q192" i="456"/>
  <c r="P192" i="456"/>
  <c r="Q40" i="456"/>
  <c r="P40" i="456"/>
  <c r="Q145" i="456"/>
  <c r="P145" i="456"/>
  <c r="P124" i="456"/>
  <c r="Q124" i="456"/>
  <c r="Q56" i="456"/>
  <c r="P56" i="456"/>
  <c r="AB55" i="457"/>
  <c r="AC39" i="457" s="1"/>
  <c r="AA55" i="457"/>
  <c r="N55" i="457"/>
  <c r="Q110" i="456"/>
  <c r="P110" i="456"/>
  <c r="N123" i="456"/>
  <c r="AB123" i="456"/>
  <c r="AC107" i="456" s="1"/>
  <c r="AA123" i="456"/>
  <c r="AB21" i="457"/>
  <c r="AC5" i="457" s="1"/>
  <c r="AA21" i="457"/>
  <c r="N21" i="457"/>
  <c r="AB55" i="456"/>
  <c r="AC39" i="456" s="1"/>
  <c r="AA55" i="456"/>
  <c r="N55" i="456"/>
  <c r="Q140" i="457"/>
  <c r="R124" i="457" s="1"/>
  <c r="P140" i="457"/>
  <c r="Q141" i="456"/>
  <c r="P141" i="456"/>
  <c r="P142" i="457"/>
  <c r="Q142" i="457"/>
  <c r="Q210" i="453"/>
  <c r="P210" i="453"/>
  <c r="Q93" i="454"/>
  <c r="P93" i="454"/>
  <c r="Q211" i="453"/>
  <c r="P211" i="453"/>
  <c r="Q41" i="453"/>
  <c r="P41" i="453"/>
  <c r="P227" i="453"/>
  <c r="Q227" i="453"/>
  <c r="Q124" i="453"/>
  <c r="P124" i="453"/>
  <c r="Q178" i="453"/>
  <c r="P178" i="453"/>
  <c r="Q77" i="454"/>
  <c r="P77" i="454"/>
  <c r="Q141" i="453"/>
  <c r="P141" i="453"/>
  <c r="Q106" i="454"/>
  <c r="R90" i="454" s="1"/>
  <c r="P106" i="454"/>
  <c r="Q193" i="453"/>
  <c r="P193" i="453"/>
  <c r="P194" i="453"/>
  <c r="Q194" i="453"/>
  <c r="Q145" i="453"/>
  <c r="P145" i="453"/>
  <c r="Q157" i="453"/>
  <c r="R141" i="453" s="1"/>
  <c r="P157" i="453"/>
  <c r="Q21" i="453"/>
  <c r="R5" i="453" s="1"/>
  <c r="P21" i="453"/>
  <c r="Q128" i="453"/>
  <c r="P128" i="453"/>
  <c r="Q42" i="454"/>
  <c r="P42" i="454"/>
  <c r="Q107" i="454"/>
  <c r="P107" i="454"/>
  <c r="P143" i="453"/>
  <c r="Q143" i="453"/>
  <c r="Q93" i="453"/>
  <c r="P93" i="453"/>
  <c r="N123" i="453"/>
  <c r="AB123" i="453"/>
  <c r="AC107" i="453" s="1"/>
  <c r="AA123" i="453"/>
  <c r="Q142" i="453"/>
  <c r="P142" i="453"/>
  <c r="Q21" i="454"/>
  <c r="R5" i="454" s="1"/>
  <c r="P21" i="454"/>
  <c r="P108" i="453"/>
  <c r="Q108" i="453"/>
  <c r="Q59" i="454"/>
  <c r="P59" i="454"/>
  <c r="N38" i="453"/>
  <c r="AA38" i="453"/>
  <c r="AB38" i="453"/>
  <c r="AC22" i="453" s="1"/>
  <c r="Q225" i="453"/>
  <c r="R209" i="453" s="1"/>
  <c r="P225" i="453"/>
  <c r="Q26" i="454"/>
  <c r="P26" i="454"/>
  <c r="Q125" i="453"/>
  <c r="P125" i="453"/>
  <c r="Q72" i="453"/>
  <c r="R56" i="453" s="1"/>
  <c r="P72" i="453"/>
  <c r="P91" i="453"/>
  <c r="Q91" i="453"/>
  <c r="Q6" i="453"/>
  <c r="P6" i="453"/>
  <c r="N140" i="453"/>
  <c r="AB140" i="453"/>
  <c r="AC124" i="453" s="1"/>
  <c r="AA140" i="453"/>
  <c r="Q25" i="454"/>
  <c r="P25" i="454"/>
  <c r="Q94" i="453"/>
  <c r="P94" i="453"/>
  <c r="Q55" i="454"/>
  <c r="R39" i="454" s="1"/>
  <c r="P55" i="454"/>
  <c r="AB123" i="454"/>
  <c r="AC107" i="454" s="1"/>
  <c r="AA123" i="454"/>
  <c r="N123" i="454"/>
  <c r="Q72" i="454"/>
  <c r="R56" i="454" s="1"/>
  <c r="P72" i="454"/>
  <c r="Q146" i="453"/>
  <c r="P146" i="453"/>
  <c r="N106" i="453"/>
  <c r="AB106" i="453"/>
  <c r="AC90" i="453" s="1"/>
  <c r="AA106" i="453"/>
  <c r="Q192" i="453"/>
  <c r="P192" i="453"/>
  <c r="Q89" i="453"/>
  <c r="R73" i="453" s="1"/>
  <c r="P89" i="453"/>
  <c r="Q6" i="454"/>
  <c r="P6" i="454"/>
  <c r="P27" i="454"/>
  <c r="Q27" i="454"/>
  <c r="AB89" i="454"/>
  <c r="AC73" i="454" s="1"/>
  <c r="AA89" i="454"/>
  <c r="N89" i="454"/>
  <c r="Q110" i="453"/>
  <c r="P110" i="453"/>
  <c r="Q73" i="454"/>
  <c r="P73" i="454"/>
  <c r="Q229" i="453"/>
  <c r="P229" i="453"/>
  <c r="Q142" i="454"/>
  <c r="P142" i="454"/>
  <c r="N191" i="453"/>
  <c r="AB191" i="453"/>
  <c r="AC175" i="453" s="1"/>
  <c r="AA191" i="453"/>
  <c r="Q157" i="454"/>
  <c r="R141" i="454" s="1"/>
  <c r="P157" i="454"/>
  <c r="Q230" i="453"/>
  <c r="P230" i="453"/>
  <c r="P23" i="454"/>
  <c r="Q23" i="454"/>
  <c r="AB38" i="454"/>
  <c r="AC22" i="454" s="1"/>
  <c r="AA38" i="454"/>
  <c r="N38" i="454"/>
  <c r="D2" i="454" s="1"/>
  <c r="P176" i="453"/>
  <c r="Q176" i="453"/>
  <c r="Q174" i="453"/>
  <c r="R158" i="453" s="1"/>
  <c r="P174" i="453"/>
  <c r="Q126" i="453"/>
  <c r="P126" i="453"/>
  <c r="N208" i="453"/>
  <c r="AB208" i="453"/>
  <c r="AC192" i="453" s="1"/>
  <c r="AA208" i="453"/>
  <c r="Q111" i="454"/>
  <c r="P111" i="454"/>
  <c r="P231" i="453"/>
  <c r="Q231" i="453"/>
  <c r="P242" i="453"/>
  <c r="Q242" i="453"/>
  <c r="R226" i="453" s="1"/>
  <c r="Q123" i="481" l="1"/>
  <c r="R107" i="481" s="1"/>
  <c r="P123" i="481"/>
  <c r="P38" i="480"/>
  <c r="Q38" i="480"/>
  <c r="R22" i="480" s="1"/>
  <c r="Q21" i="480"/>
  <c r="R5" i="480" s="1"/>
  <c r="P21" i="480"/>
  <c r="D2" i="480"/>
  <c r="Q72" i="480"/>
  <c r="R56" i="480" s="1"/>
  <c r="P72" i="480"/>
  <c r="P157" i="481"/>
  <c r="Q157" i="481"/>
  <c r="R141" i="481" s="1"/>
  <c r="Q106" i="481"/>
  <c r="R90" i="481" s="1"/>
  <c r="P106" i="481"/>
  <c r="Q157" i="480"/>
  <c r="R141" i="480" s="1"/>
  <c r="P157" i="480"/>
  <c r="Q106" i="480"/>
  <c r="R90" i="480" s="1"/>
  <c r="P106" i="480"/>
  <c r="Q89" i="481"/>
  <c r="R73" i="481" s="1"/>
  <c r="P89" i="481"/>
  <c r="Q72" i="481"/>
  <c r="R56" i="481" s="1"/>
  <c r="P72" i="481"/>
  <c r="D2" i="481"/>
  <c r="Q21" i="481"/>
  <c r="R5" i="481" s="1"/>
  <c r="P21" i="481"/>
  <c r="P89" i="480"/>
  <c r="Q89" i="480"/>
  <c r="R73" i="480" s="1"/>
  <c r="P123" i="480"/>
  <c r="Q123" i="480"/>
  <c r="R107" i="480" s="1"/>
  <c r="P21" i="478"/>
  <c r="D2" i="478"/>
  <c r="Q21" i="478"/>
  <c r="R5" i="478" s="1"/>
  <c r="Q55" i="478"/>
  <c r="R39" i="478" s="1"/>
  <c r="P55" i="478"/>
  <c r="Q106" i="478"/>
  <c r="R90" i="478" s="1"/>
  <c r="P106" i="478"/>
  <c r="Q123" i="478"/>
  <c r="R107" i="478" s="1"/>
  <c r="P123" i="478"/>
  <c r="Q208" i="477"/>
  <c r="R192" i="477" s="1"/>
  <c r="P208" i="477"/>
  <c r="Q106" i="477"/>
  <c r="R90" i="477" s="1"/>
  <c r="P106" i="477"/>
  <c r="P123" i="477"/>
  <c r="Q123" i="477"/>
  <c r="R107" i="477" s="1"/>
  <c r="Q38" i="478"/>
  <c r="R22" i="478" s="1"/>
  <c r="P38" i="478"/>
  <c r="Q157" i="478"/>
  <c r="R141" i="478" s="1"/>
  <c r="P157" i="478"/>
  <c r="Q225" i="477"/>
  <c r="R209" i="477" s="1"/>
  <c r="P225" i="477"/>
  <c r="Q72" i="478"/>
  <c r="R56" i="478" s="1"/>
  <c r="P72" i="478"/>
  <c r="Q242" i="474"/>
  <c r="R226" i="474" s="1"/>
  <c r="P242" i="474"/>
  <c r="Q123" i="474"/>
  <c r="R107" i="474" s="1"/>
  <c r="P123" i="474"/>
  <c r="Q157" i="474"/>
  <c r="R141" i="474" s="1"/>
  <c r="P157" i="474"/>
  <c r="Q140" i="474"/>
  <c r="R124" i="474" s="1"/>
  <c r="P140" i="474"/>
  <c r="Q191" i="474"/>
  <c r="R175" i="474" s="1"/>
  <c r="P191" i="474"/>
  <c r="Q225" i="474"/>
  <c r="R209" i="474" s="1"/>
  <c r="P225" i="474"/>
  <c r="Q123" i="475"/>
  <c r="R107" i="475" s="1"/>
  <c r="P123" i="475"/>
  <c r="Q55" i="475"/>
  <c r="R39" i="475" s="1"/>
  <c r="P55" i="475"/>
  <c r="Q106" i="475"/>
  <c r="R90" i="475" s="1"/>
  <c r="P106" i="475"/>
  <c r="D2" i="474"/>
  <c r="Q38" i="475"/>
  <c r="R22" i="475" s="1"/>
  <c r="P38" i="475"/>
  <c r="Q38" i="474"/>
  <c r="R22" i="474" s="1"/>
  <c r="P38" i="474"/>
  <c r="Q174" i="474"/>
  <c r="R158" i="474" s="1"/>
  <c r="P174" i="474"/>
  <c r="P38" i="472"/>
  <c r="Q38" i="472"/>
  <c r="R22" i="472" s="1"/>
  <c r="Q38" i="471"/>
  <c r="R22" i="471" s="1"/>
  <c r="P38" i="471"/>
  <c r="Q191" i="471"/>
  <c r="R175" i="471" s="1"/>
  <c r="P191" i="471"/>
  <c r="P242" i="471"/>
  <c r="Q242" i="471"/>
  <c r="R226" i="471" s="1"/>
  <c r="P55" i="472"/>
  <c r="Q55" i="472"/>
  <c r="R39" i="472" s="1"/>
  <c r="D2" i="472"/>
  <c r="Q157" i="469"/>
  <c r="R141" i="469" s="1"/>
  <c r="P157" i="469"/>
  <c r="P38" i="469"/>
  <c r="Q38" i="469"/>
  <c r="R22" i="469" s="1"/>
  <c r="Q191" i="468"/>
  <c r="R175" i="468" s="1"/>
  <c r="P191" i="468"/>
  <c r="P242" i="468"/>
  <c r="Q242" i="468"/>
  <c r="R226" i="468" s="1"/>
  <c r="Q225" i="468"/>
  <c r="R209" i="468" s="1"/>
  <c r="P225" i="468"/>
  <c r="Q38" i="468"/>
  <c r="R22" i="468" s="1"/>
  <c r="P38" i="468"/>
  <c r="D2" i="469"/>
  <c r="Q123" i="466"/>
  <c r="R107" i="466" s="1"/>
  <c r="P123" i="466"/>
  <c r="Q89" i="466"/>
  <c r="R73" i="466" s="1"/>
  <c r="P89" i="466"/>
  <c r="Q72" i="466"/>
  <c r="R56" i="466" s="1"/>
  <c r="P72" i="466"/>
  <c r="D2" i="466"/>
  <c r="Q21" i="465"/>
  <c r="R5" i="465" s="1"/>
  <c r="P21" i="465"/>
  <c r="D2" i="465"/>
  <c r="Q140" i="466"/>
  <c r="R124" i="466" s="1"/>
  <c r="P140" i="466"/>
  <c r="Q38" i="466"/>
  <c r="R22" i="466" s="1"/>
  <c r="P38" i="466"/>
  <c r="Q225" i="465"/>
  <c r="R209" i="465" s="1"/>
  <c r="P225" i="465"/>
  <c r="Q106" i="466"/>
  <c r="R90" i="466" s="1"/>
  <c r="P106" i="466"/>
  <c r="P242" i="465"/>
  <c r="Q242" i="465"/>
  <c r="R226" i="465" s="1"/>
  <c r="P38" i="462"/>
  <c r="Q38" i="462"/>
  <c r="R22" i="462" s="1"/>
  <c r="Q106" i="462"/>
  <c r="R90" i="462" s="1"/>
  <c r="P106" i="462"/>
  <c r="Q123" i="462"/>
  <c r="R107" i="462" s="1"/>
  <c r="P123" i="462"/>
  <c r="Q89" i="462"/>
  <c r="R73" i="462" s="1"/>
  <c r="P89" i="462"/>
  <c r="Q72" i="462"/>
  <c r="R56" i="462" s="1"/>
  <c r="P72" i="462"/>
  <c r="P38" i="463"/>
  <c r="Q38" i="463"/>
  <c r="R22" i="463" s="1"/>
  <c r="Q140" i="462"/>
  <c r="R124" i="462" s="1"/>
  <c r="P140" i="462"/>
  <c r="Q157" i="462"/>
  <c r="R141" i="462" s="1"/>
  <c r="P157" i="462"/>
  <c r="P191" i="462"/>
  <c r="Q191" i="462"/>
  <c r="R175" i="462" s="1"/>
  <c r="Q174" i="459"/>
  <c r="R158" i="459" s="1"/>
  <c r="P174" i="459"/>
  <c r="Q242" i="459"/>
  <c r="R226" i="459" s="1"/>
  <c r="P242" i="459"/>
  <c r="Q225" i="459"/>
  <c r="R209" i="459" s="1"/>
  <c r="P225" i="459"/>
  <c r="P21" i="459"/>
  <c r="D2" i="459"/>
  <c r="Q21" i="459"/>
  <c r="R5" i="459" s="1"/>
  <c r="Q191" i="459"/>
  <c r="R175" i="459" s="1"/>
  <c r="P191" i="459"/>
  <c r="Q157" i="459"/>
  <c r="R141" i="459" s="1"/>
  <c r="P157" i="459"/>
  <c r="Q21" i="460"/>
  <c r="R5" i="460" s="1"/>
  <c r="P21" i="460"/>
  <c r="D2" i="460"/>
  <c r="Q72" i="456"/>
  <c r="R56" i="456" s="1"/>
  <c r="P72" i="456"/>
  <c r="P157" i="456"/>
  <c r="Q157" i="456"/>
  <c r="R141" i="456" s="1"/>
  <c r="Q123" i="456"/>
  <c r="R107" i="456" s="1"/>
  <c r="P123" i="456"/>
  <c r="Q106" i="457"/>
  <c r="R90" i="457" s="1"/>
  <c r="P106" i="457"/>
  <c r="P157" i="457"/>
  <c r="Q157" i="457"/>
  <c r="R141" i="457" s="1"/>
  <c r="Q55" i="457"/>
  <c r="R39" i="457" s="1"/>
  <c r="P55" i="457"/>
  <c r="Q55" i="456"/>
  <c r="R39" i="456" s="1"/>
  <c r="P55" i="456"/>
  <c r="Q140" i="456"/>
  <c r="R124" i="456" s="1"/>
  <c r="P140" i="456"/>
  <c r="Q72" i="457"/>
  <c r="R56" i="457" s="1"/>
  <c r="P72" i="457"/>
  <c r="D2" i="456"/>
  <c r="D2" i="457"/>
  <c r="P21" i="457"/>
  <c r="Q21" i="457"/>
  <c r="R5" i="457" s="1"/>
  <c r="P208" i="456"/>
  <c r="Q208" i="456"/>
  <c r="R192" i="456" s="1"/>
  <c r="Q123" i="457"/>
  <c r="R107" i="457" s="1"/>
  <c r="P123" i="457"/>
  <c r="P89" i="456"/>
  <c r="Q89" i="456"/>
  <c r="R73" i="456" s="1"/>
  <c r="Q38" i="457"/>
  <c r="R22" i="457" s="1"/>
  <c r="P38" i="457"/>
  <c r="Q106" i="456"/>
  <c r="R90" i="456" s="1"/>
  <c r="P106" i="456"/>
  <c r="P225" i="456"/>
  <c r="Q225" i="456"/>
  <c r="R209" i="456" s="1"/>
  <c r="Q191" i="453"/>
  <c r="R175" i="453" s="1"/>
  <c r="P191" i="453"/>
  <c r="P123" i="454"/>
  <c r="Q123" i="454"/>
  <c r="R107" i="454" s="1"/>
  <c r="Q38" i="454"/>
  <c r="R22" i="454" s="1"/>
  <c r="P38" i="454"/>
  <c r="P38" i="453"/>
  <c r="Q38" i="453"/>
  <c r="R22" i="453" s="1"/>
  <c r="Q123" i="453"/>
  <c r="R107" i="453" s="1"/>
  <c r="P123" i="453"/>
  <c r="P208" i="453"/>
  <c r="Q208" i="453"/>
  <c r="R192" i="453" s="1"/>
  <c r="D2" i="453"/>
  <c r="Q140" i="453"/>
  <c r="R124" i="453" s="1"/>
  <c r="P140" i="453"/>
  <c r="P89" i="454"/>
  <c r="Q89" i="454"/>
  <c r="R73" i="454" s="1"/>
  <c r="Q106" i="453"/>
  <c r="R90" i="453" s="1"/>
  <c r="P106" i="453"/>
  <c r="T157" i="451" l="1"/>
  <c r="S157" i="451"/>
  <c r="L157" i="451"/>
  <c r="O157" i="451" s="1"/>
  <c r="K157" i="451"/>
  <c r="J157" i="451"/>
  <c r="I157" i="451"/>
  <c r="O142" i="451"/>
  <c r="M142" i="451"/>
  <c r="AB142" i="451" s="1"/>
  <c r="K142" i="451"/>
  <c r="G142" i="451"/>
  <c r="AB141" i="451"/>
  <c r="AA141" i="451"/>
  <c r="O141" i="451"/>
  <c r="N141" i="451"/>
  <c r="M141" i="451"/>
  <c r="K141" i="451"/>
  <c r="Q141" i="451" s="1"/>
  <c r="G141" i="451"/>
  <c r="T140" i="451"/>
  <c r="S140" i="451"/>
  <c r="L140" i="451"/>
  <c r="K140" i="451"/>
  <c r="J140" i="451"/>
  <c r="I140" i="451"/>
  <c r="O140" i="451" s="1"/>
  <c r="AB126" i="451"/>
  <c r="AA126" i="451"/>
  <c r="P126" i="451"/>
  <c r="O126" i="451"/>
  <c r="N126" i="451"/>
  <c r="Q126" i="451" s="1"/>
  <c r="M126" i="451"/>
  <c r="K126" i="451"/>
  <c r="G126" i="451"/>
  <c r="AB125" i="451"/>
  <c r="O125" i="451"/>
  <c r="M125" i="451"/>
  <c r="N125" i="451" s="1"/>
  <c r="K125" i="451"/>
  <c r="G125" i="451"/>
  <c r="O124" i="451"/>
  <c r="N124" i="451"/>
  <c r="Q124" i="451" s="1"/>
  <c r="M124" i="451"/>
  <c r="M140" i="451" s="1"/>
  <c r="K124" i="451"/>
  <c r="G124" i="451"/>
  <c r="T123" i="451"/>
  <c r="S123" i="451"/>
  <c r="L123" i="451"/>
  <c r="K123" i="451"/>
  <c r="J123" i="451"/>
  <c r="I123" i="451"/>
  <c r="O123" i="451" s="1"/>
  <c r="AA112" i="451"/>
  <c r="O112" i="451"/>
  <c r="M112" i="451"/>
  <c r="AB112" i="451" s="1"/>
  <c r="K112" i="451"/>
  <c r="G112" i="451"/>
  <c r="O111" i="451"/>
  <c r="M111" i="451"/>
  <c r="AB111" i="451" s="1"/>
  <c r="K111" i="451"/>
  <c r="G111" i="451"/>
  <c r="AB110" i="451"/>
  <c r="AA110" i="451"/>
  <c r="P110" i="451"/>
  <c r="O110" i="451"/>
  <c r="N110" i="451"/>
  <c r="Q110" i="451" s="1"/>
  <c r="M110" i="451"/>
  <c r="K110" i="451"/>
  <c r="G110" i="451"/>
  <c r="AB109" i="451"/>
  <c r="O109" i="451"/>
  <c r="M109" i="451"/>
  <c r="N109" i="451" s="1"/>
  <c r="K109" i="451"/>
  <c r="G109" i="451"/>
  <c r="AA108" i="451"/>
  <c r="O108" i="451"/>
  <c r="M108" i="451"/>
  <c r="AB108" i="451" s="1"/>
  <c r="K108" i="451"/>
  <c r="G108" i="451"/>
  <c r="AB107" i="451"/>
  <c r="O107" i="451"/>
  <c r="N107" i="451"/>
  <c r="Q107" i="451" s="1"/>
  <c r="M107" i="451"/>
  <c r="AA107" i="451" s="1"/>
  <c r="K107" i="451"/>
  <c r="G107" i="451"/>
  <c r="T106" i="451"/>
  <c r="S106" i="451"/>
  <c r="L106" i="451"/>
  <c r="O106" i="451" s="1"/>
  <c r="J106" i="451"/>
  <c r="K106" i="451" s="1"/>
  <c r="I106" i="451"/>
  <c r="O93" i="451"/>
  <c r="M93" i="451"/>
  <c r="AB93" i="451" s="1"/>
  <c r="K93" i="451"/>
  <c r="G93" i="451"/>
  <c r="AB92" i="451"/>
  <c r="AA92" i="451"/>
  <c r="P92" i="451"/>
  <c r="O92" i="451"/>
  <c r="N92" i="451"/>
  <c r="Q92" i="451" s="1"/>
  <c r="M92" i="451"/>
  <c r="K92" i="451"/>
  <c r="G92" i="451"/>
  <c r="AB91" i="451"/>
  <c r="O91" i="451"/>
  <c r="M91" i="451"/>
  <c r="N91" i="451" s="1"/>
  <c r="K91" i="451"/>
  <c r="G91" i="451"/>
  <c r="AB90" i="451"/>
  <c r="O90" i="451"/>
  <c r="N90" i="451"/>
  <c r="Q90" i="451" s="1"/>
  <c r="M90" i="451"/>
  <c r="AA90" i="451" s="1"/>
  <c r="K90" i="451"/>
  <c r="G90" i="451"/>
  <c r="T89" i="451"/>
  <c r="S89" i="451"/>
  <c r="L89" i="451"/>
  <c r="K89" i="451"/>
  <c r="J89" i="451"/>
  <c r="I89" i="451"/>
  <c r="O89" i="451" s="1"/>
  <c r="AA78" i="451"/>
  <c r="O78" i="451"/>
  <c r="M78" i="451"/>
  <c r="AB78" i="451" s="1"/>
  <c r="K78" i="451"/>
  <c r="G78" i="451"/>
  <c r="O77" i="451"/>
  <c r="M77" i="451"/>
  <c r="AB77" i="451" s="1"/>
  <c r="K77" i="451"/>
  <c r="G77" i="451"/>
  <c r="AB76" i="451"/>
  <c r="AA76" i="451"/>
  <c r="P76" i="451"/>
  <c r="O76" i="451"/>
  <c r="N76" i="451"/>
  <c r="Q76" i="451" s="1"/>
  <c r="M76" i="451"/>
  <c r="K76" i="451"/>
  <c r="G76" i="451"/>
  <c r="AB75" i="451"/>
  <c r="O75" i="451"/>
  <c r="M75" i="451"/>
  <c r="N75" i="451" s="1"/>
  <c r="K75" i="451"/>
  <c r="G75" i="451"/>
  <c r="AA74" i="451"/>
  <c r="O74" i="451"/>
  <c r="M74" i="451"/>
  <c r="AB74" i="451" s="1"/>
  <c r="K74" i="451"/>
  <c r="G74" i="451"/>
  <c r="AB73" i="451"/>
  <c r="O73" i="451"/>
  <c r="N73" i="451"/>
  <c r="Q73" i="451" s="1"/>
  <c r="M73" i="451"/>
  <c r="AA73" i="451" s="1"/>
  <c r="K73" i="451"/>
  <c r="G73" i="451"/>
  <c r="T72" i="451"/>
  <c r="S72" i="451"/>
  <c r="L72" i="451"/>
  <c r="O72" i="451" s="1"/>
  <c r="J72" i="451"/>
  <c r="K72" i="451" s="1"/>
  <c r="I72" i="451"/>
  <c r="O59" i="451"/>
  <c r="M59" i="451"/>
  <c r="AB59" i="451" s="1"/>
  <c r="K59" i="451"/>
  <c r="G59" i="451"/>
  <c r="AB58" i="451"/>
  <c r="AA58" i="451"/>
  <c r="P58" i="451"/>
  <c r="O58" i="451"/>
  <c r="N58" i="451"/>
  <c r="Q58" i="451" s="1"/>
  <c r="M58" i="451"/>
  <c r="K58" i="451"/>
  <c r="G58" i="451"/>
  <c r="AB57" i="451"/>
  <c r="O57" i="451"/>
  <c r="M57" i="451"/>
  <c r="N57" i="451" s="1"/>
  <c r="K57" i="451"/>
  <c r="G57" i="451"/>
  <c r="AB56" i="451"/>
  <c r="O56" i="451"/>
  <c r="N56" i="451"/>
  <c r="Q56" i="451" s="1"/>
  <c r="M56" i="451"/>
  <c r="AA56" i="451" s="1"/>
  <c r="K56" i="451"/>
  <c r="G56" i="451"/>
  <c r="T55" i="451"/>
  <c r="S55" i="451"/>
  <c r="L55" i="451"/>
  <c r="K55" i="451"/>
  <c r="J55" i="451"/>
  <c r="I55" i="451"/>
  <c r="O55" i="451" s="1"/>
  <c r="AA43" i="451"/>
  <c r="O43" i="451"/>
  <c r="M43" i="451"/>
  <c r="AB43" i="451" s="1"/>
  <c r="K43" i="451"/>
  <c r="G43" i="451"/>
  <c r="O42" i="451"/>
  <c r="M42" i="451"/>
  <c r="AB42" i="451" s="1"/>
  <c r="K42" i="451"/>
  <c r="G42" i="451"/>
  <c r="AB41" i="451"/>
  <c r="AA41" i="451"/>
  <c r="P41" i="451"/>
  <c r="O41" i="451"/>
  <c r="N41" i="451"/>
  <c r="Q41" i="451" s="1"/>
  <c r="M41" i="451"/>
  <c r="K41" i="451"/>
  <c r="G41" i="451"/>
  <c r="AB40" i="451"/>
  <c r="O40" i="451"/>
  <c r="M40" i="451"/>
  <c r="N40" i="451" s="1"/>
  <c r="K40" i="451"/>
  <c r="G40" i="451"/>
  <c r="AB39" i="451"/>
  <c r="O39" i="451"/>
  <c r="N39" i="451"/>
  <c r="Q39" i="451" s="1"/>
  <c r="M39" i="451"/>
  <c r="AA39" i="451" s="1"/>
  <c r="K39" i="451"/>
  <c r="G39" i="451"/>
  <c r="T38" i="451"/>
  <c r="S38" i="451"/>
  <c r="L38" i="451"/>
  <c r="K38" i="451"/>
  <c r="J38" i="451"/>
  <c r="I38" i="451"/>
  <c r="O38" i="451" s="1"/>
  <c r="AQ29" i="451"/>
  <c r="O27" i="451"/>
  <c r="M27" i="451"/>
  <c r="AB27" i="451" s="1"/>
  <c r="K27" i="451"/>
  <c r="G27" i="451"/>
  <c r="AB26" i="451"/>
  <c r="O26" i="451"/>
  <c r="N26" i="451"/>
  <c r="Q26" i="451" s="1"/>
  <c r="M26" i="451"/>
  <c r="AA26" i="451" s="1"/>
  <c r="K26" i="451"/>
  <c r="G26" i="451"/>
  <c r="AB25" i="451"/>
  <c r="O25" i="451"/>
  <c r="M25" i="451"/>
  <c r="AA25" i="451" s="1"/>
  <c r="K25" i="451"/>
  <c r="G25" i="451"/>
  <c r="O24" i="451"/>
  <c r="N24" i="451"/>
  <c r="Q24" i="451" s="1"/>
  <c r="M24" i="451"/>
  <c r="AB24" i="451" s="1"/>
  <c r="K24" i="451"/>
  <c r="G24" i="451"/>
  <c r="O23" i="451"/>
  <c r="M23" i="451"/>
  <c r="AB23" i="451" s="1"/>
  <c r="K23" i="451"/>
  <c r="G23" i="451"/>
  <c r="F1" i="451" s="1"/>
  <c r="F2" i="451" s="1"/>
  <c r="O22" i="451"/>
  <c r="M22" i="451"/>
  <c r="AB22" i="451" s="1"/>
  <c r="K22" i="451"/>
  <c r="G22" i="451"/>
  <c r="T21" i="451"/>
  <c r="S21" i="451"/>
  <c r="L21" i="451"/>
  <c r="J21" i="451"/>
  <c r="I21" i="451"/>
  <c r="O21" i="451" s="1"/>
  <c r="AB6" i="451"/>
  <c r="O6" i="451"/>
  <c r="N6" i="451"/>
  <c r="Q6" i="451" s="1"/>
  <c r="M6" i="451"/>
  <c r="AA6" i="451" s="1"/>
  <c r="K6" i="451"/>
  <c r="G6" i="451"/>
  <c r="AA5" i="451"/>
  <c r="O5" i="451"/>
  <c r="M5" i="451"/>
  <c r="AB5" i="451" s="1"/>
  <c r="K5" i="451"/>
  <c r="G5" i="451"/>
  <c r="H2" i="451"/>
  <c r="H1" i="451"/>
  <c r="D1" i="451"/>
  <c r="T242" i="450"/>
  <c r="S242" i="450"/>
  <c r="L242" i="450"/>
  <c r="O242" i="450" s="1"/>
  <c r="K242" i="450"/>
  <c r="J242" i="450"/>
  <c r="I242" i="450"/>
  <c r="O230" i="450"/>
  <c r="M230" i="450"/>
  <c r="AB230" i="450" s="1"/>
  <c r="K230" i="450"/>
  <c r="G230" i="450"/>
  <c r="AB229" i="450"/>
  <c r="O229" i="450"/>
  <c r="N229" i="450"/>
  <c r="Q229" i="450" s="1"/>
  <c r="M229" i="450"/>
  <c r="AA229" i="450" s="1"/>
  <c r="K229" i="450"/>
  <c r="G229" i="450"/>
  <c r="AB228" i="450"/>
  <c r="O228" i="450"/>
  <c r="M228" i="450"/>
  <c r="AA228" i="450" s="1"/>
  <c r="K228" i="450"/>
  <c r="G228" i="450"/>
  <c r="O227" i="450"/>
  <c r="N227" i="450"/>
  <c r="Q227" i="450" s="1"/>
  <c r="M227" i="450"/>
  <c r="AB227" i="450" s="1"/>
  <c r="K227" i="450"/>
  <c r="G227" i="450"/>
  <c r="O226" i="450"/>
  <c r="M226" i="450"/>
  <c r="M242" i="450" s="1"/>
  <c r="K226" i="450"/>
  <c r="G226" i="450"/>
  <c r="T225" i="450"/>
  <c r="S225" i="450"/>
  <c r="L225" i="450"/>
  <c r="O225" i="450" s="1"/>
  <c r="K225" i="450"/>
  <c r="J225" i="450"/>
  <c r="I225" i="450"/>
  <c r="O211" i="450"/>
  <c r="M211" i="450"/>
  <c r="AB211" i="450" s="1"/>
  <c r="K211" i="450"/>
  <c r="G211" i="450"/>
  <c r="AB210" i="450"/>
  <c r="O210" i="450"/>
  <c r="N210" i="450"/>
  <c r="Q210" i="450" s="1"/>
  <c r="M210" i="450"/>
  <c r="AA210" i="450" s="1"/>
  <c r="K210" i="450"/>
  <c r="G210" i="450"/>
  <c r="AA209" i="450"/>
  <c r="O209" i="450"/>
  <c r="M209" i="450"/>
  <c r="M225" i="450" s="1"/>
  <c r="K209" i="450"/>
  <c r="G209" i="450"/>
  <c r="T208" i="450"/>
  <c r="S208" i="450"/>
  <c r="L208" i="450"/>
  <c r="O208" i="450" s="1"/>
  <c r="K208" i="450"/>
  <c r="J208" i="450"/>
  <c r="I208" i="450"/>
  <c r="AB194" i="450"/>
  <c r="O194" i="450"/>
  <c r="M194" i="450"/>
  <c r="AA194" i="450" s="1"/>
  <c r="K194" i="450"/>
  <c r="G194" i="450"/>
  <c r="O193" i="450"/>
  <c r="N193" i="450"/>
  <c r="Q193" i="450" s="1"/>
  <c r="M193" i="450"/>
  <c r="AB193" i="450" s="1"/>
  <c r="K193" i="450"/>
  <c r="G193" i="450"/>
  <c r="O192" i="450"/>
  <c r="M192" i="450"/>
  <c r="N192" i="450" s="1"/>
  <c r="K192" i="450"/>
  <c r="G192" i="450"/>
  <c r="T191" i="450"/>
  <c r="S191" i="450"/>
  <c r="L191" i="450"/>
  <c r="O191" i="450" s="1"/>
  <c r="K191" i="450"/>
  <c r="J191" i="450"/>
  <c r="I191" i="450"/>
  <c r="O178" i="450"/>
  <c r="M178" i="450"/>
  <c r="AB178" i="450" s="1"/>
  <c r="K178" i="450"/>
  <c r="G178" i="450"/>
  <c r="AB177" i="450"/>
  <c r="O177" i="450"/>
  <c r="N177" i="450"/>
  <c r="Q177" i="450" s="1"/>
  <c r="M177" i="450"/>
  <c r="AA177" i="450" s="1"/>
  <c r="K177" i="450"/>
  <c r="G177" i="450"/>
  <c r="AB176" i="450"/>
  <c r="O176" i="450"/>
  <c r="M176" i="450"/>
  <c r="M191" i="450" s="1"/>
  <c r="K176" i="450"/>
  <c r="G176" i="450"/>
  <c r="AB175" i="450"/>
  <c r="AA175" i="450"/>
  <c r="P175" i="450"/>
  <c r="O175" i="450"/>
  <c r="N175" i="450"/>
  <c r="Q175" i="450" s="1"/>
  <c r="M175" i="450"/>
  <c r="K175" i="450"/>
  <c r="G175" i="450"/>
  <c r="AB174" i="450"/>
  <c r="AC158" i="450" s="1"/>
  <c r="AA174" i="450"/>
  <c r="T174" i="450"/>
  <c r="S174" i="450"/>
  <c r="O174" i="450"/>
  <c r="N174" i="450"/>
  <c r="P174" i="450" s="1"/>
  <c r="M174" i="450"/>
  <c r="L174" i="450"/>
  <c r="J174" i="450"/>
  <c r="I174" i="450"/>
  <c r="K174" i="450" s="1"/>
  <c r="AB158" i="450"/>
  <c r="AA158" i="450"/>
  <c r="P158" i="450"/>
  <c r="O158" i="450"/>
  <c r="N158" i="450"/>
  <c r="Q158" i="450" s="1"/>
  <c r="M158" i="450"/>
  <c r="K158" i="450"/>
  <c r="G158" i="450"/>
  <c r="T157" i="450"/>
  <c r="S157" i="450"/>
  <c r="O157" i="450"/>
  <c r="L157" i="450"/>
  <c r="J157" i="450"/>
  <c r="I157" i="450"/>
  <c r="K157" i="450" s="1"/>
  <c r="O145" i="450"/>
  <c r="N145" i="450"/>
  <c r="Q145" i="450" s="1"/>
  <c r="M145" i="450"/>
  <c r="AB145" i="450" s="1"/>
  <c r="K145" i="450"/>
  <c r="G145" i="450"/>
  <c r="O144" i="450"/>
  <c r="M144" i="450"/>
  <c r="AB144" i="450" s="1"/>
  <c r="K144" i="450"/>
  <c r="G144" i="450"/>
  <c r="AB143" i="450"/>
  <c r="O143" i="450"/>
  <c r="N143" i="450"/>
  <c r="Q143" i="450" s="1"/>
  <c r="M143" i="450"/>
  <c r="AA143" i="450" s="1"/>
  <c r="K143" i="450"/>
  <c r="G143" i="450"/>
  <c r="AB142" i="450"/>
  <c r="O142" i="450"/>
  <c r="M142" i="450"/>
  <c r="AA142" i="450" s="1"/>
  <c r="K142" i="450"/>
  <c r="G142" i="450"/>
  <c r="AB141" i="450"/>
  <c r="AA141" i="450"/>
  <c r="P141" i="450"/>
  <c r="O141" i="450"/>
  <c r="N141" i="450"/>
  <c r="Q141" i="450" s="1"/>
  <c r="M141" i="450"/>
  <c r="K141" i="450"/>
  <c r="G141" i="450"/>
  <c r="T140" i="450"/>
  <c r="S140" i="450"/>
  <c r="O140" i="450"/>
  <c r="L140" i="450"/>
  <c r="J140" i="450"/>
  <c r="I140" i="450"/>
  <c r="K140" i="450" s="1"/>
  <c r="O127" i="450"/>
  <c r="N127" i="450"/>
  <c r="Q127" i="450" s="1"/>
  <c r="M127" i="450"/>
  <c r="AB127" i="450" s="1"/>
  <c r="K127" i="450"/>
  <c r="G127" i="450"/>
  <c r="O126" i="450"/>
  <c r="M126" i="450"/>
  <c r="AB126" i="450" s="1"/>
  <c r="K126" i="450"/>
  <c r="G126" i="450"/>
  <c r="AB125" i="450"/>
  <c r="O125" i="450"/>
  <c r="N125" i="450"/>
  <c r="Q125" i="450" s="1"/>
  <c r="M125" i="450"/>
  <c r="AA125" i="450" s="1"/>
  <c r="K125" i="450"/>
  <c r="G125" i="450"/>
  <c r="AA124" i="450"/>
  <c r="O124" i="450"/>
  <c r="M124" i="450"/>
  <c r="AB124" i="450" s="1"/>
  <c r="K124" i="450"/>
  <c r="G124" i="450"/>
  <c r="T123" i="450"/>
  <c r="S123" i="450"/>
  <c r="L123" i="450"/>
  <c r="O123" i="450" s="1"/>
  <c r="K123" i="450"/>
  <c r="J123" i="450"/>
  <c r="I123" i="450"/>
  <c r="AB111" i="450"/>
  <c r="O111" i="450"/>
  <c r="M111" i="450"/>
  <c r="AA111" i="450" s="1"/>
  <c r="K111" i="450"/>
  <c r="G111" i="450"/>
  <c r="O110" i="450"/>
  <c r="N110" i="450"/>
  <c r="Q110" i="450" s="1"/>
  <c r="M110" i="450"/>
  <c r="AB110" i="450" s="1"/>
  <c r="K110" i="450"/>
  <c r="G110" i="450"/>
  <c r="O109" i="450"/>
  <c r="M109" i="450"/>
  <c r="AB109" i="450" s="1"/>
  <c r="K109" i="450"/>
  <c r="G109" i="450"/>
  <c r="AB108" i="450"/>
  <c r="O108" i="450"/>
  <c r="N108" i="450"/>
  <c r="Q108" i="450" s="1"/>
  <c r="M108" i="450"/>
  <c r="AA108" i="450" s="1"/>
  <c r="K108" i="450"/>
  <c r="G108" i="450"/>
  <c r="AA107" i="450"/>
  <c r="O107" i="450"/>
  <c r="M107" i="450"/>
  <c r="AB107" i="450" s="1"/>
  <c r="K107" i="450"/>
  <c r="G107" i="450"/>
  <c r="T106" i="450"/>
  <c r="S106" i="450"/>
  <c r="L106" i="450"/>
  <c r="O106" i="450" s="1"/>
  <c r="K106" i="450"/>
  <c r="J106" i="450"/>
  <c r="I106" i="450"/>
  <c r="AB94" i="450"/>
  <c r="O94" i="450"/>
  <c r="M94" i="450"/>
  <c r="AA94" i="450" s="1"/>
  <c r="K94" i="450"/>
  <c r="G94" i="450"/>
  <c r="O93" i="450"/>
  <c r="N93" i="450"/>
  <c r="Q93" i="450" s="1"/>
  <c r="M93" i="450"/>
  <c r="AB93" i="450" s="1"/>
  <c r="K93" i="450"/>
  <c r="G93" i="450"/>
  <c r="O92" i="450"/>
  <c r="M92" i="450"/>
  <c r="AB92" i="450" s="1"/>
  <c r="K92" i="450"/>
  <c r="G92" i="450"/>
  <c r="AB91" i="450"/>
  <c r="O91" i="450"/>
  <c r="N91" i="450"/>
  <c r="Q91" i="450" s="1"/>
  <c r="M91" i="450"/>
  <c r="AA91" i="450" s="1"/>
  <c r="K91" i="450"/>
  <c r="G91" i="450"/>
  <c r="AA90" i="450"/>
  <c r="O90" i="450"/>
  <c r="M90" i="450"/>
  <c r="AB90" i="450" s="1"/>
  <c r="K90" i="450"/>
  <c r="G90" i="450"/>
  <c r="T89" i="450"/>
  <c r="S89" i="450"/>
  <c r="L89" i="450"/>
  <c r="O89" i="450" s="1"/>
  <c r="K89" i="450"/>
  <c r="J89" i="450"/>
  <c r="I89" i="450"/>
  <c r="AA73" i="450"/>
  <c r="O73" i="450"/>
  <c r="M73" i="450"/>
  <c r="AB73" i="450" s="1"/>
  <c r="K73" i="450"/>
  <c r="G73" i="450"/>
  <c r="T72" i="450"/>
  <c r="S72" i="450"/>
  <c r="L72" i="450"/>
  <c r="O72" i="450" s="1"/>
  <c r="K72" i="450"/>
  <c r="J72" i="450"/>
  <c r="I72" i="450"/>
  <c r="O56" i="450"/>
  <c r="M56" i="450"/>
  <c r="AB56" i="450" s="1"/>
  <c r="K56" i="450"/>
  <c r="G56" i="450"/>
  <c r="T55" i="450"/>
  <c r="S55" i="450"/>
  <c r="L55" i="450"/>
  <c r="O55" i="450" s="1"/>
  <c r="J55" i="450"/>
  <c r="K55" i="450" s="1"/>
  <c r="I55" i="450"/>
  <c r="AB41" i="450"/>
  <c r="O41" i="450"/>
  <c r="M41" i="450"/>
  <c r="AA41" i="450" s="1"/>
  <c r="K41" i="450"/>
  <c r="G41" i="450"/>
  <c r="O40" i="450"/>
  <c r="N40" i="450"/>
  <c r="Q40" i="450" s="1"/>
  <c r="M40" i="450"/>
  <c r="AB40" i="450" s="1"/>
  <c r="K40" i="450"/>
  <c r="G40" i="450"/>
  <c r="O39" i="450"/>
  <c r="M39" i="450"/>
  <c r="N39" i="450" s="1"/>
  <c r="K39" i="450"/>
  <c r="G39" i="450"/>
  <c r="T38" i="450"/>
  <c r="S38" i="450"/>
  <c r="L38" i="450"/>
  <c r="O38" i="450" s="1"/>
  <c r="K38" i="450"/>
  <c r="J38" i="450"/>
  <c r="I38" i="450"/>
  <c r="O23" i="450"/>
  <c r="M23" i="450"/>
  <c r="AB23" i="450" s="1"/>
  <c r="K23" i="450"/>
  <c r="G23" i="450"/>
  <c r="F1" i="450" s="1"/>
  <c r="O22" i="450"/>
  <c r="M22" i="450"/>
  <c r="M38" i="450" s="1"/>
  <c r="K22" i="450"/>
  <c r="G22" i="450"/>
  <c r="T21" i="450"/>
  <c r="S21" i="450"/>
  <c r="L21" i="450"/>
  <c r="J21" i="450"/>
  <c r="K21" i="450" s="1"/>
  <c r="I21" i="450"/>
  <c r="O21" i="450" s="1"/>
  <c r="AB6" i="450"/>
  <c r="O6" i="450"/>
  <c r="N6" i="450"/>
  <c r="Q6" i="450" s="1"/>
  <c r="M6" i="450"/>
  <c r="AA6" i="450" s="1"/>
  <c r="K6" i="450"/>
  <c r="G6" i="450"/>
  <c r="AA5" i="450"/>
  <c r="O5" i="450"/>
  <c r="M5" i="450"/>
  <c r="AB5" i="450" s="1"/>
  <c r="K5" i="450"/>
  <c r="G5" i="450"/>
  <c r="H2" i="450"/>
  <c r="H1" i="450"/>
  <c r="D1" i="450"/>
  <c r="X29" i="449"/>
  <c r="W29" i="449"/>
  <c r="V29" i="449"/>
  <c r="T29" i="449"/>
  <c r="M8" i="449" s="1"/>
  <c r="S29" i="449"/>
  <c r="P29" i="449"/>
  <c r="O29" i="449"/>
  <c r="N29" i="449"/>
  <c r="M29" i="449"/>
  <c r="K29" i="449"/>
  <c r="J29" i="449"/>
  <c r="H29" i="449"/>
  <c r="G29" i="449"/>
  <c r="D29" i="449"/>
  <c r="K8" i="449" s="1"/>
  <c r="O15" i="449"/>
  <c r="N15" i="449"/>
  <c r="I8" i="449" s="1"/>
  <c r="K15" i="449"/>
  <c r="I15" i="449"/>
  <c r="H15" i="449"/>
  <c r="G15" i="449"/>
  <c r="F15" i="449"/>
  <c r="E15" i="449"/>
  <c r="G8" i="449" s="1"/>
  <c r="D15" i="449"/>
  <c r="F8" i="449"/>
  <c r="M7" i="449"/>
  <c r="K7" i="449"/>
  <c r="I7" i="449"/>
  <c r="G7" i="449"/>
  <c r="F7" i="449"/>
  <c r="E7" i="449"/>
  <c r="M6" i="449"/>
  <c r="K6" i="449"/>
  <c r="I6" i="449"/>
  <c r="G6" i="449"/>
  <c r="F6" i="449"/>
  <c r="E6" i="449"/>
  <c r="F3" i="449"/>
  <c r="T157" i="448"/>
  <c r="S157" i="448"/>
  <c r="L157" i="448"/>
  <c r="O157" i="448" s="1"/>
  <c r="J157" i="448"/>
  <c r="K157" i="448" s="1"/>
  <c r="I157" i="448"/>
  <c r="AA142" i="448"/>
  <c r="O142" i="448"/>
  <c r="M142" i="448"/>
  <c r="AB142" i="448" s="1"/>
  <c r="K142" i="448"/>
  <c r="G142" i="448"/>
  <c r="AB141" i="448"/>
  <c r="AA141" i="448"/>
  <c r="P141" i="448"/>
  <c r="O141" i="448"/>
  <c r="N141" i="448"/>
  <c r="Q141" i="448" s="1"/>
  <c r="M141" i="448"/>
  <c r="M157" i="448" s="1"/>
  <c r="K141" i="448"/>
  <c r="G141" i="448"/>
  <c r="AB140" i="448"/>
  <c r="AC124" i="448" s="1"/>
  <c r="T140" i="448"/>
  <c r="S140" i="448"/>
  <c r="M140" i="448"/>
  <c r="N140" i="448" s="1"/>
  <c r="L140" i="448"/>
  <c r="J140" i="448"/>
  <c r="K140" i="448" s="1"/>
  <c r="I140" i="448"/>
  <c r="O140" i="448" s="1"/>
  <c r="AA126" i="448"/>
  <c r="O126" i="448"/>
  <c r="N126" i="448"/>
  <c r="Q126" i="448" s="1"/>
  <c r="M126" i="448"/>
  <c r="AB126" i="448" s="1"/>
  <c r="K126" i="448"/>
  <c r="G126" i="448"/>
  <c r="AB125" i="448"/>
  <c r="AA125" i="448"/>
  <c r="Q125" i="448"/>
  <c r="O125" i="448"/>
  <c r="N125" i="448"/>
  <c r="P125" i="448" s="1"/>
  <c r="M125" i="448"/>
  <c r="K125" i="448"/>
  <c r="G125" i="448"/>
  <c r="AB124" i="448"/>
  <c r="AA124" i="448"/>
  <c r="O124" i="448"/>
  <c r="N124" i="448"/>
  <c r="Q124" i="448" s="1"/>
  <c r="M124" i="448"/>
  <c r="K124" i="448"/>
  <c r="G124" i="448"/>
  <c r="T123" i="448"/>
  <c r="S123" i="448"/>
  <c r="O123" i="448"/>
  <c r="M123" i="448"/>
  <c r="AB123" i="448" s="1"/>
  <c r="AC107" i="448" s="1"/>
  <c r="L123" i="448"/>
  <c r="J123" i="448"/>
  <c r="K123" i="448" s="1"/>
  <c r="I123" i="448"/>
  <c r="AA112" i="448"/>
  <c r="O112" i="448"/>
  <c r="N112" i="448"/>
  <c r="Q112" i="448" s="1"/>
  <c r="M112" i="448"/>
  <c r="AB112" i="448" s="1"/>
  <c r="K112" i="448"/>
  <c r="G112" i="448"/>
  <c r="AA111" i="448"/>
  <c r="Q111" i="448"/>
  <c r="O111" i="448"/>
  <c r="N111" i="448"/>
  <c r="P111" i="448" s="1"/>
  <c r="M111" i="448"/>
  <c r="AB111" i="448" s="1"/>
  <c r="K111" i="448"/>
  <c r="G111" i="448"/>
  <c r="AA110" i="448"/>
  <c r="O110" i="448"/>
  <c r="N110" i="448"/>
  <c r="Q110" i="448" s="1"/>
  <c r="M110" i="448"/>
  <c r="AB110" i="448" s="1"/>
  <c r="K110" i="448"/>
  <c r="G110" i="448"/>
  <c r="AB109" i="448"/>
  <c r="AA109" i="448"/>
  <c r="Q109" i="448"/>
  <c r="O109" i="448"/>
  <c r="N109" i="448"/>
  <c r="P109" i="448" s="1"/>
  <c r="M109" i="448"/>
  <c r="K109" i="448"/>
  <c r="G109" i="448"/>
  <c r="AA108" i="448"/>
  <c r="O108" i="448"/>
  <c r="N108" i="448"/>
  <c r="Q108" i="448" s="1"/>
  <c r="M108" i="448"/>
  <c r="AB108" i="448" s="1"/>
  <c r="K108" i="448"/>
  <c r="G108" i="448"/>
  <c r="O107" i="448"/>
  <c r="M107" i="448"/>
  <c r="AB107" i="448" s="1"/>
  <c r="K107" i="448"/>
  <c r="G107" i="448"/>
  <c r="T106" i="448"/>
  <c r="S106" i="448"/>
  <c r="L106" i="448"/>
  <c r="O106" i="448" s="1"/>
  <c r="J106" i="448"/>
  <c r="K106" i="448" s="1"/>
  <c r="I106" i="448"/>
  <c r="AA93" i="448"/>
  <c r="Q93" i="448"/>
  <c r="O93" i="448"/>
  <c r="N93" i="448"/>
  <c r="P93" i="448" s="1"/>
  <c r="M93" i="448"/>
  <c r="AB93" i="448" s="1"/>
  <c r="K93" i="448"/>
  <c r="G93" i="448"/>
  <c r="AA92" i="448"/>
  <c r="O92" i="448"/>
  <c r="N92" i="448"/>
  <c r="Q92" i="448" s="1"/>
  <c r="M92" i="448"/>
  <c r="AB92" i="448" s="1"/>
  <c r="K92" i="448"/>
  <c r="G92" i="448"/>
  <c r="AA91" i="448"/>
  <c r="Q91" i="448"/>
  <c r="O91" i="448"/>
  <c r="N91" i="448"/>
  <c r="P91" i="448" s="1"/>
  <c r="M91" i="448"/>
  <c r="AB91" i="448" s="1"/>
  <c r="K91" i="448"/>
  <c r="G91" i="448"/>
  <c r="AB90" i="448"/>
  <c r="O90" i="448"/>
  <c r="N90" i="448"/>
  <c r="Q90" i="448" s="1"/>
  <c r="M90" i="448"/>
  <c r="AA90" i="448" s="1"/>
  <c r="K90" i="448"/>
  <c r="G90" i="448"/>
  <c r="T89" i="448"/>
  <c r="S89" i="448"/>
  <c r="O89" i="448"/>
  <c r="M89" i="448"/>
  <c r="AB89" i="448" s="1"/>
  <c r="AC73" i="448" s="1"/>
  <c r="L89" i="448"/>
  <c r="J89" i="448"/>
  <c r="K89" i="448" s="1"/>
  <c r="I89" i="448"/>
  <c r="AA78" i="448"/>
  <c r="O78" i="448"/>
  <c r="N78" i="448"/>
  <c r="Q78" i="448" s="1"/>
  <c r="M78" i="448"/>
  <c r="AB78" i="448" s="1"/>
  <c r="K78" i="448"/>
  <c r="G78" i="448"/>
  <c r="AA77" i="448"/>
  <c r="Q77" i="448"/>
  <c r="O77" i="448"/>
  <c r="N77" i="448"/>
  <c r="P77" i="448" s="1"/>
  <c r="M77" i="448"/>
  <c r="AB77" i="448" s="1"/>
  <c r="K77" i="448"/>
  <c r="G77" i="448"/>
  <c r="AA76" i="448"/>
  <c r="O76" i="448"/>
  <c r="N76" i="448"/>
  <c r="Q76" i="448" s="1"/>
  <c r="M76" i="448"/>
  <c r="AB76" i="448" s="1"/>
  <c r="K76" i="448"/>
  <c r="G76" i="448"/>
  <c r="AA75" i="448"/>
  <c r="Q75" i="448"/>
  <c r="O75" i="448"/>
  <c r="N75" i="448"/>
  <c r="P75" i="448" s="1"/>
  <c r="M75" i="448"/>
  <c r="AB75" i="448" s="1"/>
  <c r="K75" i="448"/>
  <c r="G75" i="448"/>
  <c r="AA74" i="448"/>
  <c r="O74" i="448"/>
  <c r="N74" i="448"/>
  <c r="Q74" i="448" s="1"/>
  <c r="M74" i="448"/>
  <c r="AB74" i="448" s="1"/>
  <c r="K74" i="448"/>
  <c r="G74" i="448"/>
  <c r="O73" i="448"/>
  <c r="M73" i="448"/>
  <c r="AB73" i="448" s="1"/>
  <c r="K73" i="448"/>
  <c r="G73" i="448"/>
  <c r="T72" i="448"/>
  <c r="S72" i="448"/>
  <c r="L72" i="448"/>
  <c r="H1" i="448" s="1"/>
  <c r="J72" i="448"/>
  <c r="K72" i="448" s="1"/>
  <c r="I72" i="448"/>
  <c r="AA59" i="448"/>
  <c r="Q59" i="448"/>
  <c r="O59" i="448"/>
  <c r="N59" i="448"/>
  <c r="P59" i="448" s="1"/>
  <c r="M59" i="448"/>
  <c r="AB59" i="448" s="1"/>
  <c r="K59" i="448"/>
  <c r="G59" i="448"/>
  <c r="AA58" i="448"/>
  <c r="O58" i="448"/>
  <c r="N58" i="448"/>
  <c r="Q58" i="448" s="1"/>
  <c r="M58" i="448"/>
  <c r="AB58" i="448" s="1"/>
  <c r="K58" i="448"/>
  <c r="G58" i="448"/>
  <c r="AA57" i="448"/>
  <c r="Q57" i="448"/>
  <c r="O57" i="448"/>
  <c r="N57" i="448"/>
  <c r="P57" i="448" s="1"/>
  <c r="M57" i="448"/>
  <c r="AB57" i="448" s="1"/>
  <c r="K57" i="448"/>
  <c r="G57" i="448"/>
  <c r="AB56" i="448"/>
  <c r="O56" i="448"/>
  <c r="N56" i="448"/>
  <c r="Q56" i="448" s="1"/>
  <c r="M56" i="448"/>
  <c r="AA56" i="448" s="1"/>
  <c r="K56" i="448"/>
  <c r="G56" i="448"/>
  <c r="T55" i="448"/>
  <c r="S55" i="448"/>
  <c r="O55" i="448"/>
  <c r="M55" i="448"/>
  <c r="AB55" i="448" s="1"/>
  <c r="AC39" i="448" s="1"/>
  <c r="L55" i="448"/>
  <c r="J55" i="448"/>
  <c r="K55" i="448" s="1"/>
  <c r="I55" i="448"/>
  <c r="AA43" i="448"/>
  <c r="O43" i="448"/>
  <c r="N43" i="448"/>
  <c r="Q43" i="448" s="1"/>
  <c r="M43" i="448"/>
  <c r="AB43" i="448" s="1"/>
  <c r="K43" i="448"/>
  <c r="G43" i="448"/>
  <c r="AA42" i="448"/>
  <c r="Q42" i="448"/>
  <c r="O42" i="448"/>
  <c r="N42" i="448"/>
  <c r="P42" i="448" s="1"/>
  <c r="M42" i="448"/>
  <c r="AB42" i="448" s="1"/>
  <c r="K42" i="448"/>
  <c r="G42" i="448"/>
  <c r="AA41" i="448"/>
  <c r="O41" i="448"/>
  <c r="N41" i="448"/>
  <c r="Q41" i="448" s="1"/>
  <c r="M41" i="448"/>
  <c r="AB41" i="448" s="1"/>
  <c r="K41" i="448"/>
  <c r="G41" i="448"/>
  <c r="AA40" i="448"/>
  <c r="Q40" i="448"/>
  <c r="O40" i="448"/>
  <c r="N40" i="448"/>
  <c r="P40" i="448" s="1"/>
  <c r="M40" i="448"/>
  <c r="AB40" i="448" s="1"/>
  <c r="K40" i="448"/>
  <c r="G40" i="448"/>
  <c r="AB39" i="448"/>
  <c r="O39" i="448"/>
  <c r="N39" i="448"/>
  <c r="Q39" i="448" s="1"/>
  <c r="M39" i="448"/>
  <c r="AA39" i="448" s="1"/>
  <c r="K39" i="448"/>
  <c r="G39" i="448"/>
  <c r="T38" i="448"/>
  <c r="S38" i="448"/>
  <c r="O38" i="448"/>
  <c r="L38" i="448"/>
  <c r="J38" i="448"/>
  <c r="K38" i="448" s="1"/>
  <c r="I38" i="448"/>
  <c r="AQ29" i="448"/>
  <c r="O27" i="448"/>
  <c r="M27" i="448"/>
  <c r="AB27" i="448" s="1"/>
  <c r="K27" i="448"/>
  <c r="G27" i="448"/>
  <c r="AB26" i="448"/>
  <c r="AA26" i="448"/>
  <c r="O26" i="448"/>
  <c r="M26" i="448"/>
  <c r="N26" i="448" s="1"/>
  <c r="K26" i="448"/>
  <c r="G26" i="448"/>
  <c r="AB25" i="448"/>
  <c r="O25" i="448"/>
  <c r="M25" i="448"/>
  <c r="AA25" i="448" s="1"/>
  <c r="K25" i="448"/>
  <c r="G25" i="448"/>
  <c r="AA24" i="448"/>
  <c r="O24" i="448"/>
  <c r="M24" i="448"/>
  <c r="N24" i="448" s="1"/>
  <c r="K24" i="448"/>
  <c r="G24" i="448"/>
  <c r="O23" i="448"/>
  <c r="M23" i="448"/>
  <c r="M38" i="448" s="1"/>
  <c r="K23" i="448"/>
  <c r="G23" i="448"/>
  <c r="AB22" i="448"/>
  <c r="AA22" i="448"/>
  <c r="O22" i="448"/>
  <c r="N22" i="448"/>
  <c r="Q22" i="448" s="1"/>
  <c r="M22" i="448"/>
  <c r="K22" i="448"/>
  <c r="G22" i="448"/>
  <c r="T21" i="448"/>
  <c r="S21" i="448"/>
  <c r="M21" i="448"/>
  <c r="AB21" i="448" s="1"/>
  <c r="AC5" i="448" s="1"/>
  <c r="L21" i="448"/>
  <c r="O21" i="448" s="1"/>
  <c r="K21" i="448"/>
  <c r="J21" i="448"/>
  <c r="I21" i="448"/>
  <c r="AA6" i="448"/>
  <c r="O6" i="448"/>
  <c r="M6" i="448"/>
  <c r="AB6" i="448" s="1"/>
  <c r="K6" i="448"/>
  <c r="G6" i="448"/>
  <c r="AB5" i="448"/>
  <c r="AA5" i="448"/>
  <c r="O5" i="448"/>
  <c r="M5" i="448"/>
  <c r="N5" i="448" s="1"/>
  <c r="K5" i="448"/>
  <c r="G5" i="448"/>
  <c r="F1" i="448" s="1"/>
  <c r="F2" i="448" s="1"/>
  <c r="H2" i="448"/>
  <c r="D1" i="448"/>
  <c r="F3" i="446" s="1"/>
  <c r="T242" i="447"/>
  <c r="S242" i="447"/>
  <c r="L242" i="447"/>
  <c r="O242" i="447" s="1"/>
  <c r="J242" i="447"/>
  <c r="K242" i="447" s="1"/>
  <c r="I242" i="447"/>
  <c r="O230" i="447"/>
  <c r="M230" i="447"/>
  <c r="AB230" i="447" s="1"/>
  <c r="K230" i="447"/>
  <c r="G230" i="447"/>
  <c r="AB229" i="447"/>
  <c r="AA229" i="447"/>
  <c r="O229" i="447"/>
  <c r="M229" i="447"/>
  <c r="N229" i="447" s="1"/>
  <c r="K229" i="447"/>
  <c r="G229" i="447"/>
  <c r="AB228" i="447"/>
  <c r="O228" i="447"/>
  <c r="M228" i="447"/>
  <c r="AA228" i="447" s="1"/>
  <c r="K228" i="447"/>
  <c r="G228" i="447"/>
  <c r="AA227" i="447"/>
  <c r="O227" i="447"/>
  <c r="M227" i="447"/>
  <c r="N227" i="447" s="1"/>
  <c r="K227" i="447"/>
  <c r="G227" i="447"/>
  <c r="Q226" i="447"/>
  <c r="O226" i="447"/>
  <c r="N226" i="447"/>
  <c r="P226" i="447" s="1"/>
  <c r="M226" i="447"/>
  <c r="M242" i="447" s="1"/>
  <c r="K226" i="447"/>
  <c r="G226" i="447"/>
  <c r="T225" i="447"/>
  <c r="S225" i="447"/>
  <c r="L225" i="447"/>
  <c r="O225" i="447" s="1"/>
  <c r="J225" i="447"/>
  <c r="K225" i="447" s="1"/>
  <c r="I225" i="447"/>
  <c r="O210" i="447"/>
  <c r="M210" i="447"/>
  <c r="M225" i="447" s="1"/>
  <c r="K210" i="447"/>
  <c r="G210" i="447"/>
  <c r="AB209" i="447"/>
  <c r="O209" i="447"/>
  <c r="N209" i="447"/>
  <c r="Q209" i="447" s="1"/>
  <c r="M209" i="447"/>
  <c r="AA209" i="447" s="1"/>
  <c r="K209" i="447"/>
  <c r="G209" i="447"/>
  <c r="T208" i="447"/>
  <c r="S208" i="447"/>
  <c r="M208" i="447"/>
  <c r="AB208" i="447" s="1"/>
  <c r="AC192" i="447" s="1"/>
  <c r="L208" i="447"/>
  <c r="O208" i="447" s="1"/>
  <c r="K208" i="447"/>
  <c r="J208" i="447"/>
  <c r="I208" i="447"/>
  <c r="AB194" i="447"/>
  <c r="AA194" i="447"/>
  <c r="O194" i="447"/>
  <c r="M194" i="447"/>
  <c r="N194" i="447" s="1"/>
  <c r="K194" i="447"/>
  <c r="G194" i="447"/>
  <c r="AB193" i="447"/>
  <c r="O193" i="447"/>
  <c r="M193" i="447"/>
  <c r="AA193" i="447" s="1"/>
  <c r="K193" i="447"/>
  <c r="G193" i="447"/>
  <c r="AB192" i="447"/>
  <c r="AA192" i="447"/>
  <c r="O192" i="447"/>
  <c r="N192" i="447"/>
  <c r="Q192" i="447" s="1"/>
  <c r="M192" i="447"/>
  <c r="K192" i="447"/>
  <c r="G192" i="447"/>
  <c r="T191" i="447"/>
  <c r="S191" i="447"/>
  <c r="O191" i="447"/>
  <c r="L191" i="447"/>
  <c r="K191" i="447"/>
  <c r="J191" i="447"/>
  <c r="I191" i="447"/>
  <c r="AA178" i="447"/>
  <c r="P178" i="447"/>
  <c r="O178" i="447"/>
  <c r="N178" i="447"/>
  <c r="Q178" i="447" s="1"/>
  <c r="M178" i="447"/>
  <c r="AB178" i="447" s="1"/>
  <c r="K178" i="447"/>
  <c r="G178" i="447"/>
  <c r="O177" i="447"/>
  <c r="M177" i="447"/>
  <c r="M191" i="447" s="1"/>
  <c r="K177" i="447"/>
  <c r="G177" i="447"/>
  <c r="AB176" i="447"/>
  <c r="AA176" i="447"/>
  <c r="O176" i="447"/>
  <c r="N176" i="447"/>
  <c r="Q176" i="447" s="1"/>
  <c r="M176" i="447"/>
  <c r="K176" i="447"/>
  <c r="P176" i="447" s="1"/>
  <c r="G176" i="447"/>
  <c r="O175" i="447"/>
  <c r="M175" i="447"/>
  <c r="AB175" i="447" s="1"/>
  <c r="K175" i="447"/>
  <c r="G175" i="447"/>
  <c r="T174" i="447"/>
  <c r="S174" i="447"/>
  <c r="L174" i="447"/>
  <c r="O174" i="447" s="1"/>
  <c r="J174" i="447"/>
  <c r="K174" i="447" s="1"/>
  <c r="I174" i="447"/>
  <c r="AB158" i="447"/>
  <c r="O158" i="447"/>
  <c r="M158" i="447"/>
  <c r="AA158" i="447" s="1"/>
  <c r="K158" i="447"/>
  <c r="G158" i="447"/>
  <c r="T157" i="447"/>
  <c r="S157" i="447"/>
  <c r="L157" i="447"/>
  <c r="O157" i="447" s="1"/>
  <c r="J157" i="447"/>
  <c r="K157" i="447" s="1"/>
  <c r="I157" i="447"/>
  <c r="AB145" i="447"/>
  <c r="AA145" i="447"/>
  <c r="O145" i="447"/>
  <c r="M145" i="447"/>
  <c r="N145" i="447" s="1"/>
  <c r="K145" i="447"/>
  <c r="G145" i="447"/>
  <c r="AA144" i="447"/>
  <c r="P144" i="447"/>
  <c r="O144" i="447"/>
  <c r="N144" i="447"/>
  <c r="M144" i="447"/>
  <c r="AB144" i="447" s="1"/>
  <c r="K144" i="447"/>
  <c r="Q144" i="447" s="1"/>
  <c r="G144" i="447"/>
  <c r="O143" i="447"/>
  <c r="M143" i="447"/>
  <c r="AB143" i="447" s="1"/>
  <c r="K143" i="447"/>
  <c r="G143" i="447"/>
  <c r="AB142" i="447"/>
  <c r="AA142" i="447"/>
  <c r="O142" i="447"/>
  <c r="N142" i="447"/>
  <c r="Q142" i="447" s="1"/>
  <c r="M142" i="447"/>
  <c r="K142" i="447"/>
  <c r="G142" i="447"/>
  <c r="AB141" i="447"/>
  <c r="O141" i="447"/>
  <c r="M141" i="447"/>
  <c r="AA141" i="447" s="1"/>
  <c r="K141" i="447"/>
  <c r="G141" i="447"/>
  <c r="T140" i="447"/>
  <c r="S140" i="447"/>
  <c r="L140" i="447"/>
  <c r="O140" i="447" s="1"/>
  <c r="J140" i="447"/>
  <c r="K140" i="447" s="1"/>
  <c r="I140" i="447"/>
  <c r="AB127" i="447"/>
  <c r="AA127" i="447"/>
  <c r="O127" i="447"/>
  <c r="M127" i="447"/>
  <c r="N127" i="447" s="1"/>
  <c r="K127" i="447"/>
  <c r="G127" i="447"/>
  <c r="AA126" i="447"/>
  <c r="P126" i="447"/>
  <c r="O126" i="447"/>
  <c r="N126" i="447"/>
  <c r="M126" i="447"/>
  <c r="AB126" i="447" s="1"/>
  <c r="K126" i="447"/>
  <c r="Q126" i="447" s="1"/>
  <c r="G126" i="447"/>
  <c r="O125" i="447"/>
  <c r="M125" i="447"/>
  <c r="AB125" i="447" s="1"/>
  <c r="K125" i="447"/>
  <c r="G125" i="447"/>
  <c r="AB124" i="447"/>
  <c r="O124" i="447"/>
  <c r="N124" i="447"/>
  <c r="Q124" i="447" s="1"/>
  <c r="M124" i="447"/>
  <c r="AA124" i="447" s="1"/>
  <c r="K124" i="447"/>
  <c r="G124" i="447"/>
  <c r="T123" i="447"/>
  <c r="S123" i="447"/>
  <c r="O123" i="447"/>
  <c r="L123" i="447"/>
  <c r="K123" i="447"/>
  <c r="J123" i="447"/>
  <c r="I123" i="447"/>
  <c r="AA111" i="447"/>
  <c r="O111" i="447"/>
  <c r="N111" i="447"/>
  <c r="Q111" i="447" s="1"/>
  <c r="M111" i="447"/>
  <c r="AB111" i="447" s="1"/>
  <c r="K111" i="447"/>
  <c r="G111" i="447"/>
  <c r="AB110" i="447"/>
  <c r="AA110" i="447"/>
  <c r="O110" i="447"/>
  <c r="M110" i="447"/>
  <c r="N110" i="447" s="1"/>
  <c r="K110" i="447"/>
  <c r="G110" i="447"/>
  <c r="AA109" i="447"/>
  <c r="P109" i="447"/>
  <c r="O109" i="447"/>
  <c r="N109" i="447"/>
  <c r="M109" i="447"/>
  <c r="AB109" i="447" s="1"/>
  <c r="K109" i="447"/>
  <c r="Q109" i="447" s="1"/>
  <c r="G109" i="447"/>
  <c r="O108" i="447"/>
  <c r="M108" i="447"/>
  <c r="AB108" i="447" s="1"/>
  <c r="K108" i="447"/>
  <c r="G108" i="447"/>
  <c r="AB107" i="447"/>
  <c r="O107" i="447"/>
  <c r="N107" i="447"/>
  <c r="Q107" i="447" s="1"/>
  <c r="M107" i="447"/>
  <c r="AA107" i="447" s="1"/>
  <c r="K107" i="447"/>
  <c r="G107" i="447"/>
  <c r="T106" i="447"/>
  <c r="S106" i="447"/>
  <c r="L106" i="447"/>
  <c r="O106" i="447" s="1"/>
  <c r="K106" i="447"/>
  <c r="J106" i="447"/>
  <c r="I106" i="447"/>
  <c r="AA94" i="447"/>
  <c r="O94" i="447"/>
  <c r="N94" i="447"/>
  <c r="Q94" i="447" s="1"/>
  <c r="M94" i="447"/>
  <c r="AB94" i="447" s="1"/>
  <c r="K94" i="447"/>
  <c r="G94" i="447"/>
  <c r="AB93" i="447"/>
  <c r="AA93" i="447"/>
  <c r="O93" i="447"/>
  <c r="M93" i="447"/>
  <c r="N93" i="447" s="1"/>
  <c r="K93" i="447"/>
  <c r="G93" i="447"/>
  <c r="AA92" i="447"/>
  <c r="P92" i="447"/>
  <c r="O92" i="447"/>
  <c r="N92" i="447"/>
  <c r="M92" i="447"/>
  <c r="AB92" i="447" s="1"/>
  <c r="K92" i="447"/>
  <c r="Q92" i="447" s="1"/>
  <c r="G92" i="447"/>
  <c r="O91" i="447"/>
  <c r="M91" i="447"/>
  <c r="AB91" i="447" s="1"/>
  <c r="K91" i="447"/>
  <c r="G91" i="447"/>
  <c r="AB90" i="447"/>
  <c r="O90" i="447"/>
  <c r="N90" i="447"/>
  <c r="Q90" i="447" s="1"/>
  <c r="M90" i="447"/>
  <c r="AA90" i="447" s="1"/>
  <c r="K90" i="447"/>
  <c r="G90" i="447"/>
  <c r="T89" i="447"/>
  <c r="S89" i="447"/>
  <c r="M89" i="447"/>
  <c r="AB89" i="447" s="1"/>
  <c r="AC73" i="447" s="1"/>
  <c r="L89" i="447"/>
  <c r="O89" i="447" s="1"/>
  <c r="K89" i="447"/>
  <c r="J89" i="447"/>
  <c r="I89" i="447"/>
  <c r="AB73" i="447"/>
  <c r="O73" i="447"/>
  <c r="N73" i="447"/>
  <c r="Q73" i="447" s="1"/>
  <c r="M73" i="447"/>
  <c r="AA73" i="447" s="1"/>
  <c r="K73" i="447"/>
  <c r="G73" i="447"/>
  <c r="T72" i="447"/>
  <c r="S72" i="447"/>
  <c r="M72" i="447"/>
  <c r="AB72" i="447" s="1"/>
  <c r="AC56" i="447" s="1"/>
  <c r="L72" i="447"/>
  <c r="O72" i="447" s="1"/>
  <c r="K72" i="447"/>
  <c r="J72" i="447"/>
  <c r="I72" i="447"/>
  <c r="AB56" i="447"/>
  <c r="O56" i="447"/>
  <c r="N56" i="447"/>
  <c r="Q56" i="447" s="1"/>
  <c r="M56" i="447"/>
  <c r="AA56" i="447" s="1"/>
  <c r="K56" i="447"/>
  <c r="G56" i="447"/>
  <c r="T55" i="447"/>
  <c r="S55" i="447"/>
  <c r="M55" i="447"/>
  <c r="AB55" i="447" s="1"/>
  <c r="AC39" i="447" s="1"/>
  <c r="L55" i="447"/>
  <c r="O55" i="447" s="1"/>
  <c r="K55" i="447"/>
  <c r="J55" i="447"/>
  <c r="I55" i="447"/>
  <c r="AA41" i="447"/>
  <c r="O41" i="447"/>
  <c r="N41" i="447"/>
  <c r="Q41" i="447" s="1"/>
  <c r="M41" i="447"/>
  <c r="AB41" i="447" s="1"/>
  <c r="K41" i="447"/>
  <c r="G41" i="447"/>
  <c r="AB40" i="447"/>
  <c r="AA40" i="447"/>
  <c r="Q40" i="447"/>
  <c r="O40" i="447"/>
  <c r="N40" i="447"/>
  <c r="P40" i="447" s="1"/>
  <c r="M40" i="447"/>
  <c r="K40" i="447"/>
  <c r="G40" i="447"/>
  <c r="AB39" i="447"/>
  <c r="AA39" i="447"/>
  <c r="O39" i="447"/>
  <c r="N39" i="447"/>
  <c r="Q39" i="447" s="1"/>
  <c r="M39" i="447"/>
  <c r="K39" i="447"/>
  <c r="G39" i="447"/>
  <c r="T38" i="447"/>
  <c r="S38" i="447"/>
  <c r="M38" i="447"/>
  <c r="N38" i="447" s="1"/>
  <c r="L38" i="447"/>
  <c r="O38" i="447" s="1"/>
  <c r="J38" i="447"/>
  <c r="K38" i="447" s="1"/>
  <c r="I38" i="447"/>
  <c r="AA23" i="447"/>
  <c r="P23" i="447"/>
  <c r="O23" i="447"/>
  <c r="N23" i="447"/>
  <c r="M23" i="447"/>
  <c r="AB23" i="447" s="1"/>
  <c r="K23" i="447"/>
  <c r="Q23" i="447" s="1"/>
  <c r="G23" i="447"/>
  <c r="AB22" i="447"/>
  <c r="Q22" i="447"/>
  <c r="O22" i="447"/>
  <c r="N22" i="447"/>
  <c r="P22" i="447" s="1"/>
  <c r="M22" i="447"/>
  <c r="AA22" i="447" s="1"/>
  <c r="K22" i="447"/>
  <c r="G22" i="447"/>
  <c r="T21" i="447"/>
  <c r="S21" i="447"/>
  <c r="L21" i="447"/>
  <c r="O21" i="447" s="1"/>
  <c r="J21" i="447"/>
  <c r="K21" i="447" s="1"/>
  <c r="I21" i="447"/>
  <c r="O6" i="447"/>
  <c r="M6" i="447"/>
  <c r="M21" i="447" s="1"/>
  <c r="K6" i="447"/>
  <c r="G6" i="447"/>
  <c r="AB5" i="447"/>
  <c r="AA5" i="447"/>
  <c r="O5" i="447"/>
  <c r="N5" i="447"/>
  <c r="Q5" i="447" s="1"/>
  <c r="M5" i="447"/>
  <c r="K5" i="447"/>
  <c r="G5" i="447"/>
  <c r="F1" i="447" s="1"/>
  <c r="H2" i="447"/>
  <c r="H1" i="447"/>
  <c r="D1" i="447"/>
  <c r="X29" i="446"/>
  <c r="W29" i="446"/>
  <c r="V29" i="446"/>
  <c r="T29" i="446"/>
  <c r="S29" i="446"/>
  <c r="M8" i="446" s="1"/>
  <c r="P29" i="446"/>
  <c r="O29" i="446"/>
  <c r="N29" i="446"/>
  <c r="M29" i="446"/>
  <c r="K29" i="446"/>
  <c r="J29" i="446"/>
  <c r="H29" i="446"/>
  <c r="K8" i="446" s="1"/>
  <c r="G29" i="446"/>
  <c r="D29" i="446"/>
  <c r="O15" i="446"/>
  <c r="I8" i="446" s="1"/>
  <c r="N15" i="446"/>
  <c r="K15" i="446"/>
  <c r="I15" i="446"/>
  <c r="H15" i="446"/>
  <c r="G15" i="446"/>
  <c r="F15" i="446"/>
  <c r="G8" i="446" s="1"/>
  <c r="E15" i="446"/>
  <c r="D15" i="446"/>
  <c r="F8" i="446"/>
  <c r="E8" i="446"/>
  <c r="M7" i="446"/>
  <c r="K7" i="446"/>
  <c r="I7" i="446"/>
  <c r="G7" i="446"/>
  <c r="F7" i="446"/>
  <c r="E7" i="446"/>
  <c r="M6" i="446"/>
  <c r="K6" i="446"/>
  <c r="I6" i="446"/>
  <c r="G6" i="446"/>
  <c r="F6" i="446"/>
  <c r="E6" i="446"/>
  <c r="T157" i="445"/>
  <c r="S157" i="445"/>
  <c r="M157" i="445"/>
  <c r="AB157" i="445" s="1"/>
  <c r="AC141" i="445" s="1"/>
  <c r="L157" i="445"/>
  <c r="O157" i="445" s="1"/>
  <c r="J157" i="445"/>
  <c r="K157" i="445" s="1"/>
  <c r="I157" i="445"/>
  <c r="O142" i="445"/>
  <c r="M142" i="445"/>
  <c r="AB142" i="445" s="1"/>
  <c r="K142" i="445"/>
  <c r="G142" i="445"/>
  <c r="AB141" i="445"/>
  <c r="AA141" i="445"/>
  <c r="O141" i="445"/>
  <c r="N141" i="445"/>
  <c r="Q141" i="445" s="1"/>
  <c r="M141" i="445"/>
  <c r="K141" i="445"/>
  <c r="G141" i="445"/>
  <c r="T140" i="445"/>
  <c r="S140" i="445"/>
  <c r="M140" i="445"/>
  <c r="N140" i="445" s="1"/>
  <c r="L140" i="445"/>
  <c r="O140" i="445" s="1"/>
  <c r="J140" i="445"/>
  <c r="K140" i="445" s="1"/>
  <c r="I140" i="445"/>
  <c r="AB126" i="445"/>
  <c r="AA126" i="445"/>
  <c r="O126" i="445"/>
  <c r="M126" i="445"/>
  <c r="N126" i="445" s="1"/>
  <c r="K126" i="445"/>
  <c r="G126" i="445"/>
  <c r="AB125" i="445"/>
  <c r="AA125" i="445"/>
  <c r="Q125" i="445"/>
  <c r="P125" i="445"/>
  <c r="O125" i="445"/>
  <c r="N125" i="445"/>
  <c r="M125" i="445"/>
  <c r="K125" i="445"/>
  <c r="G125" i="445"/>
  <c r="AB124" i="445"/>
  <c r="O124" i="445"/>
  <c r="N124" i="445"/>
  <c r="Q124" i="445" s="1"/>
  <c r="M124" i="445"/>
  <c r="AA124" i="445" s="1"/>
  <c r="K124" i="445"/>
  <c r="G124" i="445"/>
  <c r="T123" i="445"/>
  <c r="S123" i="445"/>
  <c r="O123" i="445"/>
  <c r="M123" i="445"/>
  <c r="AB123" i="445" s="1"/>
  <c r="AC107" i="445" s="1"/>
  <c r="L123" i="445"/>
  <c r="J123" i="445"/>
  <c r="K123" i="445" s="1"/>
  <c r="I123" i="445"/>
  <c r="AA112" i="445"/>
  <c r="O112" i="445"/>
  <c r="N112" i="445"/>
  <c r="Q112" i="445" s="1"/>
  <c r="M112" i="445"/>
  <c r="AB112" i="445" s="1"/>
  <c r="K112" i="445"/>
  <c r="G112" i="445"/>
  <c r="AA111" i="445"/>
  <c r="O111" i="445"/>
  <c r="M111" i="445"/>
  <c r="AB111" i="445" s="1"/>
  <c r="K111" i="445"/>
  <c r="G111" i="445"/>
  <c r="AB110" i="445"/>
  <c r="AA110" i="445"/>
  <c r="O110" i="445"/>
  <c r="N110" i="445"/>
  <c r="P110" i="445" s="1"/>
  <c r="M110" i="445"/>
  <c r="K110" i="445"/>
  <c r="Q110" i="445" s="1"/>
  <c r="G110" i="445"/>
  <c r="AB109" i="445"/>
  <c r="AA109" i="445"/>
  <c r="Q109" i="445"/>
  <c r="P109" i="445"/>
  <c r="O109" i="445"/>
  <c r="N109" i="445"/>
  <c r="M109" i="445"/>
  <c r="K109" i="445"/>
  <c r="G109" i="445"/>
  <c r="AA108" i="445"/>
  <c r="O108" i="445"/>
  <c r="N108" i="445"/>
  <c r="Q108" i="445" s="1"/>
  <c r="M108" i="445"/>
  <c r="AB108" i="445" s="1"/>
  <c r="K108" i="445"/>
  <c r="G108" i="445"/>
  <c r="Q107" i="445"/>
  <c r="O107" i="445"/>
  <c r="N107" i="445"/>
  <c r="P107" i="445" s="1"/>
  <c r="M107" i="445"/>
  <c r="AB107" i="445" s="1"/>
  <c r="K107" i="445"/>
  <c r="G107" i="445"/>
  <c r="T106" i="445"/>
  <c r="S106" i="445"/>
  <c r="M106" i="445"/>
  <c r="AB106" i="445" s="1"/>
  <c r="AC90" i="445" s="1"/>
  <c r="L106" i="445"/>
  <c r="O106" i="445" s="1"/>
  <c r="J106" i="445"/>
  <c r="K106" i="445" s="1"/>
  <c r="I106" i="445"/>
  <c r="AA93" i="445"/>
  <c r="O93" i="445"/>
  <c r="M93" i="445"/>
  <c r="AB93" i="445" s="1"/>
  <c r="K93" i="445"/>
  <c r="G93" i="445"/>
  <c r="AB92" i="445"/>
  <c r="AA92" i="445"/>
  <c r="O92" i="445"/>
  <c r="N92" i="445"/>
  <c r="P92" i="445" s="1"/>
  <c r="M92" i="445"/>
  <c r="K92" i="445"/>
  <c r="Q92" i="445" s="1"/>
  <c r="G92" i="445"/>
  <c r="AB91" i="445"/>
  <c r="AA91" i="445"/>
  <c r="Q91" i="445"/>
  <c r="P91" i="445"/>
  <c r="O91" i="445"/>
  <c r="N91" i="445"/>
  <c r="M91" i="445"/>
  <c r="K91" i="445"/>
  <c r="G91" i="445"/>
  <c r="AB90" i="445"/>
  <c r="O90" i="445"/>
  <c r="N90" i="445"/>
  <c r="Q90" i="445" s="1"/>
  <c r="M90" i="445"/>
  <c r="AA90" i="445" s="1"/>
  <c r="K90" i="445"/>
  <c r="G90" i="445"/>
  <c r="T89" i="445"/>
  <c r="S89" i="445"/>
  <c r="O89" i="445"/>
  <c r="M89" i="445"/>
  <c r="AB89" i="445" s="1"/>
  <c r="AC73" i="445" s="1"/>
  <c r="L89" i="445"/>
  <c r="J89" i="445"/>
  <c r="K89" i="445" s="1"/>
  <c r="I89" i="445"/>
  <c r="AA79" i="445"/>
  <c r="O79" i="445"/>
  <c r="N79" i="445"/>
  <c r="Q79" i="445" s="1"/>
  <c r="M79" i="445"/>
  <c r="AB79" i="445" s="1"/>
  <c r="K79" i="445"/>
  <c r="G79" i="445"/>
  <c r="AA78" i="445"/>
  <c r="O78" i="445"/>
  <c r="N78" i="445"/>
  <c r="P78" i="445" s="1"/>
  <c r="M78" i="445"/>
  <c r="AB78" i="445" s="1"/>
  <c r="K78" i="445"/>
  <c r="Q78" i="445" s="1"/>
  <c r="G78" i="445"/>
  <c r="AB77" i="445"/>
  <c r="AA77" i="445"/>
  <c r="O77" i="445"/>
  <c r="N77" i="445"/>
  <c r="P77" i="445" s="1"/>
  <c r="M77" i="445"/>
  <c r="K77" i="445"/>
  <c r="Q77" i="445" s="1"/>
  <c r="G77" i="445"/>
  <c r="AB76" i="445"/>
  <c r="AA76" i="445"/>
  <c r="Q76" i="445"/>
  <c r="P76" i="445"/>
  <c r="O76" i="445"/>
  <c r="N76" i="445"/>
  <c r="M76" i="445"/>
  <c r="K76" i="445"/>
  <c r="G76" i="445"/>
  <c r="AA75" i="445"/>
  <c r="O75" i="445"/>
  <c r="N75" i="445"/>
  <c r="Q75" i="445" s="1"/>
  <c r="M75" i="445"/>
  <c r="AB75" i="445" s="1"/>
  <c r="K75" i="445"/>
  <c r="G75" i="445"/>
  <c r="AA74" i="445"/>
  <c r="O74" i="445"/>
  <c r="N74" i="445"/>
  <c r="P74" i="445" s="1"/>
  <c r="M74" i="445"/>
  <c r="AB74" i="445" s="1"/>
  <c r="K74" i="445"/>
  <c r="Q74" i="445" s="1"/>
  <c r="G74" i="445"/>
  <c r="AB73" i="445"/>
  <c r="AA73" i="445"/>
  <c r="O73" i="445"/>
  <c r="N73" i="445"/>
  <c r="Q73" i="445" s="1"/>
  <c r="M73" i="445"/>
  <c r="K73" i="445"/>
  <c r="G73" i="445"/>
  <c r="T72" i="445"/>
  <c r="S72" i="445"/>
  <c r="M72" i="445"/>
  <c r="N72" i="445" s="1"/>
  <c r="L72" i="445"/>
  <c r="O72" i="445" s="1"/>
  <c r="J72" i="445"/>
  <c r="K72" i="445" s="1"/>
  <c r="I72" i="445"/>
  <c r="AB59" i="445"/>
  <c r="AA59" i="445"/>
  <c r="O59" i="445"/>
  <c r="N59" i="445"/>
  <c r="P59" i="445" s="1"/>
  <c r="M59" i="445"/>
  <c r="K59" i="445"/>
  <c r="Q59" i="445" s="1"/>
  <c r="G59" i="445"/>
  <c r="AB58" i="445"/>
  <c r="AA58" i="445"/>
  <c r="Q58" i="445"/>
  <c r="O58" i="445"/>
  <c r="N58" i="445"/>
  <c r="P58" i="445" s="1"/>
  <c r="M58" i="445"/>
  <c r="K58" i="445"/>
  <c r="G58" i="445"/>
  <c r="AA57" i="445"/>
  <c r="O57" i="445"/>
  <c r="N57" i="445"/>
  <c r="Q57" i="445" s="1"/>
  <c r="M57" i="445"/>
  <c r="AB57" i="445" s="1"/>
  <c r="K57" i="445"/>
  <c r="G57" i="445"/>
  <c r="O56" i="445"/>
  <c r="M56" i="445"/>
  <c r="AB56" i="445" s="1"/>
  <c r="K56" i="445"/>
  <c r="G56" i="445"/>
  <c r="F1" i="445" s="1"/>
  <c r="F2" i="445" s="1"/>
  <c r="T55" i="445"/>
  <c r="S55" i="445"/>
  <c r="L55" i="445"/>
  <c r="O55" i="445" s="1"/>
  <c r="J55" i="445"/>
  <c r="K55" i="445" s="1"/>
  <c r="I55" i="445"/>
  <c r="AA43" i="445"/>
  <c r="O43" i="445"/>
  <c r="N43" i="445"/>
  <c r="Q43" i="445" s="1"/>
  <c r="M43" i="445"/>
  <c r="AB43" i="445" s="1"/>
  <c r="K43" i="445"/>
  <c r="G43" i="445"/>
  <c r="AB42" i="445"/>
  <c r="AA42" i="445"/>
  <c r="O42" i="445"/>
  <c r="N42" i="445"/>
  <c r="P42" i="445" s="1"/>
  <c r="M42" i="445"/>
  <c r="K42" i="445"/>
  <c r="Q42" i="445" s="1"/>
  <c r="G42" i="445"/>
  <c r="AB41" i="445"/>
  <c r="AA41" i="445"/>
  <c r="Q41" i="445"/>
  <c r="O41" i="445"/>
  <c r="N41" i="445"/>
  <c r="P41" i="445" s="1"/>
  <c r="M41" i="445"/>
  <c r="K41" i="445"/>
  <c r="G41" i="445"/>
  <c r="AA40" i="445"/>
  <c r="O40" i="445"/>
  <c r="N40" i="445"/>
  <c r="Q40" i="445" s="1"/>
  <c r="M40" i="445"/>
  <c r="AB40" i="445" s="1"/>
  <c r="K40" i="445"/>
  <c r="G40" i="445"/>
  <c r="Q39" i="445"/>
  <c r="O39" i="445"/>
  <c r="N39" i="445"/>
  <c r="P39" i="445" s="1"/>
  <c r="M39" i="445"/>
  <c r="AB39" i="445" s="1"/>
  <c r="K39" i="445"/>
  <c r="G39" i="445"/>
  <c r="T38" i="445"/>
  <c r="S38" i="445"/>
  <c r="L38" i="445"/>
  <c r="O38" i="445" s="1"/>
  <c r="J38" i="445"/>
  <c r="K38" i="445" s="1"/>
  <c r="I38" i="445"/>
  <c r="AQ29" i="445"/>
  <c r="O27" i="445"/>
  <c r="M27" i="445"/>
  <c r="AB27" i="445" s="1"/>
  <c r="K27" i="445"/>
  <c r="G27" i="445"/>
  <c r="AB26" i="445"/>
  <c r="O26" i="445"/>
  <c r="M26" i="445"/>
  <c r="AA26" i="445" s="1"/>
  <c r="K26" i="445"/>
  <c r="G26" i="445"/>
  <c r="AB25" i="445"/>
  <c r="AA25" i="445"/>
  <c r="O25" i="445"/>
  <c r="M25" i="445"/>
  <c r="N25" i="445" s="1"/>
  <c r="K25" i="445"/>
  <c r="G25" i="445"/>
  <c r="O24" i="445"/>
  <c r="M24" i="445"/>
  <c r="AB24" i="445" s="1"/>
  <c r="K24" i="445"/>
  <c r="G24" i="445"/>
  <c r="O23" i="445"/>
  <c r="M23" i="445"/>
  <c r="AB23" i="445" s="1"/>
  <c r="K23" i="445"/>
  <c r="G23" i="445"/>
  <c r="AB22" i="445"/>
  <c r="O22" i="445"/>
  <c r="N22" i="445"/>
  <c r="Q22" i="445" s="1"/>
  <c r="M22" i="445"/>
  <c r="AA22" i="445" s="1"/>
  <c r="K22" i="445"/>
  <c r="G22" i="445"/>
  <c r="T21" i="445"/>
  <c r="S21" i="445"/>
  <c r="L21" i="445"/>
  <c r="O21" i="445" s="1"/>
  <c r="K21" i="445"/>
  <c r="J21" i="445"/>
  <c r="I21" i="445"/>
  <c r="AB6" i="445"/>
  <c r="O6" i="445"/>
  <c r="M6" i="445"/>
  <c r="AA6" i="445" s="1"/>
  <c r="K6" i="445"/>
  <c r="G6" i="445"/>
  <c r="AB5" i="445"/>
  <c r="AA5" i="445"/>
  <c r="O5" i="445"/>
  <c r="M5" i="445"/>
  <c r="N5" i="445" s="1"/>
  <c r="K5" i="445"/>
  <c r="G5" i="445"/>
  <c r="H2" i="445"/>
  <c r="H1" i="445"/>
  <c r="D1" i="445"/>
  <c r="T242" i="444"/>
  <c r="S242" i="444"/>
  <c r="L242" i="444"/>
  <c r="O242" i="444" s="1"/>
  <c r="K242" i="444"/>
  <c r="J242" i="444"/>
  <c r="I242" i="444"/>
  <c r="O230" i="444"/>
  <c r="M230" i="444"/>
  <c r="AB230" i="444" s="1"/>
  <c r="K230" i="444"/>
  <c r="G230" i="444"/>
  <c r="AB229" i="444"/>
  <c r="O229" i="444"/>
  <c r="M229" i="444"/>
  <c r="AA229" i="444" s="1"/>
  <c r="K229" i="444"/>
  <c r="G229" i="444"/>
  <c r="AB228" i="444"/>
  <c r="AA228" i="444"/>
  <c r="Q228" i="444"/>
  <c r="P228" i="444"/>
  <c r="O228" i="444"/>
  <c r="N228" i="444"/>
  <c r="M228" i="444"/>
  <c r="K228" i="444"/>
  <c r="G228" i="444"/>
  <c r="O227" i="444"/>
  <c r="M227" i="444"/>
  <c r="AB227" i="444" s="1"/>
  <c r="K227" i="444"/>
  <c r="G227" i="444"/>
  <c r="O226" i="444"/>
  <c r="N226" i="444"/>
  <c r="Q226" i="444" s="1"/>
  <c r="M226" i="444"/>
  <c r="AB226" i="444" s="1"/>
  <c r="K226" i="444"/>
  <c r="G226" i="444"/>
  <c r="T225" i="444"/>
  <c r="S225" i="444"/>
  <c r="L225" i="444"/>
  <c r="O225" i="444" s="1"/>
  <c r="K225" i="444"/>
  <c r="J225" i="444"/>
  <c r="I225" i="444"/>
  <c r="O211" i="444"/>
  <c r="M211" i="444"/>
  <c r="AB211" i="444" s="1"/>
  <c r="K211" i="444"/>
  <c r="G211" i="444"/>
  <c r="AB210" i="444"/>
  <c r="O210" i="444"/>
  <c r="M210" i="444"/>
  <c r="AA210" i="444" s="1"/>
  <c r="K210" i="444"/>
  <c r="G210" i="444"/>
  <c r="AB209" i="444"/>
  <c r="AA209" i="444"/>
  <c r="O209" i="444"/>
  <c r="N209" i="444"/>
  <c r="P209" i="444" s="1"/>
  <c r="M209" i="444"/>
  <c r="K209" i="444"/>
  <c r="Q209" i="444" s="1"/>
  <c r="G209" i="444"/>
  <c r="T208" i="444"/>
  <c r="S208" i="444"/>
  <c r="L208" i="444"/>
  <c r="K208" i="444"/>
  <c r="J208" i="444"/>
  <c r="I208" i="444"/>
  <c r="O208" i="444" s="1"/>
  <c r="AB194" i="444"/>
  <c r="AA194" i="444"/>
  <c r="P194" i="444"/>
  <c r="O194" i="444"/>
  <c r="N194" i="444"/>
  <c r="M194" i="444"/>
  <c r="K194" i="444"/>
  <c r="Q194" i="444" s="1"/>
  <c r="G194" i="444"/>
  <c r="O193" i="444"/>
  <c r="M193" i="444"/>
  <c r="AB193" i="444" s="1"/>
  <c r="K193" i="444"/>
  <c r="G193" i="444"/>
  <c r="O192" i="444"/>
  <c r="N192" i="444"/>
  <c r="Q192" i="444" s="1"/>
  <c r="M192" i="444"/>
  <c r="M208" i="444" s="1"/>
  <c r="K192" i="444"/>
  <c r="G192" i="444"/>
  <c r="T191" i="444"/>
  <c r="S191" i="444"/>
  <c r="L191" i="444"/>
  <c r="O191" i="444" s="1"/>
  <c r="K191" i="444"/>
  <c r="J191" i="444"/>
  <c r="I191" i="444"/>
  <c r="AA178" i="444"/>
  <c r="O178" i="444"/>
  <c r="M178" i="444"/>
  <c r="AB178" i="444" s="1"/>
  <c r="K178" i="444"/>
  <c r="G178" i="444"/>
  <c r="AB177" i="444"/>
  <c r="O177" i="444"/>
  <c r="M177" i="444"/>
  <c r="AA177" i="444" s="1"/>
  <c r="K177" i="444"/>
  <c r="G177" i="444"/>
  <c r="AB176" i="444"/>
  <c r="AA176" i="444"/>
  <c r="P176" i="444"/>
  <c r="O176" i="444"/>
  <c r="N176" i="444"/>
  <c r="M176" i="444"/>
  <c r="K176" i="444"/>
  <c r="Q176" i="444" s="1"/>
  <c r="G176" i="444"/>
  <c r="Q175" i="444"/>
  <c r="O175" i="444"/>
  <c r="N175" i="444"/>
  <c r="P175" i="444" s="1"/>
  <c r="M175" i="444"/>
  <c r="AB175" i="444" s="1"/>
  <c r="K175" i="444"/>
  <c r="G175" i="444"/>
  <c r="AA174" i="444"/>
  <c r="T174" i="444"/>
  <c r="S174" i="444"/>
  <c r="O174" i="444"/>
  <c r="N174" i="444"/>
  <c r="M174" i="444"/>
  <c r="AB174" i="444" s="1"/>
  <c r="AC158" i="444" s="1"/>
  <c r="L174" i="444"/>
  <c r="J174" i="444"/>
  <c r="K174" i="444" s="1"/>
  <c r="I174" i="444"/>
  <c r="Q158" i="444"/>
  <c r="O158" i="444"/>
  <c r="N158" i="444"/>
  <c r="P158" i="444" s="1"/>
  <c r="M158" i="444"/>
  <c r="AB158" i="444" s="1"/>
  <c r="K158" i="444"/>
  <c r="G158" i="444"/>
  <c r="T157" i="444"/>
  <c r="S157" i="444"/>
  <c r="L157" i="444"/>
  <c r="O157" i="444" s="1"/>
  <c r="J157" i="444"/>
  <c r="K157" i="444" s="1"/>
  <c r="I157" i="444"/>
  <c r="O146" i="444"/>
  <c r="M146" i="444"/>
  <c r="AB146" i="444" s="1"/>
  <c r="K146" i="444"/>
  <c r="G146" i="444"/>
  <c r="AA145" i="444"/>
  <c r="O145" i="444"/>
  <c r="M145" i="444"/>
  <c r="AB145" i="444" s="1"/>
  <c r="K145" i="444"/>
  <c r="G145" i="444"/>
  <c r="AB144" i="444"/>
  <c r="O144" i="444"/>
  <c r="M144" i="444"/>
  <c r="AA144" i="444" s="1"/>
  <c r="K144" i="444"/>
  <c r="G144" i="444"/>
  <c r="AB143" i="444"/>
  <c r="AA143" i="444"/>
  <c r="P143" i="444"/>
  <c r="O143" i="444"/>
  <c r="N143" i="444"/>
  <c r="Q143" i="444" s="1"/>
  <c r="M143" i="444"/>
  <c r="K143" i="444"/>
  <c r="G143" i="444"/>
  <c r="O142" i="444"/>
  <c r="M142" i="444"/>
  <c r="AB142" i="444" s="1"/>
  <c r="K142" i="444"/>
  <c r="G142" i="444"/>
  <c r="O141" i="444"/>
  <c r="M141" i="444"/>
  <c r="M157" i="444" s="1"/>
  <c r="K141" i="444"/>
  <c r="G141" i="444"/>
  <c r="T140" i="444"/>
  <c r="S140" i="444"/>
  <c r="L140" i="444"/>
  <c r="O140" i="444" s="1"/>
  <c r="K140" i="444"/>
  <c r="J140" i="444"/>
  <c r="I140" i="444"/>
  <c r="AA127" i="444"/>
  <c r="O127" i="444"/>
  <c r="M127" i="444"/>
  <c r="AB127" i="444" s="1"/>
  <c r="K127" i="444"/>
  <c r="G127" i="444"/>
  <c r="AB126" i="444"/>
  <c r="O126" i="444"/>
  <c r="M126" i="444"/>
  <c r="AA126" i="444" s="1"/>
  <c r="K126" i="444"/>
  <c r="G126" i="444"/>
  <c r="AB125" i="444"/>
  <c r="AA125" i="444"/>
  <c r="Q125" i="444"/>
  <c r="P125" i="444"/>
  <c r="O125" i="444"/>
  <c r="N125" i="444"/>
  <c r="M125" i="444"/>
  <c r="K125" i="444"/>
  <c r="G125" i="444"/>
  <c r="Q124" i="444"/>
  <c r="P124" i="444"/>
  <c r="O124" i="444"/>
  <c r="N124" i="444"/>
  <c r="M124" i="444"/>
  <c r="AB124" i="444" s="1"/>
  <c r="K124" i="444"/>
  <c r="G124" i="444"/>
  <c r="T123" i="444"/>
  <c r="S123" i="444"/>
  <c r="O123" i="444"/>
  <c r="L123" i="444"/>
  <c r="J123" i="444"/>
  <c r="K123" i="444" s="1"/>
  <c r="I123" i="444"/>
  <c r="O111" i="444"/>
  <c r="M111" i="444"/>
  <c r="AB111" i="444" s="1"/>
  <c r="K111" i="444"/>
  <c r="G111" i="444"/>
  <c r="AA110" i="444"/>
  <c r="O110" i="444"/>
  <c r="M110" i="444"/>
  <c r="AB110" i="444" s="1"/>
  <c r="K110" i="444"/>
  <c r="G110" i="444"/>
  <c r="AB109" i="444"/>
  <c r="O109" i="444"/>
  <c r="M109" i="444"/>
  <c r="M123" i="444" s="1"/>
  <c r="K109" i="444"/>
  <c r="G109" i="444"/>
  <c r="AB108" i="444"/>
  <c r="AA108" i="444"/>
  <c r="Q108" i="444"/>
  <c r="P108" i="444"/>
  <c r="O108" i="444"/>
  <c r="N108" i="444"/>
  <c r="M108" i="444"/>
  <c r="K108" i="444"/>
  <c r="G108" i="444"/>
  <c r="P107" i="444"/>
  <c r="O107" i="444"/>
  <c r="N107" i="444"/>
  <c r="Q107" i="444" s="1"/>
  <c r="M107" i="444"/>
  <c r="AB107" i="444" s="1"/>
  <c r="K107" i="444"/>
  <c r="G107" i="444"/>
  <c r="T106" i="444"/>
  <c r="S106" i="444"/>
  <c r="O106" i="444"/>
  <c r="L106" i="444"/>
  <c r="J106" i="444"/>
  <c r="K106" i="444" s="1"/>
  <c r="I106" i="444"/>
  <c r="O94" i="444"/>
  <c r="M94" i="444"/>
  <c r="AB94" i="444" s="1"/>
  <c r="K94" i="444"/>
  <c r="G94" i="444"/>
  <c r="AA93" i="444"/>
  <c r="O93" i="444"/>
  <c r="M93" i="444"/>
  <c r="AB93" i="444" s="1"/>
  <c r="K93" i="444"/>
  <c r="G93" i="444"/>
  <c r="AB92" i="444"/>
  <c r="O92" i="444"/>
  <c r="M92" i="444"/>
  <c r="M106" i="444" s="1"/>
  <c r="K92" i="444"/>
  <c r="G92" i="444"/>
  <c r="AB91" i="444"/>
  <c r="AA91" i="444"/>
  <c r="Q91" i="444"/>
  <c r="P91" i="444"/>
  <c r="O91" i="444"/>
  <c r="N91" i="444"/>
  <c r="M91" i="444"/>
  <c r="K91" i="444"/>
  <c r="G91" i="444"/>
  <c r="P90" i="444"/>
  <c r="O90" i="444"/>
  <c r="N90" i="444"/>
  <c r="Q90" i="444" s="1"/>
  <c r="M90" i="444"/>
  <c r="AB90" i="444" s="1"/>
  <c r="K90" i="444"/>
  <c r="G90" i="444"/>
  <c r="AA89" i="444"/>
  <c r="T89" i="444"/>
  <c r="S89" i="444"/>
  <c r="O89" i="444"/>
  <c r="N89" i="444"/>
  <c r="M89" i="444"/>
  <c r="AB89" i="444" s="1"/>
  <c r="AC73" i="444" s="1"/>
  <c r="L89" i="444"/>
  <c r="J89" i="444"/>
  <c r="K89" i="444" s="1"/>
  <c r="I89" i="444"/>
  <c r="P73" i="444"/>
  <c r="O73" i="444"/>
  <c r="N73" i="444"/>
  <c r="Q73" i="444" s="1"/>
  <c r="M73" i="444"/>
  <c r="AB73" i="444" s="1"/>
  <c r="K73" i="444"/>
  <c r="G73" i="444"/>
  <c r="AA72" i="444"/>
  <c r="T72" i="444"/>
  <c r="S72" i="444"/>
  <c r="O72" i="444"/>
  <c r="N72" i="444"/>
  <c r="M72" i="444"/>
  <c r="AB72" i="444" s="1"/>
  <c r="AC56" i="444" s="1"/>
  <c r="L72" i="444"/>
  <c r="J72" i="444"/>
  <c r="K72" i="444" s="1"/>
  <c r="I72" i="444"/>
  <c r="P56" i="444"/>
  <c r="O56" i="444"/>
  <c r="N56" i="444"/>
  <c r="Q56" i="444" s="1"/>
  <c r="M56" i="444"/>
  <c r="AB56" i="444" s="1"/>
  <c r="K56" i="444"/>
  <c r="G56" i="444"/>
  <c r="T55" i="444"/>
  <c r="S55" i="444"/>
  <c r="O55" i="444"/>
  <c r="L55" i="444"/>
  <c r="J55" i="444"/>
  <c r="K55" i="444" s="1"/>
  <c r="I55" i="444"/>
  <c r="O41" i="444"/>
  <c r="M41" i="444"/>
  <c r="M55" i="444" s="1"/>
  <c r="K41" i="444"/>
  <c r="G41" i="444"/>
  <c r="AA40" i="444"/>
  <c r="P40" i="444"/>
  <c r="O40" i="444"/>
  <c r="N40" i="444"/>
  <c r="M40" i="444"/>
  <c r="AB40" i="444" s="1"/>
  <c r="K40" i="444"/>
  <c r="Q40" i="444" s="1"/>
  <c r="G40" i="444"/>
  <c r="AB39" i="444"/>
  <c r="AA39" i="444"/>
  <c r="Q39" i="444"/>
  <c r="O39" i="444"/>
  <c r="N39" i="444"/>
  <c r="P39" i="444" s="1"/>
  <c r="M39" i="444"/>
  <c r="K39" i="444"/>
  <c r="G39" i="444"/>
  <c r="T38" i="444"/>
  <c r="S38" i="444"/>
  <c r="L38" i="444"/>
  <c r="O38" i="444" s="1"/>
  <c r="J38" i="444"/>
  <c r="K38" i="444" s="1"/>
  <c r="I38" i="444"/>
  <c r="AB23" i="444"/>
  <c r="O23" i="444"/>
  <c r="M23" i="444"/>
  <c r="AA23" i="444" s="1"/>
  <c r="K23" i="444"/>
  <c r="G23" i="444"/>
  <c r="AB22" i="444"/>
  <c r="AA22" i="444"/>
  <c r="O22" i="444"/>
  <c r="N22" i="444"/>
  <c r="P22" i="444" s="1"/>
  <c r="M22" i="444"/>
  <c r="K22" i="444"/>
  <c r="Q22" i="444" s="1"/>
  <c r="G22" i="444"/>
  <c r="T21" i="444"/>
  <c r="S21" i="444"/>
  <c r="O21" i="444"/>
  <c r="L21" i="444"/>
  <c r="K21" i="444"/>
  <c r="J21" i="444"/>
  <c r="I21" i="444"/>
  <c r="AA6" i="444"/>
  <c r="Q6" i="444"/>
  <c r="P6" i="444"/>
  <c r="O6" i="444"/>
  <c r="N6" i="444"/>
  <c r="M6" i="444"/>
  <c r="AB6" i="444" s="1"/>
  <c r="K6" i="444"/>
  <c r="G6" i="444"/>
  <c r="AB5" i="444"/>
  <c r="P5" i="444"/>
  <c r="O5" i="444"/>
  <c r="N5" i="444"/>
  <c r="Q5" i="444" s="1"/>
  <c r="M5" i="444"/>
  <c r="M21" i="444" s="1"/>
  <c r="K5" i="444"/>
  <c r="G5" i="444"/>
  <c r="F1" i="444" s="1"/>
  <c r="H2" i="444"/>
  <c r="D1" i="444"/>
  <c r="X29" i="443"/>
  <c r="W29" i="443"/>
  <c r="M8" i="443" s="1"/>
  <c r="V29" i="443"/>
  <c r="T29" i="443"/>
  <c r="S29" i="443"/>
  <c r="P29" i="443"/>
  <c r="O29" i="443"/>
  <c r="N29" i="443"/>
  <c r="M29" i="443"/>
  <c r="K29" i="443"/>
  <c r="J29" i="443"/>
  <c r="H29" i="443"/>
  <c r="G29" i="443"/>
  <c r="D29" i="443"/>
  <c r="K8" i="443" s="1"/>
  <c r="O15" i="443"/>
  <c r="N15" i="443"/>
  <c r="K15" i="443"/>
  <c r="I15" i="443"/>
  <c r="H15" i="443"/>
  <c r="G15" i="443"/>
  <c r="F15" i="443"/>
  <c r="G8" i="443" s="1"/>
  <c r="E15" i="443"/>
  <c r="D15" i="443"/>
  <c r="I8" i="443"/>
  <c r="F8" i="443"/>
  <c r="M7" i="443"/>
  <c r="K7" i="443"/>
  <c r="I7" i="443"/>
  <c r="G7" i="443"/>
  <c r="F7" i="443"/>
  <c r="E7" i="443"/>
  <c r="M6" i="443"/>
  <c r="K6" i="443"/>
  <c r="I6" i="443"/>
  <c r="G6" i="443"/>
  <c r="F6" i="443"/>
  <c r="E6" i="443"/>
  <c r="F3" i="443"/>
  <c r="T157" i="442"/>
  <c r="S157" i="442"/>
  <c r="L157" i="442"/>
  <c r="O157" i="442" s="1"/>
  <c r="J157" i="442"/>
  <c r="K157" i="442" s="1"/>
  <c r="I157" i="442"/>
  <c r="O142" i="442"/>
  <c r="M142" i="442"/>
  <c r="AB142" i="442" s="1"/>
  <c r="K142" i="442"/>
  <c r="G142" i="442"/>
  <c r="AB141" i="442"/>
  <c r="AA141" i="442"/>
  <c r="O141" i="442"/>
  <c r="M141" i="442"/>
  <c r="N141" i="442" s="1"/>
  <c r="K141" i="442"/>
  <c r="G141" i="442"/>
  <c r="T140" i="442"/>
  <c r="S140" i="442"/>
  <c r="L140" i="442"/>
  <c r="O140" i="442" s="1"/>
  <c r="K140" i="442"/>
  <c r="J140" i="442"/>
  <c r="I140" i="442"/>
  <c r="AA126" i="442"/>
  <c r="O126" i="442"/>
  <c r="M126" i="442"/>
  <c r="N126" i="442" s="1"/>
  <c r="K126" i="442"/>
  <c r="G126" i="442"/>
  <c r="AB125" i="442"/>
  <c r="AA125" i="442"/>
  <c r="O125" i="442"/>
  <c r="N125" i="442"/>
  <c r="Q125" i="442" s="1"/>
  <c r="M125" i="442"/>
  <c r="K125" i="442"/>
  <c r="G125" i="442"/>
  <c r="O124" i="442"/>
  <c r="N124" i="442"/>
  <c r="Q124" i="442" s="1"/>
  <c r="M124" i="442"/>
  <c r="M140" i="442" s="1"/>
  <c r="K124" i="442"/>
  <c r="G124" i="442"/>
  <c r="T123" i="442"/>
  <c r="S123" i="442"/>
  <c r="M123" i="442"/>
  <c r="AB123" i="442" s="1"/>
  <c r="AC107" i="442" s="1"/>
  <c r="L123" i="442"/>
  <c r="O123" i="442" s="1"/>
  <c r="J123" i="442"/>
  <c r="K123" i="442" s="1"/>
  <c r="I123" i="442"/>
  <c r="AA112" i="442"/>
  <c r="O112" i="442"/>
  <c r="N112" i="442"/>
  <c r="Q112" i="442" s="1"/>
  <c r="M112" i="442"/>
  <c r="AB112" i="442" s="1"/>
  <c r="K112" i="442"/>
  <c r="P112" i="442" s="1"/>
  <c r="G112" i="442"/>
  <c r="O111" i="442"/>
  <c r="M111" i="442"/>
  <c r="AB111" i="442" s="1"/>
  <c r="K111" i="442"/>
  <c r="G111" i="442"/>
  <c r="AA110" i="442"/>
  <c r="Q110" i="442"/>
  <c r="O110" i="442"/>
  <c r="N110" i="442"/>
  <c r="P110" i="442" s="1"/>
  <c r="M110" i="442"/>
  <c r="AB110" i="442" s="1"/>
  <c r="K110" i="442"/>
  <c r="G110" i="442"/>
  <c r="AB109" i="442"/>
  <c r="AA109" i="442"/>
  <c r="O109" i="442"/>
  <c r="N109" i="442"/>
  <c r="Q109" i="442" s="1"/>
  <c r="M109" i="442"/>
  <c r="K109" i="442"/>
  <c r="G109" i="442"/>
  <c r="AA108" i="442"/>
  <c r="O108" i="442"/>
  <c r="N108" i="442"/>
  <c r="Q108" i="442" s="1"/>
  <c r="M108" i="442"/>
  <c r="AB108" i="442" s="1"/>
  <c r="K108" i="442"/>
  <c r="P108" i="442" s="1"/>
  <c r="G108" i="442"/>
  <c r="AB107" i="442"/>
  <c r="Q107" i="442"/>
  <c r="O107" i="442"/>
  <c r="N107" i="442"/>
  <c r="P107" i="442" s="1"/>
  <c r="M107" i="442"/>
  <c r="AA107" i="442" s="1"/>
  <c r="K107" i="442"/>
  <c r="G107" i="442"/>
  <c r="T106" i="442"/>
  <c r="S106" i="442"/>
  <c r="L106" i="442"/>
  <c r="O106" i="442" s="1"/>
  <c r="J106" i="442"/>
  <c r="K106" i="442" s="1"/>
  <c r="I106" i="442"/>
  <c r="O93" i="442"/>
  <c r="M93" i="442"/>
  <c r="AB93" i="442" s="1"/>
  <c r="K93" i="442"/>
  <c r="G93" i="442"/>
  <c r="AA92" i="442"/>
  <c r="Q92" i="442"/>
  <c r="O92" i="442"/>
  <c r="N92" i="442"/>
  <c r="P92" i="442" s="1"/>
  <c r="M92" i="442"/>
  <c r="AB92" i="442" s="1"/>
  <c r="K92" i="442"/>
  <c r="G92" i="442"/>
  <c r="AB91" i="442"/>
  <c r="AA91" i="442"/>
  <c r="O91" i="442"/>
  <c r="N91" i="442"/>
  <c r="Q91" i="442" s="1"/>
  <c r="M91" i="442"/>
  <c r="K91" i="442"/>
  <c r="G91" i="442"/>
  <c r="O90" i="442"/>
  <c r="N90" i="442"/>
  <c r="Q90" i="442" s="1"/>
  <c r="M90" i="442"/>
  <c r="AB90" i="442" s="1"/>
  <c r="K90" i="442"/>
  <c r="G90" i="442"/>
  <c r="T89" i="442"/>
  <c r="S89" i="442"/>
  <c r="M89" i="442"/>
  <c r="AB89" i="442" s="1"/>
  <c r="AC73" i="442" s="1"/>
  <c r="L89" i="442"/>
  <c r="O89" i="442" s="1"/>
  <c r="J89" i="442"/>
  <c r="K89" i="442" s="1"/>
  <c r="I89" i="442"/>
  <c r="AA79" i="442"/>
  <c r="O79" i="442"/>
  <c r="N79" i="442"/>
  <c r="Q79" i="442" s="1"/>
  <c r="M79" i="442"/>
  <c r="AB79" i="442" s="1"/>
  <c r="K79" i="442"/>
  <c r="P79" i="442" s="1"/>
  <c r="G79" i="442"/>
  <c r="O78" i="442"/>
  <c r="M78" i="442"/>
  <c r="AB78" i="442" s="1"/>
  <c r="K78" i="442"/>
  <c r="G78" i="442"/>
  <c r="AA77" i="442"/>
  <c r="Q77" i="442"/>
  <c r="O77" i="442"/>
  <c r="N77" i="442"/>
  <c r="P77" i="442" s="1"/>
  <c r="M77" i="442"/>
  <c r="AB77" i="442" s="1"/>
  <c r="K77" i="442"/>
  <c r="G77" i="442"/>
  <c r="AB76" i="442"/>
  <c r="AA76" i="442"/>
  <c r="O76" i="442"/>
  <c r="N76" i="442"/>
  <c r="Q76" i="442" s="1"/>
  <c r="M76" i="442"/>
  <c r="K76" i="442"/>
  <c r="G76" i="442"/>
  <c r="AA75" i="442"/>
  <c r="O75" i="442"/>
  <c r="N75" i="442"/>
  <c r="Q75" i="442" s="1"/>
  <c r="M75" i="442"/>
  <c r="AB75" i="442" s="1"/>
  <c r="K75" i="442"/>
  <c r="P75" i="442" s="1"/>
  <c r="G75" i="442"/>
  <c r="O74" i="442"/>
  <c r="M74" i="442"/>
  <c r="AB74" i="442" s="1"/>
  <c r="K74" i="442"/>
  <c r="G74" i="442"/>
  <c r="AB73" i="442"/>
  <c r="AA73" i="442"/>
  <c r="O73" i="442"/>
  <c r="N73" i="442"/>
  <c r="Q73" i="442" s="1"/>
  <c r="M73" i="442"/>
  <c r="K73" i="442"/>
  <c r="G73" i="442"/>
  <c r="T72" i="442"/>
  <c r="S72" i="442"/>
  <c r="L72" i="442"/>
  <c r="O72" i="442" s="1"/>
  <c r="K72" i="442"/>
  <c r="J72" i="442"/>
  <c r="I72" i="442"/>
  <c r="AA60" i="442"/>
  <c r="Q60" i="442"/>
  <c r="O60" i="442"/>
  <c r="N60" i="442"/>
  <c r="P60" i="442" s="1"/>
  <c r="M60" i="442"/>
  <c r="AB60" i="442" s="1"/>
  <c r="K60" i="442"/>
  <c r="G60" i="442"/>
  <c r="AB59" i="442"/>
  <c r="AA59" i="442"/>
  <c r="O59" i="442"/>
  <c r="N59" i="442"/>
  <c r="Q59" i="442" s="1"/>
  <c r="M59" i="442"/>
  <c r="K59" i="442"/>
  <c r="G59" i="442"/>
  <c r="AA58" i="442"/>
  <c r="O58" i="442"/>
  <c r="N58" i="442"/>
  <c r="Q58" i="442" s="1"/>
  <c r="M58" i="442"/>
  <c r="AB58" i="442" s="1"/>
  <c r="K58" i="442"/>
  <c r="P58" i="442" s="1"/>
  <c r="G58" i="442"/>
  <c r="O57" i="442"/>
  <c r="M57" i="442"/>
  <c r="AB57" i="442" s="1"/>
  <c r="K57" i="442"/>
  <c r="G57" i="442"/>
  <c r="AB56" i="442"/>
  <c r="AA56" i="442"/>
  <c r="O56" i="442"/>
  <c r="N56" i="442"/>
  <c r="Q56" i="442" s="1"/>
  <c r="M56" i="442"/>
  <c r="K56" i="442"/>
  <c r="G56" i="442"/>
  <c r="T55" i="442"/>
  <c r="S55" i="442"/>
  <c r="M55" i="442"/>
  <c r="N55" i="442" s="1"/>
  <c r="L55" i="442"/>
  <c r="O55" i="442" s="1"/>
  <c r="K55" i="442"/>
  <c r="J55" i="442"/>
  <c r="I55" i="442"/>
  <c r="AA42" i="442"/>
  <c r="Q42" i="442"/>
  <c r="O42" i="442"/>
  <c r="N42" i="442"/>
  <c r="P42" i="442" s="1"/>
  <c r="M42" i="442"/>
  <c r="AB42" i="442" s="1"/>
  <c r="K42" i="442"/>
  <c r="G42" i="442"/>
  <c r="AB41" i="442"/>
  <c r="AA41" i="442"/>
  <c r="O41" i="442"/>
  <c r="N41" i="442"/>
  <c r="Q41" i="442" s="1"/>
  <c r="M41" i="442"/>
  <c r="K41" i="442"/>
  <c r="G41" i="442"/>
  <c r="AA40" i="442"/>
  <c r="O40" i="442"/>
  <c r="N40" i="442"/>
  <c r="M40" i="442"/>
  <c r="AB40" i="442" s="1"/>
  <c r="K40" i="442"/>
  <c r="Q40" i="442" s="1"/>
  <c r="G40" i="442"/>
  <c r="AB39" i="442"/>
  <c r="Q39" i="442"/>
  <c r="O39" i="442"/>
  <c r="N39" i="442"/>
  <c r="P39" i="442" s="1"/>
  <c r="M39" i="442"/>
  <c r="AA39" i="442" s="1"/>
  <c r="K39" i="442"/>
  <c r="G39" i="442"/>
  <c r="T38" i="442"/>
  <c r="S38" i="442"/>
  <c r="L38" i="442"/>
  <c r="O38" i="442" s="1"/>
  <c r="J38" i="442"/>
  <c r="K38" i="442" s="1"/>
  <c r="I38" i="442"/>
  <c r="AQ29" i="442"/>
  <c r="AB27" i="442"/>
  <c r="O27" i="442"/>
  <c r="N27" i="442"/>
  <c r="Q27" i="442" s="1"/>
  <c r="M27" i="442"/>
  <c r="AA27" i="442" s="1"/>
  <c r="K27" i="442"/>
  <c r="G27" i="442"/>
  <c r="AB26" i="442"/>
  <c r="AA26" i="442"/>
  <c r="O26" i="442"/>
  <c r="M26" i="442"/>
  <c r="N26" i="442" s="1"/>
  <c r="K26" i="442"/>
  <c r="G26" i="442"/>
  <c r="O25" i="442"/>
  <c r="M25" i="442"/>
  <c r="N25" i="442" s="1"/>
  <c r="K25" i="442"/>
  <c r="G25" i="442"/>
  <c r="O24" i="442"/>
  <c r="M24" i="442"/>
  <c r="AB24" i="442" s="1"/>
  <c r="K24" i="442"/>
  <c r="G24" i="442"/>
  <c r="AB23" i="442"/>
  <c r="O23" i="442"/>
  <c r="N23" i="442"/>
  <c r="Q23" i="442" s="1"/>
  <c r="M23" i="442"/>
  <c r="AA23" i="442" s="1"/>
  <c r="K23" i="442"/>
  <c r="G23" i="442"/>
  <c r="AB22" i="442"/>
  <c r="O22" i="442"/>
  <c r="M22" i="442"/>
  <c r="AA22" i="442" s="1"/>
  <c r="K22" i="442"/>
  <c r="G22" i="442"/>
  <c r="T21" i="442"/>
  <c r="S21" i="442"/>
  <c r="L21" i="442"/>
  <c r="O21" i="442" s="1"/>
  <c r="K21" i="442"/>
  <c r="J21" i="442"/>
  <c r="I21" i="442"/>
  <c r="AB6" i="442"/>
  <c r="AA6" i="442"/>
  <c r="O6" i="442"/>
  <c r="M6" i="442"/>
  <c r="N6" i="442" s="1"/>
  <c r="K6" i="442"/>
  <c r="G6" i="442"/>
  <c r="AB5" i="442"/>
  <c r="AA5" i="442"/>
  <c r="Q5" i="442"/>
  <c r="O5" i="442"/>
  <c r="N5" i="442"/>
  <c r="M5" i="442"/>
  <c r="K5" i="442"/>
  <c r="P5" i="442" s="1"/>
  <c r="G5" i="442"/>
  <c r="H2" i="442"/>
  <c r="D2" i="442"/>
  <c r="F1" i="442"/>
  <c r="F2" i="442" s="1"/>
  <c r="D1" i="442"/>
  <c r="T242" i="441"/>
  <c r="S242" i="441"/>
  <c r="O242" i="441"/>
  <c r="L242" i="441"/>
  <c r="J242" i="441"/>
  <c r="K242" i="441" s="1"/>
  <c r="I242" i="441"/>
  <c r="O231" i="441"/>
  <c r="N231" i="441"/>
  <c r="Q231" i="441" s="1"/>
  <c r="M231" i="441"/>
  <c r="AB231" i="441" s="1"/>
  <c r="K231" i="441"/>
  <c r="G231" i="441"/>
  <c r="AB230" i="441"/>
  <c r="AA230" i="441"/>
  <c r="O230" i="441"/>
  <c r="M230" i="441"/>
  <c r="N230" i="441" s="1"/>
  <c r="K230" i="441"/>
  <c r="G230" i="441"/>
  <c r="AA229" i="441"/>
  <c r="O229" i="441"/>
  <c r="M229" i="441"/>
  <c r="N229" i="441" s="1"/>
  <c r="K229" i="441"/>
  <c r="G229" i="441"/>
  <c r="O228" i="441"/>
  <c r="M228" i="441"/>
  <c r="AB228" i="441" s="1"/>
  <c r="K228" i="441"/>
  <c r="G228" i="441"/>
  <c r="O227" i="441"/>
  <c r="N227" i="441"/>
  <c r="Q227" i="441" s="1"/>
  <c r="M227" i="441"/>
  <c r="AB227" i="441" s="1"/>
  <c r="K227" i="441"/>
  <c r="G227" i="441"/>
  <c r="AB226" i="441"/>
  <c r="O226" i="441"/>
  <c r="M226" i="441"/>
  <c r="AA226" i="441" s="1"/>
  <c r="K226" i="441"/>
  <c r="G226" i="441"/>
  <c r="T225" i="441"/>
  <c r="S225" i="441"/>
  <c r="L225" i="441"/>
  <c r="O225" i="441" s="1"/>
  <c r="J225" i="441"/>
  <c r="K225" i="441" s="1"/>
  <c r="I225" i="441"/>
  <c r="AB211" i="441"/>
  <c r="AA211" i="441"/>
  <c r="O211" i="441"/>
  <c r="M211" i="441"/>
  <c r="N211" i="441" s="1"/>
  <c r="K211" i="441"/>
  <c r="G211" i="441"/>
  <c r="AA210" i="441"/>
  <c r="O210" i="441"/>
  <c r="M210" i="441"/>
  <c r="N210" i="441" s="1"/>
  <c r="K210" i="441"/>
  <c r="G210" i="441"/>
  <c r="AA209" i="441"/>
  <c r="O209" i="441"/>
  <c r="N209" i="441"/>
  <c r="Q209" i="441" s="1"/>
  <c r="M209" i="441"/>
  <c r="M225" i="441" s="1"/>
  <c r="K209" i="441"/>
  <c r="G209" i="441"/>
  <c r="T208" i="441"/>
  <c r="S208" i="441"/>
  <c r="M208" i="441"/>
  <c r="AB208" i="441" s="1"/>
  <c r="AC192" i="441" s="1"/>
  <c r="L208" i="441"/>
  <c r="O208" i="441" s="1"/>
  <c r="J208" i="441"/>
  <c r="K208" i="441" s="1"/>
  <c r="I208" i="441"/>
  <c r="O195" i="441"/>
  <c r="M195" i="441"/>
  <c r="AB195" i="441" s="1"/>
  <c r="K195" i="441"/>
  <c r="G195" i="441"/>
  <c r="AA194" i="441"/>
  <c r="O194" i="441"/>
  <c r="N194" i="441"/>
  <c r="Q194" i="441" s="1"/>
  <c r="M194" i="441"/>
  <c r="AB194" i="441" s="1"/>
  <c r="K194" i="441"/>
  <c r="G194" i="441"/>
  <c r="AB193" i="441"/>
  <c r="AA193" i="441"/>
  <c r="O193" i="441"/>
  <c r="M193" i="441"/>
  <c r="N193" i="441" s="1"/>
  <c r="K193" i="441"/>
  <c r="G193" i="441"/>
  <c r="AB192" i="441"/>
  <c r="AA192" i="441"/>
  <c r="Q192" i="441"/>
  <c r="P192" i="441"/>
  <c r="O192" i="441"/>
  <c r="N192" i="441"/>
  <c r="M192" i="441"/>
  <c r="K192" i="441"/>
  <c r="G192" i="441"/>
  <c r="T191" i="441"/>
  <c r="S191" i="441"/>
  <c r="L191" i="441"/>
  <c r="O191" i="441" s="1"/>
  <c r="J191" i="441"/>
  <c r="K191" i="441" s="1"/>
  <c r="I191" i="441"/>
  <c r="AA178" i="441"/>
  <c r="O178" i="441"/>
  <c r="M178" i="441"/>
  <c r="N178" i="441" s="1"/>
  <c r="K178" i="441"/>
  <c r="G178" i="441"/>
  <c r="O177" i="441"/>
  <c r="M177" i="441"/>
  <c r="AB177" i="441" s="1"/>
  <c r="K177" i="441"/>
  <c r="G177" i="441"/>
  <c r="AB176" i="441"/>
  <c r="AA176" i="441"/>
  <c r="O176" i="441"/>
  <c r="N176" i="441"/>
  <c r="Q176" i="441" s="1"/>
  <c r="M176" i="441"/>
  <c r="K176" i="441"/>
  <c r="G176" i="441"/>
  <c r="AB175" i="441"/>
  <c r="O175" i="441"/>
  <c r="M175" i="441"/>
  <c r="AA175" i="441" s="1"/>
  <c r="K175" i="441"/>
  <c r="G175" i="441"/>
  <c r="T174" i="441"/>
  <c r="S174" i="441"/>
  <c r="L174" i="441"/>
  <c r="O174" i="441" s="1"/>
  <c r="J174" i="441"/>
  <c r="K174" i="441" s="1"/>
  <c r="I174" i="441"/>
  <c r="AB158" i="441"/>
  <c r="O158" i="441"/>
  <c r="M158" i="441"/>
  <c r="AA158" i="441" s="1"/>
  <c r="K158" i="441"/>
  <c r="G158" i="441"/>
  <c r="T157" i="441"/>
  <c r="S157" i="441"/>
  <c r="L157" i="441"/>
  <c r="O157" i="441" s="1"/>
  <c r="J157" i="441"/>
  <c r="K157" i="441" s="1"/>
  <c r="I157" i="441"/>
  <c r="AB147" i="441"/>
  <c r="AA147" i="441"/>
  <c r="O147" i="441"/>
  <c r="N147" i="441"/>
  <c r="Q147" i="441" s="1"/>
  <c r="M147" i="441"/>
  <c r="K147" i="441"/>
  <c r="G147" i="441"/>
  <c r="AA146" i="441"/>
  <c r="O146" i="441"/>
  <c r="M146" i="441"/>
  <c r="N146" i="441" s="1"/>
  <c r="K146" i="441"/>
  <c r="G146" i="441"/>
  <c r="O145" i="441"/>
  <c r="M145" i="441"/>
  <c r="AB145" i="441" s="1"/>
  <c r="K145" i="441"/>
  <c r="G145" i="441"/>
  <c r="AA144" i="441"/>
  <c r="O144" i="441"/>
  <c r="N144" i="441"/>
  <c r="Q144" i="441" s="1"/>
  <c r="M144" i="441"/>
  <c r="AB144" i="441" s="1"/>
  <c r="K144" i="441"/>
  <c r="G144" i="441"/>
  <c r="AB143" i="441"/>
  <c r="AA143" i="441"/>
  <c r="O143" i="441"/>
  <c r="N143" i="441"/>
  <c r="Q143" i="441" s="1"/>
  <c r="M143" i="441"/>
  <c r="K143" i="441"/>
  <c r="G143" i="441"/>
  <c r="AA142" i="441"/>
  <c r="O142" i="441"/>
  <c r="M142" i="441"/>
  <c r="N142" i="441" s="1"/>
  <c r="K142" i="441"/>
  <c r="G142" i="441"/>
  <c r="AB141" i="441"/>
  <c r="AA141" i="441"/>
  <c r="O141" i="441"/>
  <c r="N141" i="441"/>
  <c r="Q141" i="441" s="1"/>
  <c r="M141" i="441"/>
  <c r="M157" i="441" s="1"/>
  <c r="K141" i="441"/>
  <c r="G141" i="441"/>
  <c r="T140" i="441"/>
  <c r="S140" i="441"/>
  <c r="M140" i="441"/>
  <c r="AB140" i="441" s="1"/>
  <c r="AC124" i="441" s="1"/>
  <c r="L140" i="441"/>
  <c r="O140" i="441" s="1"/>
  <c r="J140" i="441"/>
  <c r="K140" i="441" s="1"/>
  <c r="I140" i="441"/>
  <c r="O127" i="441"/>
  <c r="M127" i="441"/>
  <c r="AB127" i="441" s="1"/>
  <c r="K127" i="441"/>
  <c r="G127" i="441"/>
  <c r="AA126" i="441"/>
  <c r="O126" i="441"/>
  <c r="N126" i="441"/>
  <c r="Q126" i="441" s="1"/>
  <c r="M126" i="441"/>
  <c r="AB126" i="441" s="1"/>
  <c r="K126" i="441"/>
  <c r="G126" i="441"/>
  <c r="AB125" i="441"/>
  <c r="AA125" i="441"/>
  <c r="O125" i="441"/>
  <c r="N125" i="441"/>
  <c r="P125" i="441" s="1"/>
  <c r="M125" i="441"/>
  <c r="K125" i="441"/>
  <c r="Q125" i="441" s="1"/>
  <c r="G125" i="441"/>
  <c r="AB124" i="441"/>
  <c r="Q124" i="441"/>
  <c r="O124" i="441"/>
  <c r="N124" i="441"/>
  <c r="P124" i="441" s="1"/>
  <c r="M124" i="441"/>
  <c r="AA124" i="441" s="1"/>
  <c r="K124" i="441"/>
  <c r="G124" i="441"/>
  <c r="T123" i="441"/>
  <c r="S123" i="441"/>
  <c r="L123" i="441"/>
  <c r="O123" i="441" s="1"/>
  <c r="J123" i="441"/>
  <c r="K123" i="441" s="1"/>
  <c r="I123" i="441"/>
  <c r="AA111" i="441"/>
  <c r="P111" i="441"/>
  <c r="O111" i="441"/>
  <c r="N111" i="441"/>
  <c r="Q111" i="441" s="1"/>
  <c r="M111" i="441"/>
  <c r="AB111" i="441" s="1"/>
  <c r="K111" i="441"/>
  <c r="G111" i="441"/>
  <c r="O110" i="441"/>
  <c r="M110" i="441"/>
  <c r="AB110" i="441" s="1"/>
  <c r="K110" i="441"/>
  <c r="G110" i="441"/>
  <c r="AA109" i="441"/>
  <c r="O109" i="441"/>
  <c r="N109" i="441"/>
  <c r="Q109" i="441" s="1"/>
  <c r="M109" i="441"/>
  <c r="AB109" i="441" s="1"/>
  <c r="K109" i="441"/>
  <c r="G109" i="441"/>
  <c r="AB108" i="441"/>
  <c r="AA108" i="441"/>
  <c r="O108" i="441"/>
  <c r="N108" i="441"/>
  <c r="Q108" i="441" s="1"/>
  <c r="M108" i="441"/>
  <c r="K108" i="441"/>
  <c r="G108" i="441"/>
  <c r="O107" i="441"/>
  <c r="M107" i="441"/>
  <c r="M123" i="441" s="1"/>
  <c r="K107" i="441"/>
  <c r="G107" i="441"/>
  <c r="T106" i="441"/>
  <c r="S106" i="441"/>
  <c r="L106" i="441"/>
  <c r="O106" i="441" s="1"/>
  <c r="J106" i="441"/>
  <c r="K106" i="441" s="1"/>
  <c r="I106" i="441"/>
  <c r="AA94" i="441"/>
  <c r="P94" i="441"/>
  <c r="O94" i="441"/>
  <c r="N94" i="441"/>
  <c r="Q94" i="441" s="1"/>
  <c r="M94" i="441"/>
  <c r="AB94" i="441" s="1"/>
  <c r="K94" i="441"/>
  <c r="G94" i="441"/>
  <c r="O93" i="441"/>
  <c r="M93" i="441"/>
  <c r="AB93" i="441" s="1"/>
  <c r="K93" i="441"/>
  <c r="G93" i="441"/>
  <c r="AA92" i="441"/>
  <c r="O92" i="441"/>
  <c r="N92" i="441"/>
  <c r="Q92" i="441" s="1"/>
  <c r="M92" i="441"/>
  <c r="AB92" i="441" s="1"/>
  <c r="K92" i="441"/>
  <c r="G92" i="441"/>
  <c r="AB91" i="441"/>
  <c r="AA91" i="441"/>
  <c r="O91" i="441"/>
  <c r="N91" i="441"/>
  <c r="Q91" i="441" s="1"/>
  <c r="M91" i="441"/>
  <c r="K91" i="441"/>
  <c r="G91" i="441"/>
  <c r="O90" i="441"/>
  <c r="M90" i="441"/>
  <c r="M106" i="441" s="1"/>
  <c r="K90" i="441"/>
  <c r="G90" i="441"/>
  <c r="T89" i="441"/>
  <c r="S89" i="441"/>
  <c r="L89" i="441"/>
  <c r="O89" i="441" s="1"/>
  <c r="J89" i="441"/>
  <c r="K89" i="441" s="1"/>
  <c r="I89" i="441"/>
  <c r="O73" i="441"/>
  <c r="M73" i="441"/>
  <c r="M89" i="441" s="1"/>
  <c r="K73" i="441"/>
  <c r="G73" i="441"/>
  <c r="T72" i="441"/>
  <c r="S72" i="441"/>
  <c r="L72" i="441"/>
  <c r="O72" i="441" s="1"/>
  <c r="J72" i="441"/>
  <c r="K72" i="441" s="1"/>
  <c r="I72" i="441"/>
  <c r="O56" i="441"/>
  <c r="M56" i="441"/>
  <c r="M72" i="441" s="1"/>
  <c r="K56" i="441"/>
  <c r="G56" i="441"/>
  <c r="T55" i="441"/>
  <c r="S55" i="441"/>
  <c r="L55" i="441"/>
  <c r="O55" i="441" s="1"/>
  <c r="J55" i="441"/>
  <c r="K55" i="441" s="1"/>
  <c r="I55" i="441"/>
  <c r="AA41" i="441"/>
  <c r="O41" i="441"/>
  <c r="M41" i="441"/>
  <c r="N41" i="441" s="1"/>
  <c r="K41" i="441"/>
  <c r="G41" i="441"/>
  <c r="O40" i="441"/>
  <c r="M40" i="441"/>
  <c r="M55" i="441" s="1"/>
  <c r="K40" i="441"/>
  <c r="G40" i="441"/>
  <c r="AB39" i="441"/>
  <c r="AA39" i="441"/>
  <c r="O39" i="441"/>
  <c r="N39" i="441"/>
  <c r="M39" i="441"/>
  <c r="K39" i="441"/>
  <c r="P39" i="441" s="1"/>
  <c r="G39" i="441"/>
  <c r="F1" i="441" s="1"/>
  <c r="T38" i="441"/>
  <c r="S38" i="441"/>
  <c r="O38" i="441"/>
  <c r="L38" i="441"/>
  <c r="J38" i="441"/>
  <c r="K38" i="441" s="1"/>
  <c r="I38" i="441"/>
  <c r="AA23" i="441"/>
  <c r="O23" i="441"/>
  <c r="N23" i="441"/>
  <c r="Q23" i="441" s="1"/>
  <c r="M23" i="441"/>
  <c r="AB23" i="441" s="1"/>
  <c r="K23" i="441"/>
  <c r="G23" i="441"/>
  <c r="AB22" i="441"/>
  <c r="O22" i="441"/>
  <c r="M22" i="441"/>
  <c r="AA22" i="441" s="1"/>
  <c r="K22" i="441"/>
  <c r="G22" i="441"/>
  <c r="T21" i="441"/>
  <c r="S21" i="441"/>
  <c r="L21" i="441"/>
  <c r="O21" i="441" s="1"/>
  <c r="J21" i="441"/>
  <c r="K21" i="441" s="1"/>
  <c r="I21" i="441"/>
  <c r="AB6" i="441"/>
  <c r="AA6" i="441"/>
  <c r="O6" i="441"/>
  <c r="N6" i="441"/>
  <c r="Q6" i="441" s="1"/>
  <c r="M6" i="441"/>
  <c r="K6" i="441"/>
  <c r="G6" i="441"/>
  <c r="O5" i="441"/>
  <c r="M5" i="441"/>
  <c r="N5" i="441" s="1"/>
  <c r="K5" i="441"/>
  <c r="G5" i="441"/>
  <c r="H2" i="441"/>
  <c r="D1" i="441"/>
  <c r="F3" i="440" s="1"/>
  <c r="X29" i="440"/>
  <c r="W29" i="440"/>
  <c r="V29" i="440"/>
  <c r="T29" i="440"/>
  <c r="S29" i="440"/>
  <c r="P29" i="440"/>
  <c r="O29" i="440"/>
  <c r="N29" i="440"/>
  <c r="M29" i="440"/>
  <c r="K29" i="440"/>
  <c r="J29" i="440"/>
  <c r="H29" i="440"/>
  <c r="K8" i="440" s="1"/>
  <c r="G29" i="440"/>
  <c r="D29" i="440"/>
  <c r="O15" i="440"/>
  <c r="N15" i="440"/>
  <c r="K15" i="440"/>
  <c r="I15" i="440"/>
  <c r="H15" i="440"/>
  <c r="G15" i="440"/>
  <c r="F15" i="440"/>
  <c r="E15" i="440"/>
  <c r="D15" i="440"/>
  <c r="G8" i="440" s="1"/>
  <c r="M8" i="440"/>
  <c r="I8" i="440"/>
  <c r="F8" i="440"/>
  <c r="M7" i="440"/>
  <c r="K7" i="440"/>
  <c r="I7" i="440"/>
  <c r="G7" i="440"/>
  <c r="F7" i="440"/>
  <c r="E7" i="440"/>
  <c r="M6" i="440"/>
  <c r="K6" i="440"/>
  <c r="I6" i="440"/>
  <c r="G6" i="440"/>
  <c r="F6" i="440"/>
  <c r="E6" i="440"/>
  <c r="T157" i="439"/>
  <c r="S157" i="439"/>
  <c r="L157" i="439"/>
  <c r="O157" i="439" s="1"/>
  <c r="K157" i="439"/>
  <c r="J157" i="439"/>
  <c r="I157" i="439"/>
  <c r="O142" i="439"/>
  <c r="M142" i="439"/>
  <c r="AB142" i="439" s="1"/>
  <c r="K142" i="439"/>
  <c r="G142" i="439"/>
  <c r="AB141" i="439"/>
  <c r="O141" i="439"/>
  <c r="M141" i="439"/>
  <c r="AA141" i="439" s="1"/>
  <c r="K141" i="439"/>
  <c r="G141" i="439"/>
  <c r="T140" i="439"/>
  <c r="S140" i="439"/>
  <c r="L140" i="439"/>
  <c r="O140" i="439" s="1"/>
  <c r="J140" i="439"/>
  <c r="K140" i="439" s="1"/>
  <c r="I140" i="439"/>
  <c r="AB126" i="439"/>
  <c r="AA126" i="439"/>
  <c r="O126" i="439"/>
  <c r="N126" i="439"/>
  <c r="P126" i="439" s="1"/>
  <c r="M126" i="439"/>
  <c r="K126" i="439"/>
  <c r="Q126" i="439" s="1"/>
  <c r="G126" i="439"/>
  <c r="AB125" i="439"/>
  <c r="AA125" i="439"/>
  <c r="Q125" i="439"/>
  <c r="P125" i="439"/>
  <c r="O125" i="439"/>
  <c r="N125" i="439"/>
  <c r="M125" i="439"/>
  <c r="K125" i="439"/>
  <c r="G125" i="439"/>
  <c r="AA124" i="439"/>
  <c r="O124" i="439"/>
  <c r="N124" i="439"/>
  <c r="Q124" i="439" s="1"/>
  <c r="M124" i="439"/>
  <c r="M140" i="439" s="1"/>
  <c r="K124" i="439"/>
  <c r="G124" i="439"/>
  <c r="T123" i="439"/>
  <c r="S123" i="439"/>
  <c r="O123" i="439"/>
  <c r="L123" i="439"/>
  <c r="J123" i="439"/>
  <c r="K123" i="439" s="1"/>
  <c r="I123" i="439"/>
  <c r="O112" i="439"/>
  <c r="M112" i="439"/>
  <c r="AB112" i="439" s="1"/>
  <c r="K112" i="439"/>
  <c r="G112" i="439"/>
  <c r="O111" i="439"/>
  <c r="N111" i="439"/>
  <c r="Q111" i="439" s="1"/>
  <c r="M111" i="439"/>
  <c r="AB111" i="439" s="1"/>
  <c r="K111" i="439"/>
  <c r="G111" i="439"/>
  <c r="AB110" i="439"/>
  <c r="AA110" i="439"/>
  <c r="O110" i="439"/>
  <c r="N110" i="439"/>
  <c r="Q110" i="439" s="1"/>
  <c r="M110" i="439"/>
  <c r="K110" i="439"/>
  <c r="G110" i="439"/>
  <c r="AB109" i="439"/>
  <c r="AA109" i="439"/>
  <c r="Q109" i="439"/>
  <c r="P109" i="439"/>
  <c r="O109" i="439"/>
  <c r="N109" i="439"/>
  <c r="M109" i="439"/>
  <c r="K109" i="439"/>
  <c r="G109" i="439"/>
  <c r="O108" i="439"/>
  <c r="M108" i="439"/>
  <c r="AB108" i="439" s="1"/>
  <c r="K108" i="439"/>
  <c r="G108" i="439"/>
  <c r="O107" i="439"/>
  <c r="M107" i="439"/>
  <c r="AB107" i="439" s="1"/>
  <c r="K107" i="439"/>
  <c r="G107" i="439"/>
  <c r="T106" i="439"/>
  <c r="S106" i="439"/>
  <c r="M106" i="439"/>
  <c r="AB106" i="439" s="1"/>
  <c r="AC90" i="439" s="1"/>
  <c r="L106" i="439"/>
  <c r="O106" i="439" s="1"/>
  <c r="K106" i="439"/>
  <c r="J106" i="439"/>
  <c r="I106" i="439"/>
  <c r="O93" i="439"/>
  <c r="N93" i="439"/>
  <c r="Q93" i="439" s="1"/>
  <c r="M93" i="439"/>
  <c r="AB93" i="439" s="1"/>
  <c r="K93" i="439"/>
  <c r="G93" i="439"/>
  <c r="AB92" i="439"/>
  <c r="AA92" i="439"/>
  <c r="O92" i="439"/>
  <c r="N92" i="439"/>
  <c r="P92" i="439" s="1"/>
  <c r="M92" i="439"/>
  <c r="K92" i="439"/>
  <c r="Q92" i="439" s="1"/>
  <c r="G92" i="439"/>
  <c r="AB91" i="439"/>
  <c r="AA91" i="439"/>
  <c r="Q91" i="439"/>
  <c r="P91" i="439"/>
  <c r="O91" i="439"/>
  <c r="N91" i="439"/>
  <c r="M91" i="439"/>
  <c r="K91" i="439"/>
  <c r="G91" i="439"/>
  <c r="AA90" i="439"/>
  <c r="O90" i="439"/>
  <c r="N90" i="439"/>
  <c r="Q90" i="439" s="1"/>
  <c r="M90" i="439"/>
  <c r="AB90" i="439" s="1"/>
  <c r="K90" i="439"/>
  <c r="G90" i="439"/>
  <c r="T89" i="439"/>
  <c r="S89" i="439"/>
  <c r="O89" i="439"/>
  <c r="L89" i="439"/>
  <c r="J89" i="439"/>
  <c r="K89" i="439" s="1"/>
  <c r="I89" i="439"/>
  <c r="O79" i="439"/>
  <c r="M79" i="439"/>
  <c r="AB79" i="439" s="1"/>
  <c r="K79" i="439"/>
  <c r="G79" i="439"/>
  <c r="AA78" i="439"/>
  <c r="O78" i="439"/>
  <c r="N78" i="439"/>
  <c r="Q78" i="439" s="1"/>
  <c r="M78" i="439"/>
  <c r="AB78" i="439" s="1"/>
  <c r="K78" i="439"/>
  <c r="G78" i="439"/>
  <c r="AB77" i="439"/>
  <c r="AA77" i="439"/>
  <c r="O77" i="439"/>
  <c r="N77" i="439"/>
  <c r="P77" i="439" s="1"/>
  <c r="M77" i="439"/>
  <c r="K77" i="439"/>
  <c r="Q77" i="439" s="1"/>
  <c r="G77" i="439"/>
  <c r="AB76" i="439"/>
  <c r="AA76" i="439"/>
  <c r="Q76" i="439"/>
  <c r="P76" i="439"/>
  <c r="O76" i="439"/>
  <c r="N76" i="439"/>
  <c r="M76" i="439"/>
  <c r="K76" i="439"/>
  <c r="G76" i="439"/>
  <c r="O75" i="439"/>
  <c r="M75" i="439"/>
  <c r="AB75" i="439" s="1"/>
  <c r="K75" i="439"/>
  <c r="G75" i="439"/>
  <c r="AA74" i="439"/>
  <c r="O74" i="439"/>
  <c r="N74" i="439"/>
  <c r="Q74" i="439" s="1"/>
  <c r="M74" i="439"/>
  <c r="AB74" i="439" s="1"/>
  <c r="K74" i="439"/>
  <c r="G74" i="439"/>
  <c r="AB73" i="439"/>
  <c r="O73" i="439"/>
  <c r="M73" i="439"/>
  <c r="AA73" i="439" s="1"/>
  <c r="K73" i="439"/>
  <c r="G73" i="439"/>
  <c r="T72" i="439"/>
  <c r="S72" i="439"/>
  <c r="L72" i="439"/>
  <c r="O72" i="439" s="1"/>
  <c r="J72" i="439"/>
  <c r="K72" i="439" s="1"/>
  <c r="I72" i="439"/>
  <c r="AB60" i="439"/>
  <c r="AA60" i="439"/>
  <c r="O60" i="439"/>
  <c r="N60" i="439"/>
  <c r="Q60" i="439" s="1"/>
  <c r="M60" i="439"/>
  <c r="K60" i="439"/>
  <c r="G60" i="439"/>
  <c r="AB59" i="439"/>
  <c r="AA59" i="439"/>
  <c r="Q59" i="439"/>
  <c r="P59" i="439"/>
  <c r="O59" i="439"/>
  <c r="N59" i="439"/>
  <c r="M59" i="439"/>
  <c r="K59" i="439"/>
  <c r="G59" i="439"/>
  <c r="O58" i="439"/>
  <c r="M58" i="439"/>
  <c r="AB58" i="439" s="1"/>
  <c r="K58" i="439"/>
  <c r="G58" i="439"/>
  <c r="AA57" i="439"/>
  <c r="O57" i="439"/>
  <c r="N57" i="439"/>
  <c r="Q57" i="439" s="1"/>
  <c r="M57" i="439"/>
  <c r="AB57" i="439" s="1"/>
  <c r="K57" i="439"/>
  <c r="G57" i="439"/>
  <c r="AB56" i="439"/>
  <c r="O56" i="439"/>
  <c r="M56" i="439"/>
  <c r="AA56" i="439" s="1"/>
  <c r="K56" i="439"/>
  <c r="G56" i="439"/>
  <c r="T55" i="439"/>
  <c r="S55" i="439"/>
  <c r="L55" i="439"/>
  <c r="O55" i="439" s="1"/>
  <c r="J55" i="439"/>
  <c r="K55" i="439" s="1"/>
  <c r="I55" i="439"/>
  <c r="AB42" i="439"/>
  <c r="AA42" i="439"/>
  <c r="O42" i="439"/>
  <c r="M42" i="439"/>
  <c r="N42" i="439" s="1"/>
  <c r="K42" i="439"/>
  <c r="G42" i="439"/>
  <c r="AA41" i="439"/>
  <c r="O41" i="439"/>
  <c r="M41" i="439"/>
  <c r="N41" i="439" s="1"/>
  <c r="K41" i="439"/>
  <c r="G41" i="439"/>
  <c r="O40" i="439"/>
  <c r="M40" i="439"/>
  <c r="AB40" i="439" s="1"/>
  <c r="K40" i="439"/>
  <c r="G40" i="439"/>
  <c r="O39" i="439"/>
  <c r="M39" i="439"/>
  <c r="AB39" i="439" s="1"/>
  <c r="K39" i="439"/>
  <c r="G39" i="439"/>
  <c r="T38" i="439"/>
  <c r="S38" i="439"/>
  <c r="L38" i="439"/>
  <c r="O38" i="439" s="1"/>
  <c r="K38" i="439"/>
  <c r="J38" i="439"/>
  <c r="I38" i="439"/>
  <c r="AQ29" i="439"/>
  <c r="AB27" i="439"/>
  <c r="O27" i="439"/>
  <c r="M27" i="439"/>
  <c r="AA27" i="439" s="1"/>
  <c r="K27" i="439"/>
  <c r="G27" i="439"/>
  <c r="AB26" i="439"/>
  <c r="O26" i="439"/>
  <c r="M26" i="439"/>
  <c r="AA26" i="439" s="1"/>
  <c r="K26" i="439"/>
  <c r="G26" i="439"/>
  <c r="O25" i="439"/>
  <c r="M25" i="439"/>
  <c r="N25" i="439" s="1"/>
  <c r="K25" i="439"/>
  <c r="G25" i="439"/>
  <c r="O24" i="439"/>
  <c r="N24" i="439"/>
  <c r="Q24" i="439" s="1"/>
  <c r="M24" i="439"/>
  <c r="AB24" i="439" s="1"/>
  <c r="K24" i="439"/>
  <c r="G24" i="439"/>
  <c r="O23" i="439"/>
  <c r="M23" i="439"/>
  <c r="AB23" i="439" s="1"/>
  <c r="K23" i="439"/>
  <c r="G23" i="439"/>
  <c r="F1" i="439" s="1"/>
  <c r="F2" i="439" s="1"/>
  <c r="O22" i="439"/>
  <c r="M22" i="439"/>
  <c r="AB22" i="439" s="1"/>
  <c r="K22" i="439"/>
  <c r="G22" i="439"/>
  <c r="T21" i="439"/>
  <c r="S21" i="439"/>
  <c r="L21" i="439"/>
  <c r="O21" i="439" s="1"/>
  <c r="J21" i="439"/>
  <c r="K21" i="439" s="1"/>
  <c r="I21" i="439"/>
  <c r="AB6" i="439"/>
  <c r="AA6" i="439"/>
  <c r="O6" i="439"/>
  <c r="M6" i="439"/>
  <c r="N6" i="439" s="1"/>
  <c r="K6" i="439"/>
  <c r="G6" i="439"/>
  <c r="AA5" i="439"/>
  <c r="O5" i="439"/>
  <c r="M5" i="439"/>
  <c r="N5" i="439" s="1"/>
  <c r="K5" i="439"/>
  <c r="G5" i="439"/>
  <c r="H2" i="439"/>
  <c r="H1" i="439"/>
  <c r="D1" i="439"/>
  <c r="T242" i="438"/>
  <c r="S242" i="438"/>
  <c r="L242" i="438"/>
  <c r="O242" i="438" s="1"/>
  <c r="J242" i="438"/>
  <c r="K242" i="438" s="1"/>
  <c r="I242" i="438"/>
  <c r="AA231" i="438"/>
  <c r="O231" i="438"/>
  <c r="N231" i="438"/>
  <c r="Q231" i="438" s="1"/>
  <c r="M231" i="438"/>
  <c r="AB231" i="438" s="1"/>
  <c r="K231" i="438"/>
  <c r="G231" i="438"/>
  <c r="AB230" i="438"/>
  <c r="AA230" i="438"/>
  <c r="O230" i="438"/>
  <c r="M230" i="438"/>
  <c r="N230" i="438" s="1"/>
  <c r="K230" i="438"/>
  <c r="G230" i="438"/>
  <c r="AA229" i="438"/>
  <c r="Q229" i="438"/>
  <c r="O229" i="438"/>
  <c r="N229" i="438"/>
  <c r="P229" i="438" s="1"/>
  <c r="M229" i="438"/>
  <c r="AB229" i="438" s="1"/>
  <c r="K229" i="438"/>
  <c r="G229" i="438"/>
  <c r="O228" i="438"/>
  <c r="N228" i="438"/>
  <c r="Q228" i="438" s="1"/>
  <c r="M228" i="438"/>
  <c r="AB228" i="438" s="1"/>
  <c r="K228" i="438"/>
  <c r="G228" i="438"/>
  <c r="AA227" i="438"/>
  <c r="O227" i="438"/>
  <c r="N227" i="438"/>
  <c r="Q227" i="438" s="1"/>
  <c r="M227" i="438"/>
  <c r="AB227" i="438" s="1"/>
  <c r="K227" i="438"/>
  <c r="G227" i="438"/>
  <c r="O226" i="438"/>
  <c r="M226" i="438"/>
  <c r="AB226" i="438" s="1"/>
  <c r="K226" i="438"/>
  <c r="G226" i="438"/>
  <c r="T225" i="438"/>
  <c r="S225" i="438"/>
  <c r="L225" i="438"/>
  <c r="O225" i="438" s="1"/>
  <c r="J225" i="438"/>
  <c r="K225" i="438" s="1"/>
  <c r="I225" i="438"/>
  <c r="AA211" i="438"/>
  <c r="O211" i="438"/>
  <c r="M211" i="438"/>
  <c r="N211" i="438" s="1"/>
  <c r="K211" i="438"/>
  <c r="G211" i="438"/>
  <c r="O210" i="438"/>
  <c r="M210" i="438"/>
  <c r="N210" i="438" s="1"/>
  <c r="K210" i="438"/>
  <c r="G210" i="438"/>
  <c r="AA209" i="438"/>
  <c r="P209" i="438"/>
  <c r="O209" i="438"/>
  <c r="N209" i="438"/>
  <c r="Q209" i="438" s="1"/>
  <c r="M209" i="438"/>
  <c r="M225" i="438" s="1"/>
  <c r="K209" i="438"/>
  <c r="G209" i="438"/>
  <c r="T208" i="438"/>
  <c r="S208" i="438"/>
  <c r="O208" i="438"/>
  <c r="L208" i="438"/>
  <c r="J208" i="438"/>
  <c r="K208" i="438" s="1"/>
  <c r="I208" i="438"/>
  <c r="AA195" i="438"/>
  <c r="O195" i="438"/>
  <c r="N195" i="438"/>
  <c r="Q195" i="438" s="1"/>
  <c r="M195" i="438"/>
  <c r="AB195" i="438" s="1"/>
  <c r="K195" i="438"/>
  <c r="G195" i="438"/>
  <c r="O194" i="438"/>
  <c r="N194" i="438"/>
  <c r="Q194" i="438" s="1"/>
  <c r="M194" i="438"/>
  <c r="AB194" i="438" s="1"/>
  <c r="K194" i="438"/>
  <c r="G194" i="438"/>
  <c r="O193" i="438"/>
  <c r="N193" i="438"/>
  <c r="Q193" i="438" s="1"/>
  <c r="M193" i="438"/>
  <c r="AA193" i="438" s="1"/>
  <c r="K193" i="438"/>
  <c r="G193" i="438"/>
  <c r="AA192" i="438"/>
  <c r="O192" i="438"/>
  <c r="M192" i="438"/>
  <c r="M208" i="438" s="1"/>
  <c r="K192" i="438"/>
  <c r="G192" i="438"/>
  <c r="T191" i="438"/>
  <c r="S191" i="438"/>
  <c r="L191" i="438"/>
  <c r="O191" i="438" s="1"/>
  <c r="J191" i="438"/>
  <c r="K191" i="438" s="1"/>
  <c r="I191" i="438"/>
  <c r="AA178" i="438"/>
  <c r="Q178" i="438"/>
  <c r="O178" i="438"/>
  <c r="N178" i="438"/>
  <c r="P178" i="438" s="1"/>
  <c r="M178" i="438"/>
  <c r="AB178" i="438" s="1"/>
  <c r="K178" i="438"/>
  <c r="G178" i="438"/>
  <c r="AA177" i="438"/>
  <c r="O177" i="438"/>
  <c r="N177" i="438"/>
  <c r="Q177" i="438" s="1"/>
  <c r="M177" i="438"/>
  <c r="AB177" i="438" s="1"/>
  <c r="K177" i="438"/>
  <c r="G177" i="438"/>
  <c r="AA176" i="438"/>
  <c r="O176" i="438"/>
  <c r="N176" i="438"/>
  <c r="Q176" i="438" s="1"/>
  <c r="M176" i="438"/>
  <c r="AB176" i="438" s="1"/>
  <c r="K176" i="438"/>
  <c r="G176" i="438"/>
  <c r="O175" i="438"/>
  <c r="M175" i="438"/>
  <c r="AB175" i="438" s="1"/>
  <c r="K175" i="438"/>
  <c r="G175" i="438"/>
  <c r="T174" i="438"/>
  <c r="S174" i="438"/>
  <c r="L174" i="438"/>
  <c r="O174" i="438" s="1"/>
  <c r="J174" i="438"/>
  <c r="K174" i="438" s="1"/>
  <c r="I174" i="438"/>
  <c r="O158" i="438"/>
  <c r="M158" i="438"/>
  <c r="AB158" i="438" s="1"/>
  <c r="K158" i="438"/>
  <c r="G158" i="438"/>
  <c r="T157" i="438"/>
  <c r="S157" i="438"/>
  <c r="L157" i="438"/>
  <c r="O157" i="438" s="1"/>
  <c r="J157" i="438"/>
  <c r="K157" i="438" s="1"/>
  <c r="I157" i="438"/>
  <c r="O147" i="438"/>
  <c r="M147" i="438"/>
  <c r="AA147" i="438" s="1"/>
  <c r="K147" i="438"/>
  <c r="G147" i="438"/>
  <c r="AA146" i="438"/>
  <c r="O146" i="438"/>
  <c r="M146" i="438"/>
  <c r="N146" i="438" s="1"/>
  <c r="K146" i="438"/>
  <c r="G146" i="438"/>
  <c r="O145" i="438"/>
  <c r="N145" i="438"/>
  <c r="Q145" i="438" s="1"/>
  <c r="M145" i="438"/>
  <c r="AB145" i="438" s="1"/>
  <c r="K145" i="438"/>
  <c r="G145" i="438"/>
  <c r="O144" i="438"/>
  <c r="N144" i="438"/>
  <c r="Q144" i="438" s="1"/>
  <c r="M144" i="438"/>
  <c r="AB144" i="438" s="1"/>
  <c r="K144" i="438"/>
  <c r="G144" i="438"/>
  <c r="O143" i="438"/>
  <c r="M143" i="438"/>
  <c r="AA143" i="438" s="1"/>
  <c r="K143" i="438"/>
  <c r="G143" i="438"/>
  <c r="O142" i="438"/>
  <c r="M142" i="438"/>
  <c r="N142" i="438" s="1"/>
  <c r="K142" i="438"/>
  <c r="G142" i="438"/>
  <c r="O141" i="438"/>
  <c r="M141" i="438"/>
  <c r="N141" i="438" s="1"/>
  <c r="K141" i="438"/>
  <c r="G141" i="438"/>
  <c r="T140" i="438"/>
  <c r="S140" i="438"/>
  <c r="O140" i="438"/>
  <c r="L140" i="438"/>
  <c r="J140" i="438"/>
  <c r="K140" i="438" s="1"/>
  <c r="I140" i="438"/>
  <c r="AA127" i="438"/>
  <c r="O127" i="438"/>
  <c r="N127" i="438"/>
  <c r="Q127" i="438" s="1"/>
  <c r="M127" i="438"/>
  <c r="AB127" i="438" s="1"/>
  <c r="K127" i="438"/>
  <c r="G127" i="438"/>
  <c r="O126" i="438"/>
  <c r="M126" i="438"/>
  <c r="AB126" i="438" s="1"/>
  <c r="K126" i="438"/>
  <c r="G126" i="438"/>
  <c r="O125" i="438"/>
  <c r="M125" i="438"/>
  <c r="AA125" i="438" s="1"/>
  <c r="K125" i="438"/>
  <c r="G125" i="438"/>
  <c r="AA124" i="438"/>
  <c r="O124" i="438"/>
  <c r="M124" i="438"/>
  <c r="M140" i="438" s="1"/>
  <c r="K124" i="438"/>
  <c r="G124" i="438"/>
  <c r="T123" i="438"/>
  <c r="S123" i="438"/>
  <c r="L123" i="438"/>
  <c r="O123" i="438" s="1"/>
  <c r="J123" i="438"/>
  <c r="K123" i="438" s="1"/>
  <c r="I123" i="438"/>
  <c r="O111" i="438"/>
  <c r="M111" i="438"/>
  <c r="N111" i="438" s="1"/>
  <c r="K111" i="438"/>
  <c r="G111" i="438"/>
  <c r="O110" i="438"/>
  <c r="N110" i="438"/>
  <c r="Q110" i="438" s="1"/>
  <c r="M110" i="438"/>
  <c r="AB110" i="438" s="1"/>
  <c r="K110" i="438"/>
  <c r="G110" i="438"/>
  <c r="AB109" i="438"/>
  <c r="O109" i="438"/>
  <c r="M109" i="438"/>
  <c r="AA109" i="438" s="1"/>
  <c r="K109" i="438"/>
  <c r="G109" i="438"/>
  <c r="O108" i="438"/>
  <c r="N108" i="438"/>
  <c r="Q108" i="438" s="1"/>
  <c r="M108" i="438"/>
  <c r="AA108" i="438" s="1"/>
  <c r="K108" i="438"/>
  <c r="G108" i="438"/>
  <c r="AA107" i="438"/>
  <c r="O107" i="438"/>
  <c r="M107" i="438"/>
  <c r="M123" i="438" s="1"/>
  <c r="K107" i="438"/>
  <c r="G107" i="438"/>
  <c r="T106" i="438"/>
  <c r="S106" i="438"/>
  <c r="L106" i="438"/>
  <c r="O106" i="438" s="1"/>
  <c r="J106" i="438"/>
  <c r="K106" i="438" s="1"/>
  <c r="I106" i="438"/>
  <c r="AA94" i="438"/>
  <c r="O94" i="438"/>
  <c r="M94" i="438"/>
  <c r="N94" i="438" s="1"/>
  <c r="K94" i="438"/>
  <c r="G94" i="438"/>
  <c r="O93" i="438"/>
  <c r="N93" i="438"/>
  <c r="Q93" i="438" s="1"/>
  <c r="M93" i="438"/>
  <c r="AB93" i="438" s="1"/>
  <c r="K93" i="438"/>
  <c r="G93" i="438"/>
  <c r="O92" i="438"/>
  <c r="N92" i="438"/>
  <c r="Q92" i="438" s="1"/>
  <c r="M92" i="438"/>
  <c r="AB92" i="438" s="1"/>
  <c r="K92" i="438"/>
  <c r="G92" i="438"/>
  <c r="O91" i="438"/>
  <c r="M91" i="438"/>
  <c r="AA91" i="438" s="1"/>
  <c r="K91" i="438"/>
  <c r="G91" i="438"/>
  <c r="AA90" i="438"/>
  <c r="O90" i="438"/>
  <c r="M90" i="438"/>
  <c r="M106" i="438" s="1"/>
  <c r="K90" i="438"/>
  <c r="G90" i="438"/>
  <c r="T89" i="438"/>
  <c r="S89" i="438"/>
  <c r="L89" i="438"/>
  <c r="O89" i="438" s="1"/>
  <c r="J89" i="438"/>
  <c r="K89" i="438" s="1"/>
  <c r="I89" i="438"/>
  <c r="AA73" i="438"/>
  <c r="O73" i="438"/>
  <c r="M73" i="438"/>
  <c r="M89" i="438" s="1"/>
  <c r="K73" i="438"/>
  <c r="G73" i="438"/>
  <c r="T72" i="438"/>
  <c r="S72" i="438"/>
  <c r="L72" i="438"/>
  <c r="O72" i="438" s="1"/>
  <c r="J72" i="438"/>
  <c r="K72" i="438" s="1"/>
  <c r="I72" i="438"/>
  <c r="AA56" i="438"/>
  <c r="O56" i="438"/>
  <c r="M56" i="438"/>
  <c r="M72" i="438" s="1"/>
  <c r="K56" i="438"/>
  <c r="G56" i="438"/>
  <c r="T55" i="438"/>
  <c r="S55" i="438"/>
  <c r="L55" i="438"/>
  <c r="O55" i="438" s="1"/>
  <c r="J55" i="438"/>
  <c r="K55" i="438" s="1"/>
  <c r="I55" i="438"/>
  <c r="AA41" i="438"/>
  <c r="O41" i="438"/>
  <c r="M41" i="438"/>
  <c r="N41" i="438" s="1"/>
  <c r="K41" i="438"/>
  <c r="G41" i="438"/>
  <c r="AA40" i="438"/>
  <c r="O40" i="438"/>
  <c r="N40" i="438"/>
  <c r="Q40" i="438" s="1"/>
  <c r="M40" i="438"/>
  <c r="AB40" i="438" s="1"/>
  <c r="K40" i="438"/>
  <c r="G40" i="438"/>
  <c r="O39" i="438"/>
  <c r="M39" i="438"/>
  <c r="M55" i="438" s="1"/>
  <c r="K39" i="438"/>
  <c r="G39" i="438"/>
  <c r="T38" i="438"/>
  <c r="S38" i="438"/>
  <c r="L38" i="438"/>
  <c r="O38" i="438" s="1"/>
  <c r="J38" i="438"/>
  <c r="K38" i="438" s="1"/>
  <c r="I38" i="438"/>
  <c r="O23" i="438"/>
  <c r="M23" i="438"/>
  <c r="AB23" i="438" s="1"/>
  <c r="K23" i="438"/>
  <c r="G23" i="438"/>
  <c r="F1" i="438" s="1"/>
  <c r="O22" i="438"/>
  <c r="M22" i="438"/>
  <c r="AB22" i="438" s="1"/>
  <c r="K22" i="438"/>
  <c r="G22" i="438"/>
  <c r="T21" i="438"/>
  <c r="S21" i="438"/>
  <c r="L21" i="438"/>
  <c r="O21" i="438" s="1"/>
  <c r="J21" i="438"/>
  <c r="K21" i="438" s="1"/>
  <c r="I21" i="438"/>
  <c r="O6" i="438"/>
  <c r="M6" i="438"/>
  <c r="AA6" i="438" s="1"/>
  <c r="K6" i="438"/>
  <c r="G6" i="438"/>
  <c r="AA5" i="438"/>
  <c r="O5" i="438"/>
  <c r="M5" i="438"/>
  <c r="N5" i="438" s="1"/>
  <c r="K5" i="438"/>
  <c r="G5" i="438"/>
  <c r="H2" i="438"/>
  <c r="H1" i="438"/>
  <c r="D1" i="438"/>
  <c r="X29" i="437"/>
  <c r="W29" i="437"/>
  <c r="V29" i="437"/>
  <c r="T29" i="437"/>
  <c r="S29" i="437"/>
  <c r="P29" i="437"/>
  <c r="O29" i="437"/>
  <c r="N29" i="437"/>
  <c r="M29" i="437"/>
  <c r="K29" i="437"/>
  <c r="K8" i="437" s="1"/>
  <c r="J29" i="437"/>
  <c r="H29" i="437"/>
  <c r="G29" i="437"/>
  <c r="D29" i="437"/>
  <c r="O15" i="437"/>
  <c r="N15" i="437"/>
  <c r="K15" i="437"/>
  <c r="I15" i="437"/>
  <c r="H15" i="437"/>
  <c r="G15" i="437"/>
  <c r="F15" i="437"/>
  <c r="E15" i="437"/>
  <c r="G8" i="437" s="1"/>
  <c r="D15" i="437"/>
  <c r="M8" i="437"/>
  <c r="I8" i="437"/>
  <c r="F8" i="437"/>
  <c r="M7" i="437"/>
  <c r="K7" i="437"/>
  <c r="I7" i="437"/>
  <c r="G7" i="437"/>
  <c r="F7" i="437"/>
  <c r="E7" i="437"/>
  <c r="M6" i="437"/>
  <c r="K6" i="437"/>
  <c r="I6" i="437"/>
  <c r="G6" i="437"/>
  <c r="F6" i="437"/>
  <c r="E6" i="437"/>
  <c r="F3" i="437"/>
  <c r="AB225" i="450" l="1"/>
  <c r="AC209" i="450" s="1"/>
  <c r="AA225" i="450"/>
  <c r="N225" i="450"/>
  <c r="Q57" i="451"/>
  <c r="P57" i="451"/>
  <c r="Q125" i="451"/>
  <c r="P125" i="451"/>
  <c r="Q40" i="451"/>
  <c r="P40" i="451"/>
  <c r="Q192" i="450"/>
  <c r="P192" i="450"/>
  <c r="Q109" i="451"/>
  <c r="P109" i="451"/>
  <c r="AB191" i="450"/>
  <c r="AC175" i="450" s="1"/>
  <c r="AA191" i="450"/>
  <c r="N191" i="450"/>
  <c r="Q91" i="451"/>
  <c r="P91" i="451"/>
  <c r="AB38" i="450"/>
  <c r="AC22" i="450" s="1"/>
  <c r="AA38" i="450"/>
  <c r="N38" i="450"/>
  <c r="AB242" i="450"/>
  <c r="AC226" i="450" s="1"/>
  <c r="AA242" i="450"/>
  <c r="N242" i="450"/>
  <c r="N140" i="451"/>
  <c r="AB140" i="451"/>
  <c r="AC124" i="451" s="1"/>
  <c r="AA140" i="451"/>
  <c r="Q75" i="451"/>
  <c r="P75" i="451"/>
  <c r="I3" i="449"/>
  <c r="F2" i="450"/>
  <c r="Q39" i="450"/>
  <c r="P39" i="450"/>
  <c r="P40" i="450"/>
  <c r="P93" i="450"/>
  <c r="P110" i="450"/>
  <c r="P127" i="450"/>
  <c r="P145" i="450"/>
  <c r="Q174" i="450"/>
  <c r="R158" i="450" s="1"/>
  <c r="P193" i="450"/>
  <c r="P227" i="450"/>
  <c r="K21" i="451"/>
  <c r="P24" i="451"/>
  <c r="M38" i="451"/>
  <c r="M55" i="451"/>
  <c r="M89" i="451"/>
  <c r="M123" i="451"/>
  <c r="N23" i="450"/>
  <c r="N92" i="450"/>
  <c r="N109" i="450"/>
  <c r="N126" i="450"/>
  <c r="N144" i="450"/>
  <c r="N178" i="450"/>
  <c r="N211" i="450"/>
  <c r="N230" i="450"/>
  <c r="N23" i="451"/>
  <c r="N27" i="451"/>
  <c r="M21" i="450"/>
  <c r="N22" i="450"/>
  <c r="AA40" i="450"/>
  <c r="AA93" i="450"/>
  <c r="AA110" i="450"/>
  <c r="AA127" i="450"/>
  <c r="AA145" i="450"/>
  <c r="AA193" i="450"/>
  <c r="AA227" i="450"/>
  <c r="M21" i="451"/>
  <c r="N22" i="451"/>
  <c r="AA24" i="451"/>
  <c r="P39" i="451"/>
  <c r="N43" i="451"/>
  <c r="P56" i="451"/>
  <c r="N74" i="451"/>
  <c r="N78" i="451"/>
  <c r="P90" i="451"/>
  <c r="N108" i="451"/>
  <c r="N112" i="451"/>
  <c r="P124" i="451"/>
  <c r="E8" i="449"/>
  <c r="AA40" i="451"/>
  <c r="AA57" i="451"/>
  <c r="M72" i="451"/>
  <c r="AA75" i="451"/>
  <c r="AA91" i="451"/>
  <c r="M106" i="451"/>
  <c r="AA109" i="451"/>
  <c r="AA125" i="451"/>
  <c r="M157" i="451"/>
  <c r="AA39" i="450"/>
  <c r="AA192" i="450"/>
  <c r="AA226" i="450"/>
  <c r="N5" i="450"/>
  <c r="AA23" i="450"/>
  <c r="AB39" i="450"/>
  <c r="M55" i="450"/>
  <c r="N56" i="450"/>
  <c r="M72" i="450"/>
  <c r="N73" i="450"/>
  <c r="M89" i="450"/>
  <c r="N90" i="450"/>
  <c r="AA92" i="450"/>
  <c r="M106" i="450"/>
  <c r="N107" i="450"/>
  <c r="AA109" i="450"/>
  <c r="M123" i="450"/>
  <c r="N124" i="450"/>
  <c r="AA126" i="450"/>
  <c r="AA144" i="450"/>
  <c r="AA178" i="450"/>
  <c r="AB192" i="450"/>
  <c r="M208" i="450"/>
  <c r="N209" i="450"/>
  <c r="AA211" i="450"/>
  <c r="AB226" i="450"/>
  <c r="AA230" i="450"/>
  <c r="N5" i="451"/>
  <c r="AA23" i="451"/>
  <c r="AA27" i="451"/>
  <c r="N42" i="451"/>
  <c r="N59" i="451"/>
  <c r="P73" i="451"/>
  <c r="N77" i="451"/>
  <c r="N93" i="451"/>
  <c r="P107" i="451"/>
  <c r="N111" i="451"/>
  <c r="AA124" i="451"/>
  <c r="N142" i="451"/>
  <c r="P6" i="450"/>
  <c r="P91" i="450"/>
  <c r="P108" i="450"/>
  <c r="P125" i="450"/>
  <c r="P143" i="450"/>
  <c r="P177" i="450"/>
  <c r="P210" i="450"/>
  <c r="P229" i="450"/>
  <c r="P6" i="451"/>
  <c r="P26" i="451"/>
  <c r="AB124" i="451"/>
  <c r="AA22" i="450"/>
  <c r="N41" i="450"/>
  <c r="N94" i="450"/>
  <c r="N111" i="450"/>
  <c r="N142" i="450"/>
  <c r="N176" i="450"/>
  <c r="N194" i="450"/>
  <c r="N228" i="450"/>
  <c r="AA22" i="451"/>
  <c r="N25" i="451"/>
  <c r="AB22" i="450"/>
  <c r="M140" i="450"/>
  <c r="M157" i="450"/>
  <c r="P141" i="451"/>
  <c r="AA42" i="451"/>
  <c r="AA59" i="451"/>
  <c r="AA77" i="451"/>
  <c r="AA93" i="451"/>
  <c r="AA111" i="451"/>
  <c r="AA142" i="451"/>
  <c r="AA56" i="450"/>
  <c r="AA176" i="450"/>
  <c r="AB209" i="450"/>
  <c r="N226" i="450"/>
  <c r="Q5" i="448"/>
  <c r="P5" i="448"/>
  <c r="AB38" i="448"/>
  <c r="AC22" i="448" s="1"/>
  <c r="AA38" i="448"/>
  <c r="N38" i="448"/>
  <c r="Q140" i="448"/>
  <c r="R124" i="448" s="1"/>
  <c r="P140" i="448"/>
  <c r="Q93" i="447"/>
  <c r="P93" i="447"/>
  <c r="AB242" i="447"/>
  <c r="AC226" i="447" s="1"/>
  <c r="AA242" i="447"/>
  <c r="N242" i="447"/>
  <c r="Q26" i="448"/>
  <c r="P26" i="448"/>
  <c r="N191" i="447"/>
  <c r="AB191" i="447"/>
  <c r="AC175" i="447" s="1"/>
  <c r="AA191" i="447"/>
  <c r="P24" i="448"/>
  <c r="Q24" i="448"/>
  <c r="N225" i="447"/>
  <c r="AB225" i="447"/>
  <c r="AC209" i="447" s="1"/>
  <c r="AA225" i="447"/>
  <c r="Q229" i="447"/>
  <c r="P229" i="447"/>
  <c r="AB21" i="447"/>
  <c r="AC5" i="447" s="1"/>
  <c r="AA21" i="447"/>
  <c r="N21" i="447"/>
  <c r="P38" i="447"/>
  <c r="Q38" i="447"/>
  <c r="R22" i="447" s="1"/>
  <c r="AB157" i="448"/>
  <c r="AC141" i="448" s="1"/>
  <c r="AA157" i="448"/>
  <c r="N157" i="448"/>
  <c r="Q145" i="447"/>
  <c r="P145" i="447"/>
  <c r="P227" i="447"/>
  <c r="Q227" i="447"/>
  <c r="I3" i="446"/>
  <c r="F2" i="447"/>
  <c r="Q110" i="447"/>
  <c r="P110" i="447"/>
  <c r="Q127" i="447"/>
  <c r="P127" i="447"/>
  <c r="Q194" i="447"/>
  <c r="P194" i="447"/>
  <c r="N6" i="447"/>
  <c r="N91" i="447"/>
  <c r="N108" i="447"/>
  <c r="N125" i="447"/>
  <c r="N143" i="447"/>
  <c r="N177" i="447"/>
  <c r="N210" i="447"/>
  <c r="N230" i="447"/>
  <c r="N23" i="448"/>
  <c r="N27" i="448"/>
  <c r="N55" i="448"/>
  <c r="N89" i="448"/>
  <c r="N123" i="448"/>
  <c r="AA140" i="448"/>
  <c r="M106" i="447"/>
  <c r="M123" i="447"/>
  <c r="P39" i="448"/>
  <c r="P56" i="448"/>
  <c r="P90" i="448"/>
  <c r="P124" i="448"/>
  <c r="AA38" i="447"/>
  <c r="N55" i="447"/>
  <c r="N72" i="447"/>
  <c r="N89" i="447"/>
  <c r="N208" i="447"/>
  <c r="AB227" i="447"/>
  <c r="N21" i="448"/>
  <c r="AB24" i="448"/>
  <c r="M72" i="448"/>
  <c r="N73" i="448"/>
  <c r="M106" i="448"/>
  <c r="N107" i="448"/>
  <c r="P5" i="447"/>
  <c r="AB38" i="447"/>
  <c r="AC22" i="447" s="1"/>
  <c r="P56" i="447"/>
  <c r="P73" i="447"/>
  <c r="P90" i="447"/>
  <c r="P107" i="447"/>
  <c r="P124" i="447"/>
  <c r="P209" i="447"/>
  <c r="AA226" i="447"/>
  <c r="N6" i="448"/>
  <c r="P22" i="448"/>
  <c r="P43" i="448"/>
  <c r="P74" i="448"/>
  <c r="P78" i="448"/>
  <c r="P108" i="448"/>
  <c r="P112" i="448"/>
  <c r="AA6" i="447"/>
  <c r="AA91" i="447"/>
  <c r="AA108" i="447"/>
  <c r="AA125" i="447"/>
  <c r="M140" i="447"/>
  <c r="N141" i="447"/>
  <c r="AA143" i="447"/>
  <c r="M157" i="447"/>
  <c r="N158" i="447"/>
  <c r="M174" i="447"/>
  <c r="N175" i="447"/>
  <c r="AA177" i="447"/>
  <c r="AA210" i="447"/>
  <c r="AB226" i="447"/>
  <c r="AA230" i="447"/>
  <c r="AA23" i="448"/>
  <c r="AA27" i="448"/>
  <c r="O72" i="448"/>
  <c r="N142" i="448"/>
  <c r="AB6" i="447"/>
  <c r="P41" i="447"/>
  <c r="P94" i="447"/>
  <c r="P111" i="447"/>
  <c r="P142" i="447"/>
  <c r="AB177" i="447"/>
  <c r="AB210" i="447"/>
  <c r="AB23" i="448"/>
  <c r="N193" i="447"/>
  <c r="N228" i="447"/>
  <c r="N25" i="448"/>
  <c r="AA55" i="448"/>
  <c r="AA89" i="448"/>
  <c r="AA123" i="448"/>
  <c r="AA73" i="448"/>
  <c r="AA107" i="448"/>
  <c r="AA55" i="447"/>
  <c r="AA72" i="447"/>
  <c r="AA89" i="447"/>
  <c r="AA208" i="447"/>
  <c r="AA21" i="448"/>
  <c r="P39" i="447"/>
  <c r="AA175" i="447"/>
  <c r="P192" i="447"/>
  <c r="P41" i="448"/>
  <c r="P58" i="448"/>
  <c r="P76" i="448"/>
  <c r="P92" i="448"/>
  <c r="P110" i="448"/>
  <c r="P126" i="448"/>
  <c r="AB157" i="444"/>
  <c r="AC141" i="444" s="1"/>
  <c r="AA157" i="444"/>
  <c r="N157" i="444"/>
  <c r="P25" i="445"/>
  <c r="Q25" i="445"/>
  <c r="Q72" i="445"/>
  <c r="R56" i="445" s="1"/>
  <c r="P72" i="445"/>
  <c r="N55" i="444"/>
  <c r="AB55" i="444"/>
  <c r="AC39" i="444" s="1"/>
  <c r="AA55" i="444"/>
  <c r="Q5" i="445"/>
  <c r="P5" i="445"/>
  <c r="Q140" i="445"/>
  <c r="R124" i="445" s="1"/>
  <c r="P140" i="445"/>
  <c r="Q174" i="444"/>
  <c r="R158" i="444" s="1"/>
  <c r="N21" i="444"/>
  <c r="AB21" i="444"/>
  <c r="AC5" i="444" s="1"/>
  <c r="AA21" i="444"/>
  <c r="Q72" i="444"/>
  <c r="R56" i="444" s="1"/>
  <c r="AB123" i="444"/>
  <c r="AC107" i="444" s="1"/>
  <c r="AA123" i="444"/>
  <c r="N123" i="444"/>
  <c r="N208" i="444"/>
  <c r="AB208" i="444"/>
  <c r="AC192" i="444" s="1"/>
  <c r="AA208" i="444"/>
  <c r="AB106" i="444"/>
  <c r="AC90" i="444" s="1"/>
  <c r="AA106" i="444"/>
  <c r="N106" i="444"/>
  <c r="I3" i="443"/>
  <c r="F2" i="444"/>
  <c r="Q126" i="445"/>
  <c r="P126" i="445"/>
  <c r="Q89" i="444"/>
  <c r="R73" i="444" s="1"/>
  <c r="N41" i="444"/>
  <c r="N94" i="444"/>
  <c r="N111" i="444"/>
  <c r="N142" i="444"/>
  <c r="N146" i="444"/>
  <c r="N193" i="444"/>
  <c r="N227" i="444"/>
  <c r="N24" i="445"/>
  <c r="AA72" i="445"/>
  <c r="N89" i="445"/>
  <c r="N123" i="445"/>
  <c r="AA140" i="445"/>
  <c r="P72" i="444"/>
  <c r="P89" i="444"/>
  <c r="M140" i="444"/>
  <c r="N141" i="444"/>
  <c r="P174" i="444"/>
  <c r="M191" i="444"/>
  <c r="M225" i="444"/>
  <c r="M242" i="444"/>
  <c r="AB72" i="445"/>
  <c r="AC56" i="445" s="1"/>
  <c r="P90" i="445"/>
  <c r="P124" i="445"/>
  <c r="AB140" i="445"/>
  <c r="AC124" i="445" s="1"/>
  <c r="M38" i="445"/>
  <c r="M55" i="445"/>
  <c r="N56" i="445"/>
  <c r="H1" i="444"/>
  <c r="AA5" i="444"/>
  <c r="AA56" i="444"/>
  <c r="AA73" i="444"/>
  <c r="AA90" i="444"/>
  <c r="N93" i="444"/>
  <c r="AA107" i="444"/>
  <c r="N110" i="444"/>
  <c r="AA124" i="444"/>
  <c r="N127" i="444"/>
  <c r="N145" i="444"/>
  <c r="AA158" i="444"/>
  <c r="AA175" i="444"/>
  <c r="N178" i="444"/>
  <c r="P192" i="444"/>
  <c r="N211" i="444"/>
  <c r="P226" i="444"/>
  <c r="N230" i="444"/>
  <c r="N23" i="445"/>
  <c r="N27" i="445"/>
  <c r="P40" i="445"/>
  <c r="P57" i="445"/>
  <c r="P75" i="445"/>
  <c r="P79" i="445"/>
  <c r="N106" i="445"/>
  <c r="P108" i="445"/>
  <c r="P112" i="445"/>
  <c r="N157" i="445"/>
  <c r="M38" i="444"/>
  <c r="AA41" i="444"/>
  <c r="AA94" i="444"/>
  <c r="AA111" i="444"/>
  <c r="AA142" i="444"/>
  <c r="AA146" i="444"/>
  <c r="AA193" i="444"/>
  <c r="AA227" i="444"/>
  <c r="M21" i="445"/>
  <c r="AA24" i="445"/>
  <c r="N93" i="445"/>
  <c r="N111" i="445"/>
  <c r="N142" i="445"/>
  <c r="AB41" i="444"/>
  <c r="N23" i="444"/>
  <c r="N92" i="444"/>
  <c r="N109" i="444"/>
  <c r="N126" i="444"/>
  <c r="AA141" i="444"/>
  <c r="N144" i="444"/>
  <c r="N177" i="444"/>
  <c r="AA192" i="444"/>
  <c r="N210" i="444"/>
  <c r="AA226" i="444"/>
  <c r="N229" i="444"/>
  <c r="N6" i="445"/>
  <c r="P22" i="445"/>
  <c r="N26" i="445"/>
  <c r="P43" i="445"/>
  <c r="AA89" i="445"/>
  <c r="AA123" i="445"/>
  <c r="AB141" i="444"/>
  <c r="AB192" i="444"/>
  <c r="AA211" i="444"/>
  <c r="AA230" i="444"/>
  <c r="AA23" i="445"/>
  <c r="AA27" i="445"/>
  <c r="AA39" i="445"/>
  <c r="AA56" i="445"/>
  <c r="P73" i="445"/>
  <c r="AA107" i="445"/>
  <c r="P141" i="445"/>
  <c r="E8" i="443"/>
  <c r="AA142" i="445"/>
  <c r="AA106" i="445"/>
  <c r="AA157" i="445"/>
  <c r="AA92" i="444"/>
  <c r="AA109" i="444"/>
  <c r="P5" i="441"/>
  <c r="Q5" i="441"/>
  <c r="N106" i="441"/>
  <c r="AB106" i="441"/>
  <c r="AC90" i="441" s="1"/>
  <c r="AA106" i="441"/>
  <c r="N157" i="441"/>
  <c r="AA157" i="441"/>
  <c r="AB157" i="441"/>
  <c r="AC141" i="441" s="1"/>
  <c r="Q178" i="441"/>
  <c r="P178" i="441"/>
  <c r="N140" i="442"/>
  <c r="AB140" i="442"/>
  <c r="AC124" i="442" s="1"/>
  <c r="AA140" i="442"/>
  <c r="Q126" i="442"/>
  <c r="P126" i="442"/>
  <c r="N89" i="441"/>
  <c r="AB89" i="441"/>
  <c r="AC73" i="441" s="1"/>
  <c r="AA89" i="441"/>
  <c r="Q6" i="442"/>
  <c r="P6" i="442"/>
  <c r="N55" i="441"/>
  <c r="AB55" i="441"/>
  <c r="AC39" i="441" s="1"/>
  <c r="AA55" i="441"/>
  <c r="Q211" i="441"/>
  <c r="P211" i="441"/>
  <c r="P146" i="441"/>
  <c r="Q146" i="441"/>
  <c r="N225" i="441"/>
  <c r="AA225" i="441"/>
  <c r="AB225" i="441"/>
  <c r="AC209" i="441" s="1"/>
  <c r="P229" i="441"/>
  <c r="Q229" i="441"/>
  <c r="AB72" i="441"/>
  <c r="AC56" i="441" s="1"/>
  <c r="N72" i="441"/>
  <c r="AA72" i="441"/>
  <c r="P25" i="442"/>
  <c r="Q25" i="442"/>
  <c r="I3" i="440"/>
  <c r="F2" i="441"/>
  <c r="P142" i="441"/>
  <c r="Q142" i="441"/>
  <c r="Q193" i="441"/>
  <c r="P193" i="441"/>
  <c r="N123" i="441"/>
  <c r="AB123" i="441"/>
  <c r="AC107" i="441" s="1"/>
  <c r="AA123" i="441"/>
  <c r="Q55" i="442"/>
  <c r="R39" i="442" s="1"/>
  <c r="P55" i="442"/>
  <c r="P41" i="441"/>
  <c r="Q41" i="441"/>
  <c r="Q230" i="441"/>
  <c r="P230" i="441"/>
  <c r="Q26" i="442"/>
  <c r="P26" i="442"/>
  <c r="Q210" i="441"/>
  <c r="P210" i="441"/>
  <c r="Q141" i="442"/>
  <c r="P141" i="442"/>
  <c r="N208" i="441"/>
  <c r="H1" i="441"/>
  <c r="AA5" i="441"/>
  <c r="N40" i="441"/>
  <c r="AA56" i="441"/>
  <c r="AA73" i="441"/>
  <c r="AA90" i="441"/>
  <c r="N93" i="441"/>
  <c r="AA107" i="441"/>
  <c r="N110" i="441"/>
  <c r="N127" i="441"/>
  <c r="P141" i="441"/>
  <c r="N145" i="441"/>
  <c r="N177" i="441"/>
  <c r="N195" i="441"/>
  <c r="P209" i="441"/>
  <c r="N228" i="441"/>
  <c r="H1" i="442"/>
  <c r="N24" i="442"/>
  <c r="P41" i="442"/>
  <c r="AA55" i="442"/>
  <c r="P59" i="442"/>
  <c r="P76" i="442"/>
  <c r="N89" i="442"/>
  <c r="P91" i="442"/>
  <c r="P109" i="442"/>
  <c r="N123" i="442"/>
  <c r="P125" i="442"/>
  <c r="AB126" i="442"/>
  <c r="AB5" i="441"/>
  <c r="M38" i="441"/>
  <c r="AB56" i="441"/>
  <c r="AB73" i="441"/>
  <c r="AB90" i="441"/>
  <c r="AB107" i="441"/>
  <c r="M242" i="441"/>
  <c r="AA25" i="442"/>
  <c r="AB55" i="442"/>
  <c r="AC39" i="442" s="1"/>
  <c r="P90" i="442"/>
  <c r="P124" i="442"/>
  <c r="N140" i="441"/>
  <c r="AB41" i="441"/>
  <c r="AB142" i="441"/>
  <c r="AB146" i="441"/>
  <c r="AB178" i="441"/>
  <c r="AB210" i="441"/>
  <c r="AB229" i="441"/>
  <c r="AB25" i="442"/>
  <c r="M38" i="442"/>
  <c r="M106" i="442"/>
  <c r="M157" i="442"/>
  <c r="P40" i="442"/>
  <c r="M21" i="441"/>
  <c r="N22" i="441"/>
  <c r="Q39" i="441"/>
  <c r="AA40" i="441"/>
  <c r="AA93" i="441"/>
  <c r="AA110" i="441"/>
  <c r="AA127" i="441"/>
  <c r="AA145" i="441"/>
  <c r="N158" i="441"/>
  <c r="M174" i="441"/>
  <c r="N175" i="441"/>
  <c r="AA177" i="441"/>
  <c r="AA195" i="441"/>
  <c r="AB209" i="441"/>
  <c r="N226" i="441"/>
  <c r="AA228" i="441"/>
  <c r="M21" i="442"/>
  <c r="N22" i="442"/>
  <c r="AA24" i="442"/>
  <c r="N57" i="442"/>
  <c r="N74" i="442"/>
  <c r="N78" i="442"/>
  <c r="AA90" i="442"/>
  <c r="N93" i="442"/>
  <c r="N111" i="442"/>
  <c r="AA124" i="442"/>
  <c r="N142" i="442"/>
  <c r="E8" i="440"/>
  <c r="P23" i="441"/>
  <c r="AB40" i="441"/>
  <c r="P92" i="441"/>
  <c r="P109" i="441"/>
  <c r="P126" i="441"/>
  <c r="AA140" i="441"/>
  <c r="P144" i="441"/>
  <c r="P176" i="441"/>
  <c r="P194" i="441"/>
  <c r="AA208" i="441"/>
  <c r="P227" i="441"/>
  <c r="P231" i="441"/>
  <c r="P23" i="442"/>
  <c r="P27" i="442"/>
  <c r="M72" i="442"/>
  <c r="AB124" i="442"/>
  <c r="AA89" i="442"/>
  <c r="AA123" i="442"/>
  <c r="N56" i="441"/>
  <c r="N73" i="441"/>
  <c r="N90" i="441"/>
  <c r="N107" i="441"/>
  <c r="M191" i="441"/>
  <c r="AA227" i="441"/>
  <c r="AA231" i="441"/>
  <c r="P56" i="442"/>
  <c r="P73" i="442"/>
  <c r="P6" i="441"/>
  <c r="P91" i="441"/>
  <c r="P108" i="441"/>
  <c r="P143" i="441"/>
  <c r="P147" i="441"/>
  <c r="AA57" i="442"/>
  <c r="AA74" i="442"/>
  <c r="AA78" i="442"/>
  <c r="AA93" i="442"/>
  <c r="AA111" i="442"/>
  <c r="AA142" i="442"/>
  <c r="N106" i="438"/>
  <c r="AB106" i="438"/>
  <c r="AC90" i="438" s="1"/>
  <c r="AA106" i="438"/>
  <c r="AB208" i="438"/>
  <c r="AC192" i="438" s="1"/>
  <c r="AA208" i="438"/>
  <c r="N208" i="438"/>
  <c r="N89" i="438"/>
  <c r="AB89" i="438"/>
  <c r="AC73" i="438" s="1"/>
  <c r="AA89" i="438"/>
  <c r="Q211" i="438"/>
  <c r="P211" i="438"/>
  <c r="Q142" i="438"/>
  <c r="P142" i="438"/>
  <c r="AB225" i="438"/>
  <c r="AC209" i="438" s="1"/>
  <c r="N225" i="438"/>
  <c r="AA225" i="438"/>
  <c r="N72" i="438"/>
  <c r="AB72" i="438"/>
  <c r="AC56" i="438" s="1"/>
  <c r="AA72" i="438"/>
  <c r="Q41" i="439"/>
  <c r="P41" i="439"/>
  <c r="Q5" i="438"/>
  <c r="P5" i="438"/>
  <c r="N123" i="438"/>
  <c r="AB123" i="438"/>
  <c r="AC107" i="438" s="1"/>
  <c r="AA123" i="438"/>
  <c r="Q41" i="438"/>
  <c r="P41" i="438"/>
  <c r="Q5" i="439"/>
  <c r="P5" i="439"/>
  <c r="Q94" i="438"/>
  <c r="P94" i="438"/>
  <c r="N55" i="438"/>
  <c r="AB55" i="438"/>
  <c r="AC39" i="438" s="1"/>
  <c r="AA55" i="438"/>
  <c r="N140" i="439"/>
  <c r="AA140" i="439"/>
  <c r="AB140" i="439"/>
  <c r="AC124" i="439" s="1"/>
  <c r="Q111" i="438"/>
  <c r="P111" i="438"/>
  <c r="I3" i="437"/>
  <c r="F2" i="438"/>
  <c r="Q146" i="438"/>
  <c r="P146" i="438"/>
  <c r="Q42" i="439"/>
  <c r="P42" i="439"/>
  <c r="AB140" i="438"/>
  <c r="AC124" i="438" s="1"/>
  <c r="AA140" i="438"/>
  <c r="N140" i="438"/>
  <c r="P210" i="438"/>
  <c r="Q210" i="438"/>
  <c r="Q230" i="438"/>
  <c r="P230" i="438"/>
  <c r="P141" i="438"/>
  <c r="Q141" i="438"/>
  <c r="Q6" i="439"/>
  <c r="P6" i="439"/>
  <c r="Q25" i="439"/>
  <c r="P25" i="439"/>
  <c r="AB6" i="438"/>
  <c r="AB91" i="438"/>
  <c r="AB108" i="438"/>
  <c r="AB125" i="438"/>
  <c r="AB143" i="438"/>
  <c r="AB147" i="438"/>
  <c r="AB193" i="438"/>
  <c r="AB211" i="438"/>
  <c r="M89" i="439"/>
  <c r="M123" i="439"/>
  <c r="AB5" i="438"/>
  <c r="M38" i="438"/>
  <c r="N39" i="438"/>
  <c r="AB56" i="438"/>
  <c r="AB73" i="438"/>
  <c r="AB90" i="438"/>
  <c r="AB107" i="438"/>
  <c r="AA111" i="438"/>
  <c r="AB124" i="438"/>
  <c r="AA142" i="438"/>
  <c r="AB192" i="438"/>
  <c r="AA210" i="438"/>
  <c r="M242" i="438"/>
  <c r="AB5" i="439"/>
  <c r="AA25" i="439"/>
  <c r="N40" i="439"/>
  <c r="N58" i="439"/>
  <c r="N75" i="439"/>
  <c r="N79" i="439"/>
  <c r="P90" i="439"/>
  <c r="N108" i="439"/>
  <c r="N112" i="439"/>
  <c r="P124" i="439"/>
  <c r="P40" i="438"/>
  <c r="AB41" i="438"/>
  <c r="P93" i="438"/>
  <c r="AB94" i="438"/>
  <c r="P110" i="438"/>
  <c r="AB111" i="438"/>
  <c r="P127" i="438"/>
  <c r="AB142" i="438"/>
  <c r="P145" i="438"/>
  <c r="AB146" i="438"/>
  <c r="P177" i="438"/>
  <c r="P195" i="438"/>
  <c r="AB210" i="438"/>
  <c r="P228" i="438"/>
  <c r="P24" i="439"/>
  <c r="AB25" i="439"/>
  <c r="M38" i="439"/>
  <c r="N39" i="439"/>
  <c r="N107" i="439"/>
  <c r="M157" i="439"/>
  <c r="N23" i="438"/>
  <c r="N109" i="438"/>
  <c r="N126" i="438"/>
  <c r="AA141" i="438"/>
  <c r="N23" i="439"/>
  <c r="N27" i="439"/>
  <c r="AB41" i="439"/>
  <c r="N106" i="439"/>
  <c r="M21" i="438"/>
  <c r="N22" i="438"/>
  <c r="AA93" i="438"/>
  <c r="AA110" i="438"/>
  <c r="AB141" i="438"/>
  <c r="AA145" i="438"/>
  <c r="M157" i="438"/>
  <c r="N158" i="438"/>
  <c r="M174" i="438"/>
  <c r="N175" i="438"/>
  <c r="AB209" i="438"/>
  <c r="N226" i="438"/>
  <c r="AA228" i="438"/>
  <c r="M21" i="439"/>
  <c r="N22" i="439"/>
  <c r="AA24" i="439"/>
  <c r="N142" i="439"/>
  <c r="E8" i="437"/>
  <c r="P92" i="438"/>
  <c r="P144" i="438"/>
  <c r="P176" i="438"/>
  <c r="P194" i="438"/>
  <c r="P227" i="438"/>
  <c r="P231" i="438"/>
  <c r="AA40" i="439"/>
  <c r="M55" i="439"/>
  <c r="N56" i="439"/>
  <c r="AA58" i="439"/>
  <c r="M72" i="439"/>
  <c r="N73" i="439"/>
  <c r="AA75" i="439"/>
  <c r="AA79" i="439"/>
  <c r="AA108" i="439"/>
  <c r="AA112" i="439"/>
  <c r="AB124" i="439"/>
  <c r="N141" i="439"/>
  <c r="N6" i="438"/>
  <c r="AA39" i="438"/>
  <c r="N91" i="438"/>
  <c r="N125" i="438"/>
  <c r="N143" i="438"/>
  <c r="N147" i="438"/>
  <c r="N26" i="439"/>
  <c r="P57" i="439"/>
  <c r="P74" i="439"/>
  <c r="P78" i="439"/>
  <c r="P93" i="439"/>
  <c r="P111" i="439"/>
  <c r="AA23" i="438"/>
  <c r="AB39" i="438"/>
  <c r="N56" i="438"/>
  <c r="N73" i="438"/>
  <c r="N90" i="438"/>
  <c r="AA92" i="438"/>
  <c r="N107" i="438"/>
  <c r="N124" i="438"/>
  <c r="AA126" i="438"/>
  <c r="AA144" i="438"/>
  <c r="M191" i="438"/>
  <c r="N192" i="438"/>
  <c r="AA194" i="438"/>
  <c r="AA23" i="439"/>
  <c r="AA39" i="439"/>
  <c r="AA107" i="439"/>
  <c r="P108" i="438"/>
  <c r="P193" i="438"/>
  <c r="AA93" i="439"/>
  <c r="AA111" i="439"/>
  <c r="AA142" i="439"/>
  <c r="AA22" i="438"/>
  <c r="AA158" i="438"/>
  <c r="AA175" i="438"/>
  <c r="AA226" i="438"/>
  <c r="AA22" i="439"/>
  <c r="P60" i="439"/>
  <c r="AA106" i="439"/>
  <c r="P110" i="439"/>
  <c r="Q142" i="450" l="1"/>
  <c r="P142" i="450"/>
  <c r="Q42" i="451"/>
  <c r="P42" i="451"/>
  <c r="N55" i="450"/>
  <c r="AB55" i="450"/>
  <c r="AC39" i="450" s="1"/>
  <c r="AA55" i="450"/>
  <c r="Q43" i="451"/>
  <c r="P43" i="451"/>
  <c r="Q22" i="450"/>
  <c r="P22" i="450"/>
  <c r="AB123" i="451"/>
  <c r="AC107" i="451" s="1"/>
  <c r="AA123" i="451"/>
  <c r="N123" i="451"/>
  <c r="Q176" i="450"/>
  <c r="P176" i="450"/>
  <c r="Q59" i="451"/>
  <c r="P59" i="451"/>
  <c r="Q111" i="450"/>
  <c r="P111" i="450"/>
  <c r="Q124" i="450"/>
  <c r="P124" i="450"/>
  <c r="AB72" i="451"/>
  <c r="AC56" i="451" s="1"/>
  <c r="AA72" i="451"/>
  <c r="N72" i="451"/>
  <c r="AB21" i="450"/>
  <c r="AC5" i="450" s="1"/>
  <c r="AA21" i="450"/>
  <c r="N21" i="450"/>
  <c r="AB89" i="451"/>
  <c r="AC73" i="451" s="1"/>
  <c r="AA89" i="451"/>
  <c r="N89" i="451"/>
  <c r="Q94" i="450"/>
  <c r="P94" i="450"/>
  <c r="N123" i="450"/>
  <c r="AB123" i="450"/>
  <c r="AC107" i="450" s="1"/>
  <c r="AA123" i="450"/>
  <c r="Q27" i="451"/>
  <c r="P27" i="451"/>
  <c r="AB55" i="451"/>
  <c r="AC39" i="451" s="1"/>
  <c r="AA55" i="451"/>
  <c r="N55" i="451"/>
  <c r="Q38" i="450"/>
  <c r="R22" i="450" s="1"/>
  <c r="P38" i="450"/>
  <c r="Q41" i="450"/>
  <c r="P41" i="450"/>
  <c r="Q5" i="451"/>
  <c r="P5" i="451"/>
  <c r="Q5" i="450"/>
  <c r="P5" i="450"/>
  <c r="Q22" i="451"/>
  <c r="P22" i="451"/>
  <c r="Q23" i="451"/>
  <c r="P23" i="451"/>
  <c r="AB38" i="451"/>
  <c r="AC22" i="451" s="1"/>
  <c r="AA38" i="451"/>
  <c r="N38" i="451"/>
  <c r="N157" i="450"/>
  <c r="AB157" i="450"/>
  <c r="AC141" i="450" s="1"/>
  <c r="AA157" i="450"/>
  <c r="Q142" i="451"/>
  <c r="P142" i="451"/>
  <c r="Q107" i="450"/>
  <c r="P107" i="450"/>
  <c r="AB21" i="451"/>
  <c r="AC5" i="451" s="1"/>
  <c r="AA21" i="451"/>
  <c r="N21" i="451"/>
  <c r="Q230" i="450"/>
  <c r="P230" i="450"/>
  <c r="Q23" i="450"/>
  <c r="P23" i="450"/>
  <c r="Q226" i="450"/>
  <c r="P226" i="450"/>
  <c r="N140" i="450"/>
  <c r="AB140" i="450"/>
  <c r="AC124" i="450" s="1"/>
  <c r="AA140" i="450"/>
  <c r="N106" i="450"/>
  <c r="AB106" i="450"/>
  <c r="AC90" i="450" s="1"/>
  <c r="AA106" i="450"/>
  <c r="Q211" i="450"/>
  <c r="P211" i="450"/>
  <c r="Q56" i="450"/>
  <c r="P56" i="450"/>
  <c r="Q111" i="451"/>
  <c r="P111" i="451"/>
  <c r="Q112" i="451"/>
  <c r="P112" i="451"/>
  <c r="Q178" i="450"/>
  <c r="P178" i="450"/>
  <c r="Q25" i="451"/>
  <c r="P25" i="451"/>
  <c r="Q209" i="450"/>
  <c r="P209" i="450"/>
  <c r="Q90" i="450"/>
  <c r="P90" i="450"/>
  <c r="AB157" i="451"/>
  <c r="AC141" i="451" s="1"/>
  <c r="AA157" i="451"/>
  <c r="N157" i="451"/>
  <c r="Q108" i="451"/>
  <c r="P108" i="451"/>
  <c r="Q144" i="450"/>
  <c r="P144" i="450"/>
  <c r="Q191" i="450"/>
  <c r="R175" i="450" s="1"/>
  <c r="P191" i="450"/>
  <c r="Q93" i="451"/>
  <c r="P93" i="451"/>
  <c r="N208" i="450"/>
  <c r="AB208" i="450"/>
  <c r="AC192" i="450" s="1"/>
  <c r="AA208" i="450"/>
  <c r="N89" i="450"/>
  <c r="AB89" i="450"/>
  <c r="AC73" i="450" s="1"/>
  <c r="AA89" i="450"/>
  <c r="Q126" i="450"/>
  <c r="P126" i="450"/>
  <c r="Q225" i="450"/>
  <c r="R209" i="450" s="1"/>
  <c r="P225" i="450"/>
  <c r="Q228" i="450"/>
  <c r="P228" i="450"/>
  <c r="Q77" i="451"/>
  <c r="P77" i="451"/>
  <c r="Q73" i="450"/>
  <c r="P73" i="450"/>
  <c r="Q78" i="451"/>
  <c r="P78" i="451"/>
  <c r="Q109" i="450"/>
  <c r="P109" i="450"/>
  <c r="Q242" i="450"/>
  <c r="R226" i="450" s="1"/>
  <c r="P242" i="450"/>
  <c r="Q194" i="450"/>
  <c r="P194" i="450"/>
  <c r="N72" i="450"/>
  <c r="AB72" i="450"/>
  <c r="AC56" i="450" s="1"/>
  <c r="AA72" i="450"/>
  <c r="AB106" i="451"/>
  <c r="AC90" i="451" s="1"/>
  <c r="AA106" i="451"/>
  <c r="N106" i="451"/>
  <c r="Q74" i="451"/>
  <c r="P74" i="451"/>
  <c r="Q92" i="450"/>
  <c r="P92" i="450"/>
  <c r="Q140" i="451"/>
  <c r="R124" i="451" s="1"/>
  <c r="P140" i="451"/>
  <c r="Q21" i="448"/>
  <c r="R5" i="448" s="1"/>
  <c r="P21" i="448"/>
  <c r="AB106" i="447"/>
  <c r="AC90" i="447" s="1"/>
  <c r="AA106" i="447"/>
  <c r="N106" i="447"/>
  <c r="Q108" i="447"/>
  <c r="P108" i="447"/>
  <c r="Q193" i="447"/>
  <c r="P193" i="447"/>
  <c r="Q91" i="447"/>
  <c r="P91" i="447"/>
  <c r="Q208" i="447"/>
  <c r="R192" i="447" s="1"/>
  <c r="P208" i="447"/>
  <c r="Q123" i="448"/>
  <c r="R107" i="448" s="1"/>
  <c r="P123" i="448"/>
  <c r="Q6" i="447"/>
  <c r="P6" i="447"/>
  <c r="AB123" i="447"/>
  <c r="AC107" i="447" s="1"/>
  <c r="AA123" i="447"/>
  <c r="N123" i="447"/>
  <c r="Q89" i="447"/>
  <c r="R73" i="447" s="1"/>
  <c r="P89" i="447"/>
  <c r="Q89" i="448"/>
  <c r="R73" i="448" s="1"/>
  <c r="P89" i="448"/>
  <c r="Q157" i="448"/>
  <c r="R141" i="448" s="1"/>
  <c r="P157" i="448"/>
  <c r="Q225" i="447"/>
  <c r="R209" i="447" s="1"/>
  <c r="P225" i="447"/>
  <c r="Q175" i="447"/>
  <c r="P175" i="447"/>
  <c r="Q72" i="447"/>
  <c r="R56" i="447" s="1"/>
  <c r="P72" i="447"/>
  <c r="Q55" i="448"/>
  <c r="R39" i="448" s="1"/>
  <c r="P55" i="448"/>
  <c r="N174" i="447"/>
  <c r="AA174" i="447"/>
  <c r="AB174" i="447"/>
  <c r="AC158" i="447" s="1"/>
  <c r="Q55" i="447"/>
  <c r="R39" i="447" s="1"/>
  <c r="P55" i="447"/>
  <c r="Q27" i="448"/>
  <c r="P27" i="448"/>
  <c r="Q158" i="447"/>
  <c r="P158" i="447"/>
  <c r="Q23" i="448"/>
  <c r="P23" i="448"/>
  <c r="Q38" i="448"/>
  <c r="R22" i="448" s="1"/>
  <c r="P38" i="448"/>
  <c r="AA157" i="447"/>
  <c r="N157" i="447"/>
  <c r="AB157" i="447"/>
  <c r="AC141" i="447" s="1"/>
  <c r="Q107" i="448"/>
  <c r="P107" i="448"/>
  <c r="Q230" i="447"/>
  <c r="P230" i="447"/>
  <c r="Q242" i="447"/>
  <c r="R226" i="447" s="1"/>
  <c r="P242" i="447"/>
  <c r="Q142" i="448"/>
  <c r="P142" i="448"/>
  <c r="AB106" i="448"/>
  <c r="AC90" i="448" s="1"/>
  <c r="AA106" i="448"/>
  <c r="N106" i="448"/>
  <c r="Q210" i="447"/>
  <c r="P210" i="447"/>
  <c r="Q21" i="447"/>
  <c r="R5" i="447" s="1"/>
  <c r="P21" i="447"/>
  <c r="P191" i="447"/>
  <c r="Q191" i="447"/>
  <c r="R175" i="447" s="1"/>
  <c r="Q25" i="448"/>
  <c r="P25" i="448"/>
  <c r="Q141" i="447"/>
  <c r="P141" i="447"/>
  <c r="Q6" i="448"/>
  <c r="P6" i="448"/>
  <c r="Q73" i="448"/>
  <c r="P73" i="448"/>
  <c r="Q177" i="447"/>
  <c r="P177" i="447"/>
  <c r="Q125" i="447"/>
  <c r="P125" i="447"/>
  <c r="Q228" i="447"/>
  <c r="P228" i="447"/>
  <c r="N140" i="447"/>
  <c r="D2" i="447" s="1"/>
  <c r="AA140" i="447"/>
  <c r="AB140" i="447"/>
  <c r="AC124" i="447" s="1"/>
  <c r="AB72" i="448"/>
  <c r="AC56" i="448" s="1"/>
  <c r="AA72" i="448"/>
  <c r="N72" i="448"/>
  <c r="Q143" i="447"/>
  <c r="P143" i="447"/>
  <c r="N21" i="445"/>
  <c r="AB21" i="445"/>
  <c r="AC5" i="445" s="1"/>
  <c r="AA21" i="445"/>
  <c r="Q106" i="445"/>
  <c r="R90" i="445" s="1"/>
  <c r="P106" i="445"/>
  <c r="Q144" i="444"/>
  <c r="P144" i="444"/>
  <c r="Q56" i="445"/>
  <c r="P56" i="445"/>
  <c r="AB140" i="444"/>
  <c r="AC124" i="444" s="1"/>
  <c r="AA140" i="444"/>
  <c r="N140" i="444"/>
  <c r="Q111" i="444"/>
  <c r="P111" i="444"/>
  <c r="Q142" i="444"/>
  <c r="P142" i="444"/>
  <c r="Q145" i="444"/>
  <c r="P145" i="444"/>
  <c r="AB55" i="445"/>
  <c r="AC39" i="445" s="1"/>
  <c r="AA55" i="445"/>
  <c r="N55" i="445"/>
  <c r="Q94" i="444"/>
  <c r="P94" i="444"/>
  <c r="P208" i="444"/>
  <c r="Q208" i="444"/>
  <c r="R192" i="444" s="1"/>
  <c r="Q141" i="444"/>
  <c r="P141" i="444"/>
  <c r="Q126" i="444"/>
  <c r="P126" i="444"/>
  <c r="Q127" i="444"/>
  <c r="P127" i="444"/>
  <c r="AB38" i="445"/>
  <c r="AC22" i="445" s="1"/>
  <c r="AA38" i="445"/>
  <c r="N38" i="445"/>
  <c r="Q41" i="444"/>
  <c r="P41" i="444"/>
  <c r="Q123" i="444"/>
  <c r="R107" i="444" s="1"/>
  <c r="P123" i="444"/>
  <c r="Q177" i="444"/>
  <c r="P177" i="444"/>
  <c r="Q109" i="444"/>
  <c r="P109" i="444"/>
  <c r="Q26" i="445"/>
  <c r="P26" i="445"/>
  <c r="Q92" i="444"/>
  <c r="P92" i="444"/>
  <c r="Q27" i="445"/>
  <c r="P27" i="445"/>
  <c r="Q110" i="444"/>
  <c r="P110" i="444"/>
  <c r="Q123" i="445"/>
  <c r="R107" i="445" s="1"/>
  <c r="P123" i="445"/>
  <c r="Q55" i="444"/>
  <c r="R39" i="444" s="1"/>
  <c r="P55" i="444"/>
  <c r="Q23" i="445"/>
  <c r="P23" i="445"/>
  <c r="Q6" i="445"/>
  <c r="P6" i="445"/>
  <c r="Q230" i="444"/>
  <c r="P230" i="444"/>
  <c r="Q93" i="444"/>
  <c r="P93" i="444"/>
  <c r="Q229" i="444"/>
  <c r="P229" i="444"/>
  <c r="Q142" i="445"/>
  <c r="P142" i="445"/>
  <c r="N38" i="444"/>
  <c r="AA38" i="444"/>
  <c r="AB38" i="444"/>
  <c r="AC22" i="444" s="1"/>
  <c r="AB242" i="444"/>
  <c r="AC226" i="444" s="1"/>
  <c r="AA242" i="444"/>
  <c r="N242" i="444"/>
  <c r="Q24" i="445"/>
  <c r="P24" i="445"/>
  <c r="Q23" i="444"/>
  <c r="P23" i="444"/>
  <c r="Q89" i="445"/>
  <c r="R73" i="445" s="1"/>
  <c r="P89" i="445"/>
  <c r="Q111" i="445"/>
  <c r="P111" i="445"/>
  <c r="Q157" i="445"/>
  <c r="R141" i="445" s="1"/>
  <c r="P157" i="445"/>
  <c r="Q211" i="444"/>
  <c r="P211" i="444"/>
  <c r="AB225" i="444"/>
  <c r="AC209" i="444" s="1"/>
  <c r="AA225" i="444"/>
  <c r="N225" i="444"/>
  <c r="Q227" i="444"/>
  <c r="P227" i="444"/>
  <c r="Q106" i="444"/>
  <c r="R90" i="444" s="1"/>
  <c r="P106" i="444"/>
  <c r="P21" i="444"/>
  <c r="Q21" i="444"/>
  <c r="R5" i="444" s="1"/>
  <c r="Q210" i="444"/>
  <c r="P210" i="444"/>
  <c r="Q93" i="445"/>
  <c r="P93" i="445"/>
  <c r="AB191" i="444"/>
  <c r="AC175" i="444" s="1"/>
  <c r="AA191" i="444"/>
  <c r="N191" i="444"/>
  <c r="Q193" i="444"/>
  <c r="P193" i="444"/>
  <c r="Q157" i="444"/>
  <c r="R141" i="444" s="1"/>
  <c r="P157" i="444"/>
  <c r="Q178" i="444"/>
  <c r="P178" i="444"/>
  <c r="Q146" i="444"/>
  <c r="P146" i="444"/>
  <c r="Q74" i="442"/>
  <c r="P74" i="442"/>
  <c r="Q78" i="442"/>
  <c r="P78" i="442"/>
  <c r="N174" i="441"/>
  <c r="AB174" i="441"/>
  <c r="AC158" i="441" s="1"/>
  <c r="AA174" i="441"/>
  <c r="AB106" i="442"/>
  <c r="AC90" i="442" s="1"/>
  <c r="AA106" i="442"/>
  <c r="N106" i="442"/>
  <c r="Q177" i="441"/>
  <c r="P177" i="441"/>
  <c r="AB38" i="442"/>
  <c r="AC22" i="442" s="1"/>
  <c r="AA38" i="442"/>
  <c r="N38" i="442"/>
  <c r="Q57" i="442"/>
  <c r="P57" i="442"/>
  <c r="AB242" i="441"/>
  <c r="AC226" i="441" s="1"/>
  <c r="AA242" i="441"/>
  <c r="N242" i="441"/>
  <c r="Q89" i="442"/>
  <c r="R73" i="442" s="1"/>
  <c r="P89" i="442"/>
  <c r="P72" i="441"/>
  <c r="Q72" i="441"/>
  <c r="R56" i="441" s="1"/>
  <c r="Q208" i="441"/>
  <c r="R192" i="441" s="1"/>
  <c r="P208" i="441"/>
  <c r="N72" i="442"/>
  <c r="AB72" i="442"/>
  <c r="AC56" i="442" s="1"/>
  <c r="AA72" i="442"/>
  <c r="Q127" i="441"/>
  <c r="P127" i="441"/>
  <c r="Q55" i="441"/>
  <c r="R39" i="441" s="1"/>
  <c r="P55" i="441"/>
  <c r="Q22" i="442"/>
  <c r="P22" i="442"/>
  <c r="Q110" i="441"/>
  <c r="P110" i="441"/>
  <c r="P123" i="441"/>
  <c r="Q123" i="441"/>
  <c r="R107" i="441" s="1"/>
  <c r="Q145" i="441"/>
  <c r="P145" i="441"/>
  <c r="AA21" i="442"/>
  <c r="N21" i="442"/>
  <c r="AB21" i="442"/>
  <c r="AC5" i="442" s="1"/>
  <c r="Q93" i="441"/>
  <c r="P93" i="441"/>
  <c r="Q157" i="441"/>
  <c r="R141" i="441" s="1"/>
  <c r="P157" i="441"/>
  <c r="Q158" i="441"/>
  <c r="P158" i="441"/>
  <c r="N191" i="441"/>
  <c r="AB191" i="441"/>
  <c r="AC175" i="441" s="1"/>
  <c r="AA191" i="441"/>
  <c r="AB38" i="441"/>
  <c r="AC22" i="441" s="1"/>
  <c r="AA38" i="441"/>
  <c r="N38" i="441"/>
  <c r="Q24" i="442"/>
  <c r="P24" i="442"/>
  <c r="Q140" i="442"/>
  <c r="R124" i="442" s="1"/>
  <c r="P140" i="442"/>
  <c r="Q226" i="441"/>
  <c r="P226" i="441"/>
  <c r="P107" i="441"/>
  <c r="Q107" i="441"/>
  <c r="Q22" i="441"/>
  <c r="P22" i="441"/>
  <c r="Q225" i="441"/>
  <c r="R209" i="441" s="1"/>
  <c r="P225" i="441"/>
  <c r="P89" i="441"/>
  <c r="Q89" i="441"/>
  <c r="R73" i="441" s="1"/>
  <c r="Q142" i="442"/>
  <c r="P142" i="442"/>
  <c r="P90" i="441"/>
  <c r="Q90" i="441"/>
  <c r="Q111" i="442"/>
  <c r="P111" i="442"/>
  <c r="N21" i="441"/>
  <c r="AA21" i="441"/>
  <c r="AB21" i="441"/>
  <c r="AC5" i="441" s="1"/>
  <c r="Q140" i="441"/>
  <c r="R124" i="441" s="1"/>
  <c r="P140" i="441"/>
  <c r="Q228" i="441"/>
  <c r="P228" i="441"/>
  <c r="P106" i="441"/>
  <c r="Q106" i="441"/>
  <c r="R90" i="441" s="1"/>
  <c r="P73" i="441"/>
  <c r="Q73" i="441"/>
  <c r="Q93" i="442"/>
  <c r="P93" i="442"/>
  <c r="Q40" i="441"/>
  <c r="P40" i="441"/>
  <c r="P56" i="441"/>
  <c r="Q56" i="441"/>
  <c r="Q175" i="441"/>
  <c r="P175" i="441"/>
  <c r="AB157" i="442"/>
  <c r="AC141" i="442" s="1"/>
  <c r="AA157" i="442"/>
  <c r="N157" i="442"/>
  <c r="Q123" i="442"/>
  <c r="R107" i="442" s="1"/>
  <c r="P123" i="442"/>
  <c r="Q195" i="441"/>
  <c r="P195" i="441"/>
  <c r="Q192" i="438"/>
  <c r="P192" i="438"/>
  <c r="Q141" i="439"/>
  <c r="P141" i="439"/>
  <c r="Q226" i="438"/>
  <c r="P226" i="438"/>
  <c r="Q106" i="439"/>
  <c r="R90" i="439" s="1"/>
  <c r="P106" i="439"/>
  <c r="Q39" i="438"/>
  <c r="P39" i="438"/>
  <c r="Q140" i="439"/>
  <c r="R124" i="439" s="1"/>
  <c r="P140" i="439"/>
  <c r="P123" i="438"/>
  <c r="Q123" i="438"/>
  <c r="R107" i="438" s="1"/>
  <c r="Q175" i="438"/>
  <c r="P175" i="438"/>
  <c r="Q27" i="439"/>
  <c r="P27" i="439"/>
  <c r="AB242" i="438"/>
  <c r="AC226" i="438" s="1"/>
  <c r="AA242" i="438"/>
  <c r="N242" i="438"/>
  <c r="N191" i="438"/>
  <c r="AB191" i="438"/>
  <c r="AC175" i="438" s="1"/>
  <c r="AA191" i="438"/>
  <c r="AB174" i="438"/>
  <c r="AC158" i="438" s="1"/>
  <c r="N174" i="438"/>
  <c r="AA174" i="438"/>
  <c r="Q23" i="439"/>
  <c r="P23" i="439"/>
  <c r="AB123" i="439"/>
  <c r="AC107" i="439" s="1"/>
  <c r="N123" i="439"/>
  <c r="AA123" i="439"/>
  <c r="P55" i="438"/>
  <c r="Q55" i="438"/>
  <c r="R39" i="438" s="1"/>
  <c r="Q124" i="438"/>
  <c r="P124" i="438"/>
  <c r="Q158" i="438"/>
  <c r="P158" i="438"/>
  <c r="AB89" i="439"/>
  <c r="AC73" i="439" s="1"/>
  <c r="AA89" i="439"/>
  <c r="N89" i="439"/>
  <c r="Q107" i="438"/>
  <c r="P107" i="438"/>
  <c r="Q26" i="439"/>
  <c r="P26" i="439"/>
  <c r="N157" i="438"/>
  <c r="AA157" i="438"/>
  <c r="AB157" i="438"/>
  <c r="AC141" i="438" s="1"/>
  <c r="Q126" i="438"/>
  <c r="P126" i="438"/>
  <c r="Q112" i="439"/>
  <c r="P112" i="439"/>
  <c r="P89" i="438"/>
  <c r="Q89" i="438"/>
  <c r="R73" i="438" s="1"/>
  <c r="AB38" i="438"/>
  <c r="AC22" i="438" s="1"/>
  <c r="AA38" i="438"/>
  <c r="N38" i="438"/>
  <c r="Q147" i="438"/>
  <c r="P147" i="438"/>
  <c r="Q73" i="439"/>
  <c r="P73" i="439"/>
  <c r="Q109" i="438"/>
  <c r="P109" i="438"/>
  <c r="Q108" i="439"/>
  <c r="P108" i="439"/>
  <c r="Q208" i="438"/>
  <c r="R192" i="438" s="1"/>
  <c r="P208" i="438"/>
  <c r="Q90" i="438"/>
  <c r="P90" i="438"/>
  <c r="Q142" i="439"/>
  <c r="P142" i="439"/>
  <c r="Q23" i="438"/>
  <c r="P23" i="438"/>
  <c r="P72" i="438"/>
  <c r="Q72" i="438"/>
  <c r="R56" i="438" s="1"/>
  <c r="N72" i="439"/>
  <c r="AA72" i="439"/>
  <c r="AB72" i="439"/>
  <c r="AC56" i="439" s="1"/>
  <c r="Q73" i="438"/>
  <c r="P73" i="438"/>
  <c r="Q125" i="438"/>
  <c r="P125" i="438"/>
  <c r="AB157" i="439"/>
  <c r="AC141" i="439" s="1"/>
  <c r="AA157" i="439"/>
  <c r="N157" i="439"/>
  <c r="Q79" i="439"/>
  <c r="P79" i="439"/>
  <c r="Q143" i="438"/>
  <c r="P143" i="438"/>
  <c r="Q56" i="438"/>
  <c r="P56" i="438"/>
  <c r="Q91" i="438"/>
  <c r="P91" i="438"/>
  <c r="Q56" i="439"/>
  <c r="P56" i="439"/>
  <c r="Q22" i="439"/>
  <c r="P22" i="439"/>
  <c r="Q107" i="439"/>
  <c r="P107" i="439"/>
  <c r="Q75" i="439"/>
  <c r="P75" i="439"/>
  <c r="Q225" i="438"/>
  <c r="R209" i="438" s="1"/>
  <c r="P225" i="438"/>
  <c r="AA55" i="439"/>
  <c r="N55" i="439"/>
  <c r="AB55" i="439"/>
  <c r="AC39" i="439" s="1"/>
  <c r="N21" i="439"/>
  <c r="AB21" i="439"/>
  <c r="AC5" i="439" s="1"/>
  <c r="AA21" i="439"/>
  <c r="Q22" i="438"/>
  <c r="P22" i="438"/>
  <c r="Q39" i="439"/>
  <c r="P39" i="439"/>
  <c r="Q58" i="439"/>
  <c r="P58" i="439"/>
  <c r="Q6" i="438"/>
  <c r="P6" i="438"/>
  <c r="AB21" i="438"/>
  <c r="AC5" i="438" s="1"/>
  <c r="N21" i="438"/>
  <c r="AA21" i="438"/>
  <c r="AB38" i="439"/>
  <c r="AC22" i="439" s="1"/>
  <c r="AA38" i="439"/>
  <c r="N38" i="439"/>
  <c r="Q40" i="439"/>
  <c r="P40" i="439"/>
  <c r="Q140" i="438"/>
  <c r="R124" i="438" s="1"/>
  <c r="P140" i="438"/>
  <c r="P106" i="438"/>
  <c r="Q106" i="438"/>
  <c r="R90" i="438" s="1"/>
  <c r="Q72" i="450" l="1"/>
  <c r="R56" i="450" s="1"/>
  <c r="P72" i="450"/>
  <c r="Q208" i="450"/>
  <c r="R192" i="450" s="1"/>
  <c r="P208" i="450"/>
  <c r="Q123" i="450"/>
  <c r="R107" i="450" s="1"/>
  <c r="P123" i="450"/>
  <c r="P157" i="450"/>
  <c r="Q157" i="450"/>
  <c r="R141" i="450" s="1"/>
  <c r="Q38" i="451"/>
  <c r="R22" i="451" s="1"/>
  <c r="P38" i="451"/>
  <c r="Q89" i="451"/>
  <c r="R73" i="451" s="1"/>
  <c r="P89" i="451"/>
  <c r="D2" i="451"/>
  <c r="Q21" i="451"/>
  <c r="R5" i="451" s="1"/>
  <c r="P21" i="451"/>
  <c r="Q55" i="451"/>
  <c r="R39" i="451" s="1"/>
  <c r="P55" i="451"/>
  <c r="Q55" i="450"/>
  <c r="R39" i="450" s="1"/>
  <c r="P55" i="450"/>
  <c r="Q106" i="450"/>
  <c r="R90" i="450" s="1"/>
  <c r="P106" i="450"/>
  <c r="D2" i="450"/>
  <c r="Q21" i="450"/>
  <c r="R5" i="450" s="1"/>
  <c r="P21" i="450"/>
  <c r="Q106" i="451"/>
  <c r="R90" i="451" s="1"/>
  <c r="P106" i="451"/>
  <c r="Q123" i="451"/>
  <c r="R107" i="451" s="1"/>
  <c r="P123" i="451"/>
  <c r="Q89" i="450"/>
  <c r="R73" i="450" s="1"/>
  <c r="P89" i="450"/>
  <c r="Q157" i="451"/>
  <c r="R141" i="451" s="1"/>
  <c r="P157" i="451"/>
  <c r="P140" i="450"/>
  <c r="Q140" i="450"/>
  <c r="R124" i="450" s="1"/>
  <c r="Q72" i="451"/>
  <c r="R56" i="451" s="1"/>
  <c r="P72" i="451"/>
  <c r="Q123" i="447"/>
  <c r="R107" i="447" s="1"/>
  <c r="P123" i="447"/>
  <c r="Q174" i="447"/>
  <c r="R158" i="447" s="1"/>
  <c r="P174" i="447"/>
  <c r="Q106" i="447"/>
  <c r="R90" i="447" s="1"/>
  <c r="P106" i="447"/>
  <c r="Q72" i="448"/>
  <c r="R56" i="448" s="1"/>
  <c r="P72" i="448"/>
  <c r="Q140" i="447"/>
  <c r="R124" i="447" s="1"/>
  <c r="P140" i="447"/>
  <c r="Q106" i="448"/>
  <c r="R90" i="448" s="1"/>
  <c r="P106" i="448"/>
  <c r="Q157" i="447"/>
  <c r="R141" i="447" s="1"/>
  <c r="P157" i="447"/>
  <c r="D2" i="448"/>
  <c r="Q140" i="444"/>
  <c r="R124" i="444" s="1"/>
  <c r="P140" i="444"/>
  <c r="Q38" i="445"/>
  <c r="R22" i="445" s="1"/>
  <c r="P38" i="445"/>
  <c r="D2" i="444"/>
  <c r="Q55" i="445"/>
  <c r="R39" i="445" s="1"/>
  <c r="P55" i="445"/>
  <c r="Q38" i="444"/>
  <c r="R22" i="444" s="1"/>
  <c r="P38" i="444"/>
  <c r="Q191" i="444"/>
  <c r="R175" i="444" s="1"/>
  <c r="P191" i="444"/>
  <c r="Q242" i="444"/>
  <c r="R226" i="444" s="1"/>
  <c r="P242" i="444"/>
  <c r="Q225" i="444"/>
  <c r="R209" i="444" s="1"/>
  <c r="P225" i="444"/>
  <c r="Q21" i="445"/>
  <c r="R5" i="445" s="1"/>
  <c r="P21" i="445"/>
  <c r="D2" i="445"/>
  <c r="Q106" i="442"/>
  <c r="R90" i="442" s="1"/>
  <c r="P106" i="442"/>
  <c r="Q38" i="441"/>
  <c r="R22" i="441" s="1"/>
  <c r="P38" i="441"/>
  <c r="Q242" i="441"/>
  <c r="R226" i="441" s="1"/>
  <c r="P242" i="441"/>
  <c r="Q21" i="442"/>
  <c r="R5" i="442" s="1"/>
  <c r="P21" i="442"/>
  <c r="Q21" i="441"/>
  <c r="R5" i="441" s="1"/>
  <c r="P21" i="441"/>
  <c r="D2" i="441"/>
  <c r="Q174" i="441"/>
  <c r="R158" i="441" s="1"/>
  <c r="P174" i="441"/>
  <c r="Q157" i="442"/>
  <c r="R141" i="442" s="1"/>
  <c r="P157" i="442"/>
  <c r="P191" i="441"/>
  <c r="Q191" i="441"/>
  <c r="R175" i="441" s="1"/>
  <c r="Q72" i="442"/>
  <c r="R56" i="442" s="1"/>
  <c r="P72" i="442"/>
  <c r="Q38" i="442"/>
  <c r="R22" i="442" s="1"/>
  <c r="P38" i="442"/>
  <c r="Q157" i="438"/>
  <c r="R141" i="438" s="1"/>
  <c r="P157" i="438"/>
  <c r="P191" i="438"/>
  <c r="Q191" i="438"/>
  <c r="R175" i="438" s="1"/>
  <c r="Q55" i="439"/>
  <c r="R39" i="439" s="1"/>
  <c r="P55" i="439"/>
  <c r="Q38" i="438"/>
  <c r="R22" i="438" s="1"/>
  <c r="P38" i="438"/>
  <c r="Q242" i="438"/>
  <c r="R226" i="438" s="1"/>
  <c r="P242" i="438"/>
  <c r="Q123" i="439"/>
  <c r="R107" i="439" s="1"/>
  <c r="P123" i="439"/>
  <c r="Q89" i="439"/>
  <c r="R73" i="439" s="1"/>
  <c r="P89" i="439"/>
  <c r="Q72" i="439"/>
  <c r="R56" i="439" s="1"/>
  <c r="P72" i="439"/>
  <c r="Q38" i="439"/>
  <c r="R22" i="439" s="1"/>
  <c r="P38" i="439"/>
  <c r="Q21" i="439"/>
  <c r="R5" i="439" s="1"/>
  <c r="P21" i="439"/>
  <c r="D2" i="439"/>
  <c r="Q174" i="438"/>
  <c r="R158" i="438" s="1"/>
  <c r="P174" i="438"/>
  <c r="Q21" i="438"/>
  <c r="R5" i="438" s="1"/>
  <c r="P21" i="438"/>
  <c r="D2" i="438"/>
  <c r="Q157" i="439"/>
  <c r="R141" i="439" s="1"/>
  <c r="P157" i="439"/>
  <c r="T157" i="433" l="1"/>
  <c r="S157" i="433"/>
  <c r="M157" i="433"/>
  <c r="AB157" i="433" s="1"/>
  <c r="AC141" i="433" s="1"/>
  <c r="L157" i="433"/>
  <c r="O157" i="433" s="1"/>
  <c r="J157" i="433"/>
  <c r="K157" i="433" s="1"/>
  <c r="I157" i="433"/>
  <c r="AA142" i="433"/>
  <c r="O142" i="433"/>
  <c r="M142" i="433"/>
  <c r="AB142" i="433" s="1"/>
  <c r="K142" i="433"/>
  <c r="G142" i="433"/>
  <c r="AB141" i="433"/>
  <c r="AA141" i="433"/>
  <c r="O141" i="433"/>
  <c r="M141" i="433"/>
  <c r="N141" i="433" s="1"/>
  <c r="K141" i="433"/>
  <c r="G141" i="433"/>
  <c r="T140" i="433"/>
  <c r="S140" i="433"/>
  <c r="L140" i="433"/>
  <c r="O140" i="433" s="1"/>
  <c r="J140" i="433"/>
  <c r="K140" i="433" s="1"/>
  <c r="I140" i="433"/>
  <c r="AB126" i="433"/>
  <c r="AA126" i="433"/>
  <c r="O126" i="433"/>
  <c r="M126" i="433"/>
  <c r="N126" i="433" s="1"/>
  <c r="K126" i="433"/>
  <c r="G126" i="433"/>
  <c r="AB125" i="433"/>
  <c r="AA125" i="433"/>
  <c r="Q125" i="433"/>
  <c r="O125" i="433"/>
  <c r="N125" i="433"/>
  <c r="P125" i="433" s="1"/>
  <c r="M125" i="433"/>
  <c r="K125" i="433"/>
  <c r="G125" i="433"/>
  <c r="O124" i="433"/>
  <c r="N124" i="433"/>
  <c r="Q124" i="433" s="1"/>
  <c r="M124" i="433"/>
  <c r="M140" i="433" s="1"/>
  <c r="K124" i="433"/>
  <c r="G124" i="433"/>
  <c r="T123" i="433"/>
  <c r="S123" i="433"/>
  <c r="O123" i="433"/>
  <c r="M123" i="433"/>
  <c r="AB123" i="433" s="1"/>
  <c r="AC107" i="433" s="1"/>
  <c r="L123" i="433"/>
  <c r="J123" i="433"/>
  <c r="K123" i="433" s="1"/>
  <c r="I123" i="433"/>
  <c r="O111" i="433"/>
  <c r="N111" i="433"/>
  <c r="Q111" i="433" s="1"/>
  <c r="M111" i="433"/>
  <c r="AB111" i="433" s="1"/>
  <c r="K111" i="433"/>
  <c r="G111" i="433"/>
  <c r="AA110" i="433"/>
  <c r="O110" i="433"/>
  <c r="N110" i="433"/>
  <c r="Q110" i="433" s="1"/>
  <c r="M110" i="433"/>
  <c r="AB110" i="433" s="1"/>
  <c r="K110" i="433"/>
  <c r="G110" i="433"/>
  <c r="AB109" i="433"/>
  <c r="AA109" i="433"/>
  <c r="Q109" i="433"/>
  <c r="O109" i="433"/>
  <c r="N109" i="433"/>
  <c r="P109" i="433" s="1"/>
  <c r="M109" i="433"/>
  <c r="K109" i="433"/>
  <c r="G109" i="433"/>
  <c r="AA108" i="433"/>
  <c r="Q108" i="433"/>
  <c r="O108" i="433"/>
  <c r="N108" i="433"/>
  <c r="P108" i="433" s="1"/>
  <c r="M108" i="433"/>
  <c r="AB108" i="433" s="1"/>
  <c r="K108" i="433"/>
  <c r="G108" i="433"/>
  <c r="O107" i="433"/>
  <c r="N107" i="433"/>
  <c r="Q107" i="433" s="1"/>
  <c r="M107" i="433"/>
  <c r="AB107" i="433" s="1"/>
  <c r="K107" i="433"/>
  <c r="G107" i="433"/>
  <c r="T106" i="433"/>
  <c r="S106" i="433"/>
  <c r="O106" i="433"/>
  <c r="M106" i="433"/>
  <c r="AB106" i="433" s="1"/>
  <c r="AC90" i="433" s="1"/>
  <c r="L106" i="433"/>
  <c r="J106" i="433"/>
  <c r="K106" i="433" s="1"/>
  <c r="I106" i="433"/>
  <c r="AA93" i="433"/>
  <c r="O93" i="433"/>
  <c r="N93" i="433"/>
  <c r="Q93" i="433" s="1"/>
  <c r="M93" i="433"/>
  <c r="AB93" i="433" s="1"/>
  <c r="K93" i="433"/>
  <c r="G93" i="433"/>
  <c r="AA92" i="433"/>
  <c r="O92" i="433"/>
  <c r="N92" i="433"/>
  <c r="Q92" i="433" s="1"/>
  <c r="M92" i="433"/>
  <c r="AB92" i="433" s="1"/>
  <c r="K92" i="433"/>
  <c r="G92" i="433"/>
  <c r="AB91" i="433"/>
  <c r="AA91" i="433"/>
  <c r="Q91" i="433"/>
  <c r="O91" i="433"/>
  <c r="N91" i="433"/>
  <c r="P91" i="433" s="1"/>
  <c r="M91" i="433"/>
  <c r="K91" i="433"/>
  <c r="G91" i="433"/>
  <c r="AB90" i="433"/>
  <c r="AA90" i="433"/>
  <c r="Q90" i="433"/>
  <c r="O90" i="433"/>
  <c r="N90" i="433"/>
  <c r="P90" i="433" s="1"/>
  <c r="M90" i="433"/>
  <c r="K90" i="433"/>
  <c r="G90" i="433"/>
  <c r="T89" i="433"/>
  <c r="S89" i="433"/>
  <c r="O89" i="433"/>
  <c r="L89" i="433"/>
  <c r="J89" i="433"/>
  <c r="K89" i="433" s="1"/>
  <c r="I89" i="433"/>
  <c r="AA79" i="433"/>
  <c r="Q79" i="433"/>
  <c r="O79" i="433"/>
  <c r="N79" i="433"/>
  <c r="P79" i="433" s="1"/>
  <c r="M79" i="433"/>
  <c r="AB79" i="433" s="1"/>
  <c r="K79" i="433"/>
  <c r="G79" i="433"/>
  <c r="AA78" i="433"/>
  <c r="O78" i="433"/>
  <c r="N78" i="433"/>
  <c r="Q78" i="433" s="1"/>
  <c r="M78" i="433"/>
  <c r="AB78" i="433" s="1"/>
  <c r="K78" i="433"/>
  <c r="G78" i="433"/>
  <c r="AA77" i="433"/>
  <c r="O77" i="433"/>
  <c r="N77" i="433"/>
  <c r="P77" i="433" s="1"/>
  <c r="M77" i="433"/>
  <c r="AB77" i="433" s="1"/>
  <c r="K77" i="433"/>
  <c r="Q77" i="433" s="1"/>
  <c r="G77" i="433"/>
  <c r="AB76" i="433"/>
  <c r="AA76" i="433"/>
  <c r="O76" i="433"/>
  <c r="N76" i="433"/>
  <c r="P76" i="433" s="1"/>
  <c r="M76" i="433"/>
  <c r="K76" i="433"/>
  <c r="Q76" i="433" s="1"/>
  <c r="G76" i="433"/>
  <c r="AA75" i="433"/>
  <c r="Q75" i="433"/>
  <c r="O75" i="433"/>
  <c r="N75" i="433"/>
  <c r="P75" i="433" s="1"/>
  <c r="M75" i="433"/>
  <c r="AB75" i="433" s="1"/>
  <c r="K75" i="433"/>
  <c r="G75" i="433"/>
  <c r="AA74" i="433"/>
  <c r="O74" i="433"/>
  <c r="N74" i="433"/>
  <c r="Q74" i="433" s="1"/>
  <c r="M74" i="433"/>
  <c r="AB74" i="433" s="1"/>
  <c r="K74" i="433"/>
  <c r="G74" i="433"/>
  <c r="O73" i="433"/>
  <c r="M73" i="433"/>
  <c r="M89" i="433" s="1"/>
  <c r="K73" i="433"/>
  <c r="G73" i="433"/>
  <c r="T72" i="433"/>
  <c r="S72" i="433"/>
  <c r="M72" i="433"/>
  <c r="AB72" i="433" s="1"/>
  <c r="AC56" i="433" s="1"/>
  <c r="L72" i="433"/>
  <c r="O72" i="433" s="1"/>
  <c r="J72" i="433"/>
  <c r="K72" i="433" s="1"/>
  <c r="I72" i="433"/>
  <c r="AA58" i="433"/>
  <c r="O58" i="433"/>
  <c r="N58" i="433"/>
  <c r="Q58" i="433" s="1"/>
  <c r="M58" i="433"/>
  <c r="AB58" i="433" s="1"/>
  <c r="K58" i="433"/>
  <c r="G58" i="433"/>
  <c r="AB57" i="433"/>
  <c r="AA57" i="433"/>
  <c r="Q57" i="433"/>
  <c r="O57" i="433"/>
  <c r="N57" i="433"/>
  <c r="P57" i="433" s="1"/>
  <c r="M57" i="433"/>
  <c r="K57" i="433"/>
  <c r="G57" i="433"/>
  <c r="AB56" i="433"/>
  <c r="AA56" i="433"/>
  <c r="Q56" i="433"/>
  <c r="O56" i="433"/>
  <c r="N56" i="433"/>
  <c r="P56" i="433" s="1"/>
  <c r="M56" i="433"/>
  <c r="K56" i="433"/>
  <c r="G56" i="433"/>
  <c r="T55" i="433"/>
  <c r="S55" i="433"/>
  <c r="O55" i="433"/>
  <c r="L55" i="433"/>
  <c r="J55" i="433"/>
  <c r="K55" i="433" s="1"/>
  <c r="I55" i="433"/>
  <c r="AA42" i="433"/>
  <c r="Q42" i="433"/>
  <c r="O42" i="433"/>
  <c r="N42" i="433"/>
  <c r="P42" i="433" s="1"/>
  <c r="M42" i="433"/>
  <c r="AB42" i="433" s="1"/>
  <c r="K42" i="433"/>
  <c r="G42" i="433"/>
  <c r="AA41" i="433"/>
  <c r="O41" i="433"/>
  <c r="N41" i="433"/>
  <c r="Q41" i="433" s="1"/>
  <c r="M41" i="433"/>
  <c r="AB41" i="433" s="1"/>
  <c r="K41" i="433"/>
  <c r="G41" i="433"/>
  <c r="AA40" i="433"/>
  <c r="O40" i="433"/>
  <c r="N40" i="433"/>
  <c r="Q40" i="433" s="1"/>
  <c r="M40" i="433"/>
  <c r="AB40" i="433" s="1"/>
  <c r="K40" i="433"/>
  <c r="G40" i="433"/>
  <c r="AB39" i="433"/>
  <c r="AA39" i="433"/>
  <c r="Q39" i="433"/>
  <c r="O39" i="433"/>
  <c r="N39" i="433"/>
  <c r="P39" i="433" s="1"/>
  <c r="M39" i="433"/>
  <c r="M55" i="433" s="1"/>
  <c r="K39" i="433"/>
  <c r="G39" i="433"/>
  <c r="T38" i="433"/>
  <c r="S38" i="433"/>
  <c r="L38" i="433"/>
  <c r="O38" i="433" s="1"/>
  <c r="J38" i="433"/>
  <c r="K38" i="433" s="1"/>
  <c r="I38" i="433"/>
  <c r="AQ29" i="433"/>
  <c r="AB26" i="433"/>
  <c r="O26" i="433"/>
  <c r="M26" i="433"/>
  <c r="AA26" i="433" s="1"/>
  <c r="K26" i="433"/>
  <c r="G26" i="433"/>
  <c r="AB25" i="433"/>
  <c r="AA25" i="433"/>
  <c r="O25" i="433"/>
  <c r="M25" i="433"/>
  <c r="N25" i="433" s="1"/>
  <c r="K25" i="433"/>
  <c r="G25" i="433"/>
  <c r="O24" i="433"/>
  <c r="M24" i="433"/>
  <c r="AB24" i="433" s="1"/>
  <c r="K24" i="433"/>
  <c r="G24" i="433"/>
  <c r="O23" i="433"/>
  <c r="M23" i="433"/>
  <c r="AB23" i="433" s="1"/>
  <c r="K23" i="433"/>
  <c r="G23" i="433"/>
  <c r="AB22" i="433"/>
  <c r="O22" i="433"/>
  <c r="N22" i="433"/>
  <c r="Q22" i="433" s="1"/>
  <c r="M22" i="433"/>
  <c r="AA22" i="433" s="1"/>
  <c r="K22" i="433"/>
  <c r="G22" i="433"/>
  <c r="T21" i="433"/>
  <c r="S21" i="433"/>
  <c r="L21" i="433"/>
  <c r="O21" i="433" s="1"/>
  <c r="K21" i="433"/>
  <c r="J21" i="433"/>
  <c r="I21" i="433"/>
  <c r="AB6" i="433"/>
  <c r="AA6" i="433"/>
  <c r="O6" i="433"/>
  <c r="M6" i="433"/>
  <c r="N6" i="433" s="1"/>
  <c r="K6" i="433"/>
  <c r="G6" i="433"/>
  <c r="AB5" i="433"/>
  <c r="AA5" i="433"/>
  <c r="Q5" i="433"/>
  <c r="O5" i="433"/>
  <c r="N5" i="433"/>
  <c r="P5" i="433" s="1"/>
  <c r="M5" i="433"/>
  <c r="K5" i="433"/>
  <c r="G5" i="433"/>
  <c r="H2" i="433"/>
  <c r="H1" i="433"/>
  <c r="F1" i="433"/>
  <c r="F2" i="433" s="1"/>
  <c r="D1" i="433"/>
  <c r="T225" i="432"/>
  <c r="S225" i="432"/>
  <c r="O225" i="432"/>
  <c r="L225" i="432"/>
  <c r="K225" i="432"/>
  <c r="J225" i="432"/>
  <c r="I225" i="432"/>
  <c r="O214" i="432"/>
  <c r="M214" i="432"/>
  <c r="AB214" i="432" s="1"/>
  <c r="K214" i="432"/>
  <c r="G214" i="432"/>
  <c r="AB213" i="432"/>
  <c r="AA213" i="432"/>
  <c r="O213" i="432"/>
  <c r="M213" i="432"/>
  <c r="N213" i="432" s="1"/>
  <c r="K213" i="432"/>
  <c r="G213" i="432"/>
  <c r="AB212" i="432"/>
  <c r="AA212" i="432"/>
  <c r="P212" i="432"/>
  <c r="O212" i="432"/>
  <c r="N212" i="432"/>
  <c r="Q212" i="432" s="1"/>
  <c r="M212" i="432"/>
  <c r="K212" i="432"/>
  <c r="G212" i="432"/>
  <c r="O211" i="432"/>
  <c r="M211" i="432"/>
  <c r="AB211" i="432" s="1"/>
  <c r="K211" i="432"/>
  <c r="G211" i="432"/>
  <c r="O210" i="432"/>
  <c r="M210" i="432"/>
  <c r="AB210" i="432" s="1"/>
  <c r="K210" i="432"/>
  <c r="G210" i="432"/>
  <c r="AB209" i="432"/>
  <c r="O209" i="432"/>
  <c r="M209" i="432"/>
  <c r="AA209" i="432" s="1"/>
  <c r="K209" i="432"/>
  <c r="G209" i="432"/>
  <c r="T208" i="432"/>
  <c r="S208" i="432"/>
  <c r="L208" i="432"/>
  <c r="O208" i="432" s="1"/>
  <c r="J208" i="432"/>
  <c r="K208" i="432" s="1"/>
  <c r="I208" i="432"/>
  <c r="AB194" i="432"/>
  <c r="AA194" i="432"/>
  <c r="O194" i="432"/>
  <c r="N194" i="432"/>
  <c r="P194" i="432" s="1"/>
  <c r="M194" i="432"/>
  <c r="K194" i="432"/>
  <c r="Q194" i="432" s="1"/>
  <c r="G194" i="432"/>
  <c r="AB193" i="432"/>
  <c r="AA193" i="432"/>
  <c r="Q193" i="432"/>
  <c r="P193" i="432"/>
  <c r="O193" i="432"/>
  <c r="N193" i="432"/>
  <c r="M193" i="432"/>
  <c r="K193" i="432"/>
  <c r="G193" i="432"/>
  <c r="AA192" i="432"/>
  <c r="O192" i="432"/>
  <c r="N192" i="432"/>
  <c r="Q192" i="432" s="1"/>
  <c r="M192" i="432"/>
  <c r="M208" i="432" s="1"/>
  <c r="K192" i="432"/>
  <c r="G192" i="432"/>
  <c r="T191" i="432"/>
  <c r="S191" i="432"/>
  <c r="O191" i="432"/>
  <c r="L191" i="432"/>
  <c r="J191" i="432"/>
  <c r="K191" i="432" s="1"/>
  <c r="I191" i="432"/>
  <c r="O178" i="432"/>
  <c r="M178" i="432"/>
  <c r="M191" i="432" s="1"/>
  <c r="K178" i="432"/>
  <c r="G178" i="432"/>
  <c r="O177" i="432"/>
  <c r="M177" i="432"/>
  <c r="AB177" i="432" s="1"/>
  <c r="K177" i="432"/>
  <c r="G177" i="432"/>
  <c r="AB176" i="432"/>
  <c r="AA176" i="432"/>
  <c r="O176" i="432"/>
  <c r="N176" i="432"/>
  <c r="P176" i="432" s="1"/>
  <c r="M176" i="432"/>
  <c r="K176" i="432"/>
  <c r="Q176" i="432" s="1"/>
  <c r="G176" i="432"/>
  <c r="AB175" i="432"/>
  <c r="AA175" i="432"/>
  <c r="O175" i="432"/>
  <c r="M175" i="432"/>
  <c r="N175" i="432" s="1"/>
  <c r="K175" i="432"/>
  <c r="G175" i="432"/>
  <c r="T174" i="432"/>
  <c r="S174" i="432"/>
  <c r="L174" i="432"/>
  <c r="O174" i="432" s="1"/>
  <c r="J174" i="432"/>
  <c r="K174" i="432" s="1"/>
  <c r="I174" i="432"/>
  <c r="AB162" i="432"/>
  <c r="AA162" i="432"/>
  <c r="P162" i="432"/>
  <c r="O162" i="432"/>
  <c r="N162" i="432"/>
  <c r="M162" i="432"/>
  <c r="K162" i="432"/>
  <c r="Q162" i="432" s="1"/>
  <c r="G162" i="432"/>
  <c r="O161" i="432"/>
  <c r="M161" i="432"/>
  <c r="AB161" i="432" s="1"/>
  <c r="K161" i="432"/>
  <c r="G161" i="432"/>
  <c r="AA160" i="432"/>
  <c r="O160" i="432"/>
  <c r="M160" i="432"/>
  <c r="AB160" i="432" s="1"/>
  <c r="K160" i="432"/>
  <c r="G160" i="432"/>
  <c r="AB159" i="432"/>
  <c r="AA159" i="432"/>
  <c r="O159" i="432"/>
  <c r="N159" i="432"/>
  <c r="Q159" i="432" s="1"/>
  <c r="M159" i="432"/>
  <c r="K159" i="432"/>
  <c r="G159" i="432"/>
  <c r="AB158" i="432"/>
  <c r="O158" i="432"/>
  <c r="M158" i="432"/>
  <c r="M174" i="432" s="1"/>
  <c r="K158" i="432"/>
  <c r="G158" i="432"/>
  <c r="T157" i="432"/>
  <c r="S157" i="432"/>
  <c r="L157" i="432"/>
  <c r="O157" i="432" s="1"/>
  <c r="J157" i="432"/>
  <c r="K157" i="432" s="1"/>
  <c r="I157" i="432"/>
  <c r="AB141" i="432"/>
  <c r="O141" i="432"/>
  <c r="M141" i="432"/>
  <c r="M157" i="432" s="1"/>
  <c r="K141" i="432"/>
  <c r="G141" i="432"/>
  <c r="T140" i="432"/>
  <c r="S140" i="432"/>
  <c r="L140" i="432"/>
  <c r="O140" i="432" s="1"/>
  <c r="J140" i="432"/>
  <c r="K140" i="432" s="1"/>
  <c r="I140" i="432"/>
  <c r="AB130" i="432"/>
  <c r="AA130" i="432"/>
  <c r="P130" i="432"/>
  <c r="O130" i="432"/>
  <c r="N130" i="432"/>
  <c r="Q130" i="432" s="1"/>
  <c r="M130" i="432"/>
  <c r="K130" i="432"/>
  <c r="G130" i="432"/>
  <c r="O129" i="432"/>
  <c r="M129" i="432"/>
  <c r="AB129" i="432" s="1"/>
  <c r="K129" i="432"/>
  <c r="G129" i="432"/>
  <c r="AA128" i="432"/>
  <c r="O128" i="432"/>
  <c r="N128" i="432"/>
  <c r="Q128" i="432" s="1"/>
  <c r="M128" i="432"/>
  <c r="AB128" i="432" s="1"/>
  <c r="K128" i="432"/>
  <c r="G128" i="432"/>
  <c r="AB127" i="432"/>
  <c r="AA127" i="432"/>
  <c r="O127" i="432"/>
  <c r="N127" i="432"/>
  <c r="Q127" i="432" s="1"/>
  <c r="M127" i="432"/>
  <c r="K127" i="432"/>
  <c r="G127" i="432"/>
  <c r="AB126" i="432"/>
  <c r="AA126" i="432"/>
  <c r="P126" i="432"/>
  <c r="O126" i="432"/>
  <c r="N126" i="432"/>
  <c r="Q126" i="432" s="1"/>
  <c r="M126" i="432"/>
  <c r="K126" i="432"/>
  <c r="G126" i="432"/>
  <c r="O125" i="432"/>
  <c r="M125" i="432"/>
  <c r="AB125" i="432" s="1"/>
  <c r="K125" i="432"/>
  <c r="G125" i="432"/>
  <c r="AB124" i="432"/>
  <c r="AA124" i="432"/>
  <c r="O124" i="432"/>
  <c r="N124" i="432"/>
  <c r="Q124" i="432" s="1"/>
  <c r="M124" i="432"/>
  <c r="M140" i="432" s="1"/>
  <c r="K124" i="432"/>
  <c r="G124" i="432"/>
  <c r="T123" i="432"/>
  <c r="S123" i="432"/>
  <c r="O123" i="432"/>
  <c r="M123" i="432"/>
  <c r="AB123" i="432" s="1"/>
  <c r="AC107" i="432" s="1"/>
  <c r="L123" i="432"/>
  <c r="K123" i="432"/>
  <c r="J123" i="432"/>
  <c r="I123" i="432"/>
  <c r="AA110" i="432"/>
  <c r="O110" i="432"/>
  <c r="N110" i="432"/>
  <c r="Q110" i="432" s="1"/>
  <c r="M110" i="432"/>
  <c r="AB110" i="432" s="1"/>
  <c r="K110" i="432"/>
  <c r="G110" i="432"/>
  <c r="AB109" i="432"/>
  <c r="AA109" i="432"/>
  <c r="O109" i="432"/>
  <c r="N109" i="432"/>
  <c r="Q109" i="432" s="1"/>
  <c r="M109" i="432"/>
  <c r="K109" i="432"/>
  <c r="G109" i="432"/>
  <c r="AB108" i="432"/>
  <c r="AA108" i="432"/>
  <c r="P108" i="432"/>
  <c r="O108" i="432"/>
  <c r="N108" i="432"/>
  <c r="Q108" i="432" s="1"/>
  <c r="M108" i="432"/>
  <c r="K108" i="432"/>
  <c r="G108" i="432"/>
  <c r="AB107" i="432"/>
  <c r="AA107" i="432"/>
  <c r="Q107" i="432"/>
  <c r="O107" i="432"/>
  <c r="N107" i="432"/>
  <c r="P107" i="432" s="1"/>
  <c r="M107" i="432"/>
  <c r="K107" i="432"/>
  <c r="G107" i="432"/>
  <c r="T106" i="432"/>
  <c r="S106" i="432"/>
  <c r="L106" i="432"/>
  <c r="O106" i="432" s="1"/>
  <c r="J106" i="432"/>
  <c r="K106" i="432" s="1"/>
  <c r="I106" i="432"/>
  <c r="O94" i="432"/>
  <c r="M94" i="432"/>
  <c r="AB94" i="432" s="1"/>
  <c r="K94" i="432"/>
  <c r="G94" i="432"/>
  <c r="AA93" i="432"/>
  <c r="O93" i="432"/>
  <c r="N93" i="432"/>
  <c r="Q93" i="432" s="1"/>
  <c r="M93" i="432"/>
  <c r="AB93" i="432" s="1"/>
  <c r="K93" i="432"/>
  <c r="G93" i="432"/>
  <c r="AB92" i="432"/>
  <c r="AA92" i="432"/>
  <c r="O92" i="432"/>
  <c r="N92" i="432"/>
  <c r="Q92" i="432" s="1"/>
  <c r="M92" i="432"/>
  <c r="K92" i="432"/>
  <c r="G92" i="432"/>
  <c r="AB91" i="432"/>
  <c r="AA91" i="432"/>
  <c r="P91" i="432"/>
  <c r="O91" i="432"/>
  <c r="N91" i="432"/>
  <c r="Q91" i="432" s="1"/>
  <c r="M91" i="432"/>
  <c r="K91" i="432"/>
  <c r="G91" i="432"/>
  <c r="AB90" i="432"/>
  <c r="AA90" i="432"/>
  <c r="Q90" i="432"/>
  <c r="O90" i="432"/>
  <c r="N90" i="432"/>
  <c r="P90" i="432" s="1"/>
  <c r="M90" i="432"/>
  <c r="M106" i="432" s="1"/>
  <c r="K90" i="432"/>
  <c r="G90" i="432"/>
  <c r="T89" i="432"/>
  <c r="S89" i="432"/>
  <c r="L89" i="432"/>
  <c r="O89" i="432" s="1"/>
  <c r="J89" i="432"/>
  <c r="K89" i="432" s="1"/>
  <c r="I89" i="432"/>
  <c r="O77" i="432"/>
  <c r="M77" i="432"/>
  <c r="AB77" i="432" s="1"/>
  <c r="K77" i="432"/>
  <c r="G77" i="432"/>
  <c r="AA76" i="432"/>
  <c r="O76" i="432"/>
  <c r="N76" i="432"/>
  <c r="P76" i="432" s="1"/>
  <c r="M76" i="432"/>
  <c r="AB76" i="432" s="1"/>
  <c r="K76" i="432"/>
  <c r="Q76" i="432" s="1"/>
  <c r="G76" i="432"/>
  <c r="AB75" i="432"/>
  <c r="AA75" i="432"/>
  <c r="O75" i="432"/>
  <c r="N75" i="432"/>
  <c r="Q75" i="432" s="1"/>
  <c r="M75" i="432"/>
  <c r="K75" i="432"/>
  <c r="G75" i="432"/>
  <c r="AB74" i="432"/>
  <c r="AA74" i="432"/>
  <c r="P74" i="432"/>
  <c r="O74" i="432"/>
  <c r="N74" i="432"/>
  <c r="Q74" i="432" s="1"/>
  <c r="M74" i="432"/>
  <c r="K74" i="432"/>
  <c r="G74" i="432"/>
  <c r="AB73" i="432"/>
  <c r="O73" i="432"/>
  <c r="N73" i="432"/>
  <c r="Q73" i="432" s="1"/>
  <c r="M73" i="432"/>
  <c r="M89" i="432" s="1"/>
  <c r="K73" i="432"/>
  <c r="G73" i="432"/>
  <c r="T72" i="432"/>
  <c r="S72" i="432"/>
  <c r="L72" i="432"/>
  <c r="O72" i="432" s="1"/>
  <c r="J72" i="432"/>
  <c r="K72" i="432" s="1"/>
  <c r="I72" i="432"/>
  <c r="AB56" i="432"/>
  <c r="O56" i="432"/>
  <c r="N56" i="432"/>
  <c r="Q56" i="432" s="1"/>
  <c r="M56" i="432"/>
  <c r="M72" i="432" s="1"/>
  <c r="K56" i="432"/>
  <c r="G56" i="432"/>
  <c r="T55" i="432"/>
  <c r="S55" i="432"/>
  <c r="L55" i="432"/>
  <c r="O55" i="432" s="1"/>
  <c r="J55" i="432"/>
  <c r="K55" i="432" s="1"/>
  <c r="I55" i="432"/>
  <c r="O41" i="432"/>
  <c r="M41" i="432"/>
  <c r="M55" i="432" s="1"/>
  <c r="K41" i="432"/>
  <c r="G41" i="432"/>
  <c r="AA40" i="432"/>
  <c r="Q40" i="432"/>
  <c r="O40" i="432"/>
  <c r="N40" i="432"/>
  <c r="P40" i="432" s="1"/>
  <c r="M40" i="432"/>
  <c r="AB40" i="432" s="1"/>
  <c r="K40" i="432"/>
  <c r="G40" i="432"/>
  <c r="AB39" i="432"/>
  <c r="AA39" i="432"/>
  <c r="O39" i="432"/>
  <c r="N39" i="432"/>
  <c r="Q39" i="432" s="1"/>
  <c r="M39" i="432"/>
  <c r="K39" i="432"/>
  <c r="G39" i="432"/>
  <c r="T38" i="432"/>
  <c r="S38" i="432"/>
  <c r="O38" i="432"/>
  <c r="L38" i="432"/>
  <c r="J38" i="432"/>
  <c r="K38" i="432" s="1"/>
  <c r="I38" i="432"/>
  <c r="AB23" i="432"/>
  <c r="AA23" i="432"/>
  <c r="O23" i="432"/>
  <c r="N23" i="432"/>
  <c r="Q23" i="432" s="1"/>
  <c r="M23" i="432"/>
  <c r="K23" i="432"/>
  <c r="G23" i="432"/>
  <c r="O22" i="432"/>
  <c r="M22" i="432"/>
  <c r="N22" i="432" s="1"/>
  <c r="K22" i="432"/>
  <c r="G22" i="432"/>
  <c r="T21" i="432"/>
  <c r="S21" i="432"/>
  <c r="L21" i="432"/>
  <c r="O21" i="432" s="1"/>
  <c r="J21" i="432"/>
  <c r="K21" i="432" s="1"/>
  <c r="I21" i="432"/>
  <c r="AA6" i="432"/>
  <c r="P6" i="432"/>
  <c r="O6" i="432"/>
  <c r="N6" i="432"/>
  <c r="Q6" i="432" s="1"/>
  <c r="M6" i="432"/>
  <c r="AB6" i="432" s="1"/>
  <c r="K6" i="432"/>
  <c r="G6" i="432"/>
  <c r="AB5" i="432"/>
  <c r="Q5" i="432"/>
  <c r="O5" i="432"/>
  <c r="N5" i="432"/>
  <c r="P5" i="432" s="1"/>
  <c r="M5" i="432"/>
  <c r="M21" i="432" s="1"/>
  <c r="K5" i="432"/>
  <c r="G5" i="432"/>
  <c r="F1" i="432" s="1"/>
  <c r="H2" i="432"/>
  <c r="D1" i="432"/>
  <c r="F3" i="431" s="1"/>
  <c r="X29" i="431"/>
  <c r="W29" i="431"/>
  <c r="V29" i="431"/>
  <c r="T29" i="431"/>
  <c r="S29" i="431"/>
  <c r="P29" i="431"/>
  <c r="M8" i="431" s="1"/>
  <c r="O29" i="431"/>
  <c r="N29" i="431"/>
  <c r="M29" i="431"/>
  <c r="J29" i="431"/>
  <c r="H29" i="431"/>
  <c r="G29" i="431"/>
  <c r="D29" i="431"/>
  <c r="O15" i="431"/>
  <c r="N15" i="431"/>
  <c r="I8" i="431" s="1"/>
  <c r="K15" i="431"/>
  <c r="I15" i="431"/>
  <c r="H15" i="431"/>
  <c r="G15" i="431"/>
  <c r="F15" i="431"/>
  <c r="E15" i="431"/>
  <c r="E8" i="431" s="1"/>
  <c r="D15" i="431"/>
  <c r="K8" i="431"/>
  <c r="G8" i="431"/>
  <c r="F8" i="431"/>
  <c r="M7" i="431"/>
  <c r="K7" i="431"/>
  <c r="I7" i="431"/>
  <c r="G7" i="431"/>
  <c r="F7" i="431"/>
  <c r="E7" i="431"/>
  <c r="M6" i="431"/>
  <c r="K6" i="431"/>
  <c r="I6" i="431"/>
  <c r="G6" i="431"/>
  <c r="F6" i="431"/>
  <c r="E6" i="431"/>
  <c r="T157" i="430"/>
  <c r="S157" i="430"/>
  <c r="L157" i="430"/>
  <c r="O157" i="430" s="1"/>
  <c r="J157" i="430"/>
  <c r="K157" i="430" s="1"/>
  <c r="I157" i="430"/>
  <c r="AA142" i="430"/>
  <c r="O142" i="430"/>
  <c r="N142" i="430"/>
  <c r="Q142" i="430" s="1"/>
  <c r="M142" i="430"/>
  <c r="AB142" i="430" s="1"/>
  <c r="K142" i="430"/>
  <c r="G142" i="430"/>
  <c r="AB141" i="430"/>
  <c r="O141" i="430"/>
  <c r="M141" i="430"/>
  <c r="AA141" i="430" s="1"/>
  <c r="K141" i="430"/>
  <c r="G141" i="430"/>
  <c r="T140" i="430"/>
  <c r="S140" i="430"/>
  <c r="L140" i="430"/>
  <c r="O140" i="430" s="1"/>
  <c r="J140" i="430"/>
  <c r="K140" i="430" s="1"/>
  <c r="I140" i="430"/>
  <c r="AB126" i="430"/>
  <c r="AA126" i="430"/>
  <c r="O126" i="430"/>
  <c r="M126" i="430"/>
  <c r="N126" i="430" s="1"/>
  <c r="K126" i="430"/>
  <c r="G126" i="430"/>
  <c r="AA125" i="430"/>
  <c r="O125" i="430"/>
  <c r="M125" i="430"/>
  <c r="N125" i="430" s="1"/>
  <c r="K125" i="430"/>
  <c r="G125" i="430"/>
  <c r="AB124" i="430"/>
  <c r="AA124" i="430"/>
  <c r="O124" i="430"/>
  <c r="N124" i="430"/>
  <c r="Q124" i="430" s="1"/>
  <c r="M124" i="430"/>
  <c r="M140" i="430" s="1"/>
  <c r="K124" i="430"/>
  <c r="G124" i="430"/>
  <c r="T123" i="430"/>
  <c r="S123" i="430"/>
  <c r="O123" i="430"/>
  <c r="M123" i="430"/>
  <c r="AB123" i="430" s="1"/>
  <c r="AC107" i="430" s="1"/>
  <c r="L123" i="430"/>
  <c r="K123" i="430"/>
  <c r="J123" i="430"/>
  <c r="I123" i="430"/>
  <c r="AA111" i="430"/>
  <c r="O111" i="430"/>
  <c r="N111" i="430"/>
  <c r="P111" i="430" s="1"/>
  <c r="M111" i="430"/>
  <c r="AB111" i="430" s="1"/>
  <c r="K111" i="430"/>
  <c r="Q111" i="430" s="1"/>
  <c r="G111" i="430"/>
  <c r="AB110" i="430"/>
  <c r="AA110" i="430"/>
  <c r="O110" i="430"/>
  <c r="N110" i="430"/>
  <c r="Q110" i="430" s="1"/>
  <c r="M110" i="430"/>
  <c r="K110" i="430"/>
  <c r="G110" i="430"/>
  <c r="AB109" i="430"/>
  <c r="AA109" i="430"/>
  <c r="P109" i="430"/>
  <c r="O109" i="430"/>
  <c r="N109" i="430"/>
  <c r="Q109" i="430" s="1"/>
  <c r="M109" i="430"/>
  <c r="K109" i="430"/>
  <c r="G109" i="430"/>
  <c r="O108" i="430"/>
  <c r="M108" i="430"/>
  <c r="N108" i="430" s="1"/>
  <c r="K108" i="430"/>
  <c r="G108" i="430"/>
  <c r="AB107" i="430"/>
  <c r="AA107" i="430"/>
  <c r="O107" i="430"/>
  <c r="N107" i="430"/>
  <c r="Q107" i="430" s="1"/>
  <c r="M107" i="430"/>
  <c r="K107" i="430"/>
  <c r="G107" i="430"/>
  <c r="T106" i="430"/>
  <c r="S106" i="430"/>
  <c r="O106" i="430"/>
  <c r="M106" i="430"/>
  <c r="AB106" i="430" s="1"/>
  <c r="AC90" i="430" s="1"/>
  <c r="L106" i="430"/>
  <c r="K106" i="430"/>
  <c r="J106" i="430"/>
  <c r="I106" i="430"/>
  <c r="AA93" i="430"/>
  <c r="O93" i="430"/>
  <c r="N93" i="430"/>
  <c r="P93" i="430" s="1"/>
  <c r="M93" i="430"/>
  <c r="AB93" i="430" s="1"/>
  <c r="K93" i="430"/>
  <c r="Q93" i="430" s="1"/>
  <c r="G93" i="430"/>
  <c r="AB92" i="430"/>
  <c r="AA92" i="430"/>
  <c r="O92" i="430"/>
  <c r="N92" i="430"/>
  <c r="Q92" i="430" s="1"/>
  <c r="M92" i="430"/>
  <c r="K92" i="430"/>
  <c r="G92" i="430"/>
  <c r="AA91" i="430"/>
  <c r="P91" i="430"/>
  <c r="O91" i="430"/>
  <c r="N91" i="430"/>
  <c r="M91" i="430"/>
  <c r="AB91" i="430" s="1"/>
  <c r="K91" i="430"/>
  <c r="Q91" i="430" s="1"/>
  <c r="G91" i="430"/>
  <c r="AB90" i="430"/>
  <c r="Q90" i="430"/>
  <c r="O90" i="430"/>
  <c r="N90" i="430"/>
  <c r="P90" i="430" s="1"/>
  <c r="M90" i="430"/>
  <c r="AA90" i="430" s="1"/>
  <c r="K90" i="430"/>
  <c r="G90" i="430"/>
  <c r="T89" i="430"/>
  <c r="S89" i="430"/>
  <c r="L89" i="430"/>
  <c r="O89" i="430" s="1"/>
  <c r="J89" i="430"/>
  <c r="K89" i="430" s="1"/>
  <c r="I89" i="430"/>
  <c r="O79" i="430"/>
  <c r="M79" i="430"/>
  <c r="N79" i="430" s="1"/>
  <c r="K79" i="430"/>
  <c r="G79" i="430"/>
  <c r="AB78" i="430"/>
  <c r="AA78" i="430"/>
  <c r="O78" i="430"/>
  <c r="N78" i="430"/>
  <c r="P78" i="430" s="1"/>
  <c r="M78" i="430"/>
  <c r="K78" i="430"/>
  <c r="Q78" i="430" s="1"/>
  <c r="G78" i="430"/>
  <c r="AB77" i="430"/>
  <c r="AA77" i="430"/>
  <c r="O77" i="430"/>
  <c r="N77" i="430"/>
  <c r="Q77" i="430" s="1"/>
  <c r="M77" i="430"/>
  <c r="K77" i="430"/>
  <c r="G77" i="430"/>
  <c r="AA76" i="430"/>
  <c r="P76" i="430"/>
  <c r="O76" i="430"/>
  <c r="N76" i="430"/>
  <c r="Q76" i="430" s="1"/>
  <c r="M76" i="430"/>
  <c r="AB76" i="430" s="1"/>
  <c r="K76" i="430"/>
  <c r="G76" i="430"/>
  <c r="O75" i="430"/>
  <c r="M75" i="430"/>
  <c r="N75" i="430" s="1"/>
  <c r="K75" i="430"/>
  <c r="G75" i="430"/>
  <c r="AB74" i="430"/>
  <c r="AA74" i="430"/>
  <c r="O74" i="430"/>
  <c r="N74" i="430"/>
  <c r="P74" i="430" s="1"/>
  <c r="M74" i="430"/>
  <c r="K74" i="430"/>
  <c r="Q74" i="430" s="1"/>
  <c r="G74" i="430"/>
  <c r="AB73" i="430"/>
  <c r="AA73" i="430"/>
  <c r="P73" i="430"/>
  <c r="O73" i="430"/>
  <c r="N73" i="430"/>
  <c r="Q73" i="430" s="1"/>
  <c r="M73" i="430"/>
  <c r="K73" i="430"/>
  <c r="G73" i="430"/>
  <c r="T72" i="430"/>
  <c r="S72" i="430"/>
  <c r="O72" i="430"/>
  <c r="M72" i="430"/>
  <c r="AB72" i="430" s="1"/>
  <c r="AC56" i="430" s="1"/>
  <c r="L72" i="430"/>
  <c r="J72" i="430"/>
  <c r="AA72" i="430" s="1"/>
  <c r="I72" i="430"/>
  <c r="AB58" i="430"/>
  <c r="AA58" i="430"/>
  <c r="O58" i="430"/>
  <c r="N58" i="430"/>
  <c r="Q58" i="430" s="1"/>
  <c r="M58" i="430"/>
  <c r="K58" i="430"/>
  <c r="G58" i="430"/>
  <c r="AA57" i="430"/>
  <c r="P57" i="430"/>
  <c r="O57" i="430"/>
  <c r="N57" i="430"/>
  <c r="M57" i="430"/>
  <c r="AB57" i="430" s="1"/>
  <c r="K57" i="430"/>
  <c r="Q57" i="430" s="1"/>
  <c r="G57" i="430"/>
  <c r="AB56" i="430"/>
  <c r="AA56" i="430"/>
  <c r="Q56" i="430"/>
  <c r="O56" i="430"/>
  <c r="N56" i="430"/>
  <c r="P56" i="430" s="1"/>
  <c r="M56" i="430"/>
  <c r="K56" i="430"/>
  <c r="G56" i="430"/>
  <c r="T55" i="430"/>
  <c r="S55" i="430"/>
  <c r="L55" i="430"/>
  <c r="O55" i="430" s="1"/>
  <c r="J55" i="430"/>
  <c r="K55" i="430" s="1"/>
  <c r="I55" i="430"/>
  <c r="O42" i="430"/>
  <c r="M42" i="430"/>
  <c r="N42" i="430" s="1"/>
  <c r="K42" i="430"/>
  <c r="G42" i="430"/>
  <c r="AA41" i="430"/>
  <c r="O41" i="430"/>
  <c r="N41" i="430"/>
  <c r="P41" i="430" s="1"/>
  <c r="M41" i="430"/>
  <c r="AB41" i="430" s="1"/>
  <c r="K41" i="430"/>
  <c r="Q41" i="430" s="1"/>
  <c r="G41" i="430"/>
  <c r="AB40" i="430"/>
  <c r="AA40" i="430"/>
  <c r="O40" i="430"/>
  <c r="N40" i="430"/>
  <c r="Q40" i="430" s="1"/>
  <c r="M40" i="430"/>
  <c r="K40" i="430"/>
  <c r="G40" i="430"/>
  <c r="AB39" i="430"/>
  <c r="O39" i="430"/>
  <c r="M39" i="430"/>
  <c r="AA39" i="430" s="1"/>
  <c r="K39" i="430"/>
  <c r="G39" i="430"/>
  <c r="T38" i="430"/>
  <c r="S38" i="430"/>
  <c r="L38" i="430"/>
  <c r="O38" i="430" s="1"/>
  <c r="J38" i="430"/>
  <c r="K38" i="430" s="1"/>
  <c r="I38" i="430"/>
  <c r="AQ29" i="430"/>
  <c r="AB26" i="430"/>
  <c r="O26" i="430"/>
  <c r="M26" i="430"/>
  <c r="AA26" i="430" s="1"/>
  <c r="K26" i="430"/>
  <c r="G26" i="430"/>
  <c r="AB25" i="430"/>
  <c r="P25" i="430"/>
  <c r="O25" i="430"/>
  <c r="N25" i="430"/>
  <c r="Q25" i="430" s="1"/>
  <c r="M25" i="430"/>
  <c r="AA25" i="430" s="1"/>
  <c r="K25" i="430"/>
  <c r="G25" i="430"/>
  <c r="O24" i="430"/>
  <c r="M24" i="430"/>
  <c r="AB24" i="430" s="1"/>
  <c r="K24" i="430"/>
  <c r="G24" i="430"/>
  <c r="O23" i="430"/>
  <c r="M23" i="430"/>
  <c r="AB23" i="430" s="1"/>
  <c r="K23" i="430"/>
  <c r="G23" i="430"/>
  <c r="AB22" i="430"/>
  <c r="AA22" i="430"/>
  <c r="O22" i="430"/>
  <c r="N22" i="430"/>
  <c r="Q22" i="430" s="1"/>
  <c r="M22" i="430"/>
  <c r="M38" i="430" s="1"/>
  <c r="K22" i="430"/>
  <c r="G22" i="430"/>
  <c r="AA21" i="430"/>
  <c r="T21" i="430"/>
  <c r="S21" i="430"/>
  <c r="M21" i="430"/>
  <c r="N21" i="430" s="1"/>
  <c r="L21" i="430"/>
  <c r="O21" i="430" s="1"/>
  <c r="K21" i="430"/>
  <c r="J21" i="430"/>
  <c r="I21" i="430"/>
  <c r="AB6" i="430"/>
  <c r="AA6" i="430"/>
  <c r="O6" i="430"/>
  <c r="M6" i="430"/>
  <c r="N6" i="430" s="1"/>
  <c r="K6" i="430"/>
  <c r="G6" i="430"/>
  <c r="AB5" i="430"/>
  <c r="AA5" i="430"/>
  <c r="Q5" i="430"/>
  <c r="P5" i="430"/>
  <c r="O5" i="430"/>
  <c r="N5" i="430"/>
  <c r="M5" i="430"/>
  <c r="K5" i="430"/>
  <c r="G5" i="430"/>
  <c r="H2" i="430"/>
  <c r="F1" i="430"/>
  <c r="F2" i="430" s="1"/>
  <c r="D1" i="430"/>
  <c r="T225" i="429"/>
  <c r="S225" i="429"/>
  <c r="L225" i="429"/>
  <c r="K225" i="429"/>
  <c r="J225" i="429"/>
  <c r="I225" i="429"/>
  <c r="O225" i="429" s="1"/>
  <c r="AA214" i="429"/>
  <c r="O214" i="429"/>
  <c r="N214" i="429"/>
  <c r="Q214" i="429" s="1"/>
  <c r="M214" i="429"/>
  <c r="AB214" i="429" s="1"/>
  <c r="K214" i="429"/>
  <c r="G214" i="429"/>
  <c r="AB213" i="429"/>
  <c r="AA213" i="429"/>
  <c r="O213" i="429"/>
  <c r="M213" i="429"/>
  <c r="N213" i="429" s="1"/>
  <c r="K213" i="429"/>
  <c r="G213" i="429"/>
  <c r="AB212" i="429"/>
  <c r="AA212" i="429"/>
  <c r="P212" i="429"/>
  <c r="O212" i="429"/>
  <c r="N212" i="429"/>
  <c r="Q212" i="429" s="1"/>
  <c r="M212" i="429"/>
  <c r="K212" i="429"/>
  <c r="G212" i="429"/>
  <c r="O211" i="429"/>
  <c r="M211" i="429"/>
  <c r="AB211" i="429" s="1"/>
  <c r="K211" i="429"/>
  <c r="G211" i="429"/>
  <c r="AA210" i="429"/>
  <c r="O210" i="429"/>
  <c r="N210" i="429"/>
  <c r="Q210" i="429" s="1"/>
  <c r="M210" i="429"/>
  <c r="AB210" i="429" s="1"/>
  <c r="K210" i="429"/>
  <c r="G210" i="429"/>
  <c r="AB209" i="429"/>
  <c r="AA209" i="429"/>
  <c r="O209" i="429"/>
  <c r="N209" i="429"/>
  <c r="Q209" i="429" s="1"/>
  <c r="M209" i="429"/>
  <c r="M225" i="429" s="1"/>
  <c r="K209" i="429"/>
  <c r="G209" i="429"/>
  <c r="AA208" i="429"/>
  <c r="T208" i="429"/>
  <c r="S208" i="429"/>
  <c r="M208" i="429"/>
  <c r="N208" i="429" s="1"/>
  <c r="L208" i="429"/>
  <c r="O208" i="429" s="1"/>
  <c r="J208" i="429"/>
  <c r="K208" i="429" s="1"/>
  <c r="I208" i="429"/>
  <c r="AB194" i="429"/>
  <c r="AA194" i="429"/>
  <c r="O194" i="429"/>
  <c r="M194" i="429"/>
  <c r="N194" i="429" s="1"/>
  <c r="K194" i="429"/>
  <c r="G194" i="429"/>
  <c r="AA193" i="429"/>
  <c r="P193" i="429"/>
  <c r="O193" i="429"/>
  <c r="N193" i="429"/>
  <c r="Q193" i="429" s="1"/>
  <c r="M193" i="429"/>
  <c r="AB193" i="429" s="1"/>
  <c r="K193" i="429"/>
  <c r="G193" i="429"/>
  <c r="AB192" i="429"/>
  <c r="O192" i="429"/>
  <c r="M192" i="429"/>
  <c r="N192" i="429" s="1"/>
  <c r="K192" i="429"/>
  <c r="G192" i="429"/>
  <c r="T191" i="429"/>
  <c r="S191" i="429"/>
  <c r="L191" i="429"/>
  <c r="O191" i="429" s="1"/>
  <c r="J191" i="429"/>
  <c r="K191" i="429" s="1"/>
  <c r="I191" i="429"/>
  <c r="O178" i="429"/>
  <c r="M178" i="429"/>
  <c r="AB178" i="429" s="1"/>
  <c r="K178" i="429"/>
  <c r="G178" i="429"/>
  <c r="AB177" i="429"/>
  <c r="AA177" i="429"/>
  <c r="Q177" i="429"/>
  <c r="O177" i="429"/>
  <c r="N177" i="429"/>
  <c r="P177" i="429" s="1"/>
  <c r="M177" i="429"/>
  <c r="K177" i="429"/>
  <c r="G177" i="429"/>
  <c r="AB176" i="429"/>
  <c r="AA176" i="429"/>
  <c r="O176" i="429"/>
  <c r="N176" i="429"/>
  <c r="P176" i="429" s="1"/>
  <c r="M176" i="429"/>
  <c r="K176" i="429"/>
  <c r="Q176" i="429" s="1"/>
  <c r="G176" i="429"/>
  <c r="O175" i="429"/>
  <c r="M175" i="429"/>
  <c r="M191" i="429" s="1"/>
  <c r="K175" i="429"/>
  <c r="G175" i="429"/>
  <c r="T174" i="429"/>
  <c r="S174" i="429"/>
  <c r="O174" i="429"/>
  <c r="L174" i="429"/>
  <c r="J174" i="429"/>
  <c r="K174" i="429" s="1"/>
  <c r="I174" i="429"/>
  <c r="AA162" i="429"/>
  <c r="P162" i="429"/>
  <c r="O162" i="429"/>
  <c r="N162" i="429"/>
  <c r="Q162" i="429" s="1"/>
  <c r="M162" i="429"/>
  <c r="AB162" i="429" s="1"/>
  <c r="K162" i="429"/>
  <c r="G162" i="429"/>
  <c r="O161" i="429"/>
  <c r="M161" i="429"/>
  <c r="AB161" i="429" s="1"/>
  <c r="K161" i="429"/>
  <c r="G161" i="429"/>
  <c r="AB160" i="429"/>
  <c r="AA160" i="429"/>
  <c r="O160" i="429"/>
  <c r="N160" i="429"/>
  <c r="P160" i="429" s="1"/>
  <c r="M160" i="429"/>
  <c r="K160" i="429"/>
  <c r="Q160" i="429" s="1"/>
  <c r="G160" i="429"/>
  <c r="AB159" i="429"/>
  <c r="AA159" i="429"/>
  <c r="O159" i="429"/>
  <c r="N159" i="429"/>
  <c r="P159" i="429" s="1"/>
  <c r="M159" i="429"/>
  <c r="K159" i="429"/>
  <c r="Q159" i="429" s="1"/>
  <c r="G159" i="429"/>
  <c r="AB158" i="429"/>
  <c r="P158" i="429"/>
  <c r="O158" i="429"/>
  <c r="N158" i="429"/>
  <c r="Q158" i="429" s="1"/>
  <c r="M158" i="429"/>
  <c r="M174" i="429" s="1"/>
  <c r="K158" i="429"/>
  <c r="G158" i="429"/>
  <c r="T157" i="429"/>
  <c r="S157" i="429"/>
  <c r="O157" i="429"/>
  <c r="M157" i="429"/>
  <c r="N157" i="429" s="1"/>
  <c r="L157" i="429"/>
  <c r="J157" i="429"/>
  <c r="K157" i="429" s="1"/>
  <c r="I157" i="429"/>
  <c r="AB141" i="429"/>
  <c r="P141" i="429"/>
  <c r="O141" i="429"/>
  <c r="N141" i="429"/>
  <c r="Q141" i="429" s="1"/>
  <c r="M141" i="429"/>
  <c r="AA141" i="429" s="1"/>
  <c r="K141" i="429"/>
  <c r="G141" i="429"/>
  <c r="T140" i="429"/>
  <c r="S140" i="429"/>
  <c r="O140" i="429"/>
  <c r="L140" i="429"/>
  <c r="J140" i="429"/>
  <c r="K140" i="429" s="1"/>
  <c r="I140" i="429"/>
  <c r="AA127" i="429"/>
  <c r="P127" i="429"/>
  <c r="O127" i="429"/>
  <c r="N127" i="429"/>
  <c r="Q127" i="429" s="1"/>
  <c r="M127" i="429"/>
  <c r="AB127" i="429" s="1"/>
  <c r="K127" i="429"/>
  <c r="G127" i="429"/>
  <c r="O126" i="429"/>
  <c r="M126" i="429"/>
  <c r="AB126" i="429" s="1"/>
  <c r="K126" i="429"/>
  <c r="G126" i="429"/>
  <c r="AB125" i="429"/>
  <c r="AA125" i="429"/>
  <c r="O125" i="429"/>
  <c r="N125" i="429"/>
  <c r="Q125" i="429" s="1"/>
  <c r="M125" i="429"/>
  <c r="K125" i="429"/>
  <c r="G125" i="429"/>
  <c r="AA124" i="429"/>
  <c r="O124" i="429"/>
  <c r="N124" i="429"/>
  <c r="Q124" i="429" s="1"/>
  <c r="M124" i="429"/>
  <c r="AB124" i="429" s="1"/>
  <c r="K124" i="429"/>
  <c r="G124" i="429"/>
  <c r="T123" i="429"/>
  <c r="S123" i="429"/>
  <c r="L123" i="429"/>
  <c r="O123" i="429" s="1"/>
  <c r="J123" i="429"/>
  <c r="K123" i="429" s="1"/>
  <c r="I123" i="429"/>
  <c r="AB110" i="429"/>
  <c r="AA110" i="429"/>
  <c r="O110" i="429"/>
  <c r="N110" i="429"/>
  <c r="P110" i="429" s="1"/>
  <c r="M110" i="429"/>
  <c r="K110" i="429"/>
  <c r="Q110" i="429" s="1"/>
  <c r="G110" i="429"/>
  <c r="AA109" i="429"/>
  <c r="P109" i="429"/>
  <c r="O109" i="429"/>
  <c r="N109" i="429"/>
  <c r="Q109" i="429" s="1"/>
  <c r="M109" i="429"/>
  <c r="AB109" i="429" s="1"/>
  <c r="K109" i="429"/>
  <c r="G109" i="429"/>
  <c r="O108" i="429"/>
  <c r="M108" i="429"/>
  <c r="AB108" i="429" s="1"/>
  <c r="K108" i="429"/>
  <c r="G108" i="429"/>
  <c r="AB107" i="429"/>
  <c r="AA107" i="429"/>
  <c r="O107" i="429"/>
  <c r="N107" i="429"/>
  <c r="P107" i="429" s="1"/>
  <c r="M107" i="429"/>
  <c r="K107" i="429"/>
  <c r="Q107" i="429" s="1"/>
  <c r="G107" i="429"/>
  <c r="T106" i="429"/>
  <c r="S106" i="429"/>
  <c r="L106" i="429"/>
  <c r="K106" i="429"/>
  <c r="J106" i="429"/>
  <c r="I106" i="429"/>
  <c r="O106" i="429" s="1"/>
  <c r="AB94" i="429"/>
  <c r="AA94" i="429"/>
  <c r="O94" i="429"/>
  <c r="N94" i="429"/>
  <c r="Q94" i="429" s="1"/>
  <c r="M94" i="429"/>
  <c r="K94" i="429"/>
  <c r="G94" i="429"/>
  <c r="AB93" i="429"/>
  <c r="AA93" i="429"/>
  <c r="O93" i="429"/>
  <c r="N93" i="429"/>
  <c r="P93" i="429" s="1"/>
  <c r="M93" i="429"/>
  <c r="K93" i="429"/>
  <c r="Q93" i="429" s="1"/>
  <c r="G93" i="429"/>
  <c r="AA92" i="429"/>
  <c r="P92" i="429"/>
  <c r="O92" i="429"/>
  <c r="N92" i="429"/>
  <c r="Q92" i="429" s="1"/>
  <c r="M92" i="429"/>
  <c r="AB92" i="429" s="1"/>
  <c r="K92" i="429"/>
  <c r="G92" i="429"/>
  <c r="O91" i="429"/>
  <c r="M91" i="429"/>
  <c r="AB91" i="429" s="1"/>
  <c r="K91" i="429"/>
  <c r="G91" i="429"/>
  <c r="AB90" i="429"/>
  <c r="AA90" i="429"/>
  <c r="O90" i="429"/>
  <c r="N90" i="429"/>
  <c r="P90" i="429" s="1"/>
  <c r="M90" i="429"/>
  <c r="K90" i="429"/>
  <c r="Q90" i="429" s="1"/>
  <c r="G90" i="429"/>
  <c r="T89" i="429"/>
  <c r="S89" i="429"/>
  <c r="L89" i="429"/>
  <c r="K89" i="429"/>
  <c r="J89" i="429"/>
  <c r="I89" i="429"/>
  <c r="O89" i="429" s="1"/>
  <c r="AA77" i="429"/>
  <c r="O77" i="429"/>
  <c r="N77" i="429"/>
  <c r="Q77" i="429" s="1"/>
  <c r="M77" i="429"/>
  <c r="AB77" i="429" s="1"/>
  <c r="K77" i="429"/>
  <c r="G77" i="429"/>
  <c r="AB76" i="429"/>
  <c r="AA76" i="429"/>
  <c r="O76" i="429"/>
  <c r="N76" i="429"/>
  <c r="P76" i="429" s="1"/>
  <c r="M76" i="429"/>
  <c r="K76" i="429"/>
  <c r="Q76" i="429" s="1"/>
  <c r="G76" i="429"/>
  <c r="AA75" i="429"/>
  <c r="P75" i="429"/>
  <c r="O75" i="429"/>
  <c r="N75" i="429"/>
  <c r="Q75" i="429" s="1"/>
  <c r="M75" i="429"/>
  <c r="AB75" i="429" s="1"/>
  <c r="K75" i="429"/>
  <c r="G75" i="429"/>
  <c r="O74" i="429"/>
  <c r="M74" i="429"/>
  <c r="AB74" i="429" s="1"/>
  <c r="K74" i="429"/>
  <c r="G74" i="429"/>
  <c r="AB73" i="429"/>
  <c r="AA73" i="429"/>
  <c r="O73" i="429"/>
  <c r="N73" i="429"/>
  <c r="P73" i="429" s="1"/>
  <c r="M73" i="429"/>
  <c r="M89" i="429" s="1"/>
  <c r="K73" i="429"/>
  <c r="Q73" i="429" s="1"/>
  <c r="G73" i="429"/>
  <c r="AB72" i="429"/>
  <c r="AC56" i="429" s="1"/>
  <c r="T72" i="429"/>
  <c r="S72" i="429"/>
  <c r="M72" i="429"/>
  <c r="AA72" i="429" s="1"/>
  <c r="L72" i="429"/>
  <c r="O72" i="429" s="1"/>
  <c r="K72" i="429"/>
  <c r="J72" i="429"/>
  <c r="I72" i="429"/>
  <c r="AB56" i="429"/>
  <c r="O56" i="429"/>
  <c r="N56" i="429"/>
  <c r="P56" i="429" s="1"/>
  <c r="M56" i="429"/>
  <c r="AA56" i="429" s="1"/>
  <c r="K56" i="429"/>
  <c r="Q56" i="429" s="1"/>
  <c r="G56" i="429"/>
  <c r="AB55" i="429"/>
  <c r="AC39" i="429" s="1"/>
  <c r="T55" i="429"/>
  <c r="S55" i="429"/>
  <c r="M55" i="429"/>
  <c r="AA55" i="429" s="1"/>
  <c r="L55" i="429"/>
  <c r="O55" i="429" s="1"/>
  <c r="K55" i="429"/>
  <c r="J55" i="429"/>
  <c r="I55" i="429"/>
  <c r="AA41" i="429"/>
  <c r="O41" i="429"/>
  <c r="N41" i="429"/>
  <c r="P41" i="429" s="1"/>
  <c r="M41" i="429"/>
  <c r="AB41" i="429" s="1"/>
  <c r="K41" i="429"/>
  <c r="Q41" i="429" s="1"/>
  <c r="G41" i="429"/>
  <c r="AB40" i="429"/>
  <c r="AA40" i="429"/>
  <c r="O40" i="429"/>
  <c r="N40" i="429"/>
  <c r="P40" i="429" s="1"/>
  <c r="M40" i="429"/>
  <c r="K40" i="429"/>
  <c r="Q40" i="429" s="1"/>
  <c r="G40" i="429"/>
  <c r="AB39" i="429"/>
  <c r="AA39" i="429"/>
  <c r="P39" i="429"/>
  <c r="O39" i="429"/>
  <c r="N39" i="429"/>
  <c r="Q39" i="429" s="1"/>
  <c r="M39" i="429"/>
  <c r="K39" i="429"/>
  <c r="G39" i="429"/>
  <c r="T38" i="429"/>
  <c r="S38" i="429"/>
  <c r="O38" i="429"/>
  <c r="L38" i="429"/>
  <c r="J38" i="429"/>
  <c r="K38" i="429" s="1"/>
  <c r="I38" i="429"/>
  <c r="AA23" i="429"/>
  <c r="P23" i="429"/>
  <c r="O23" i="429"/>
  <c r="N23" i="429"/>
  <c r="Q23" i="429" s="1"/>
  <c r="M23" i="429"/>
  <c r="AB23" i="429" s="1"/>
  <c r="K23" i="429"/>
  <c r="G23" i="429"/>
  <c r="AB22" i="429"/>
  <c r="O22" i="429"/>
  <c r="M22" i="429"/>
  <c r="N22" i="429" s="1"/>
  <c r="K22" i="429"/>
  <c r="G22" i="429"/>
  <c r="T21" i="429"/>
  <c r="S21" i="429"/>
  <c r="L21" i="429"/>
  <c r="H1" i="429" s="1"/>
  <c r="J21" i="429"/>
  <c r="K21" i="429" s="1"/>
  <c r="I21" i="429"/>
  <c r="O6" i="429"/>
  <c r="M6" i="429"/>
  <c r="AB6" i="429" s="1"/>
  <c r="K6" i="429"/>
  <c r="G6" i="429"/>
  <c r="AB5" i="429"/>
  <c r="O5" i="429"/>
  <c r="N5" i="429"/>
  <c r="P5" i="429" s="1"/>
  <c r="M5" i="429"/>
  <c r="M21" i="429" s="1"/>
  <c r="K5" i="429"/>
  <c r="Q5" i="429" s="1"/>
  <c r="G5" i="429"/>
  <c r="F1" i="429" s="1"/>
  <c r="H2" i="429"/>
  <c r="D1" i="429"/>
  <c r="F3" i="428" s="1"/>
  <c r="X29" i="428"/>
  <c r="W29" i="428"/>
  <c r="V29" i="428"/>
  <c r="T29" i="428"/>
  <c r="S29" i="428"/>
  <c r="P29" i="428"/>
  <c r="M8" i="428" s="1"/>
  <c r="O29" i="428"/>
  <c r="N29" i="428"/>
  <c r="M29" i="428"/>
  <c r="J29" i="428"/>
  <c r="H29" i="428"/>
  <c r="G29" i="428"/>
  <c r="D29" i="428"/>
  <c r="O15" i="428"/>
  <c r="N15" i="428"/>
  <c r="I8" i="428" s="1"/>
  <c r="K15" i="428"/>
  <c r="I15" i="428"/>
  <c r="H15" i="428"/>
  <c r="G15" i="428"/>
  <c r="F15" i="428"/>
  <c r="E15" i="428"/>
  <c r="E8" i="428" s="1"/>
  <c r="D15" i="428"/>
  <c r="G8" i="428" s="1"/>
  <c r="K8" i="428"/>
  <c r="F8" i="428"/>
  <c r="M7" i="428"/>
  <c r="K7" i="428"/>
  <c r="I7" i="428"/>
  <c r="G7" i="428"/>
  <c r="F7" i="428"/>
  <c r="E7" i="428"/>
  <c r="M6" i="428"/>
  <c r="K6" i="428"/>
  <c r="I6" i="428"/>
  <c r="G6" i="428"/>
  <c r="F6" i="428"/>
  <c r="E6" i="428"/>
  <c r="T157" i="427"/>
  <c r="S157" i="427"/>
  <c r="M157" i="427"/>
  <c r="AB157" i="427" s="1"/>
  <c r="AC141" i="427" s="1"/>
  <c r="L157" i="427"/>
  <c r="O157" i="427" s="1"/>
  <c r="K157" i="427"/>
  <c r="J157" i="427"/>
  <c r="I157" i="427"/>
  <c r="AA143" i="427"/>
  <c r="O143" i="427"/>
  <c r="N143" i="427"/>
  <c r="Q143" i="427" s="1"/>
  <c r="M143" i="427"/>
  <c r="AB143" i="427" s="1"/>
  <c r="K143" i="427"/>
  <c r="G143" i="427"/>
  <c r="AB142" i="427"/>
  <c r="AA142" i="427"/>
  <c r="O142" i="427"/>
  <c r="M142" i="427"/>
  <c r="N142" i="427" s="1"/>
  <c r="K142" i="427"/>
  <c r="G142" i="427"/>
  <c r="AB141" i="427"/>
  <c r="AA141" i="427"/>
  <c r="Q141" i="427"/>
  <c r="O141" i="427"/>
  <c r="N141" i="427"/>
  <c r="P141" i="427" s="1"/>
  <c r="M141" i="427"/>
  <c r="K141" i="427"/>
  <c r="G141" i="427"/>
  <c r="T140" i="427"/>
  <c r="S140" i="427"/>
  <c r="L140" i="427"/>
  <c r="O140" i="427" s="1"/>
  <c r="J140" i="427"/>
  <c r="K140" i="427" s="1"/>
  <c r="I140" i="427"/>
  <c r="AB126" i="427"/>
  <c r="AA126" i="427"/>
  <c r="P126" i="427"/>
  <c r="O126" i="427"/>
  <c r="N126" i="427"/>
  <c r="M126" i="427"/>
  <c r="K126" i="427"/>
  <c r="Q126" i="427" s="1"/>
  <c r="G126" i="427"/>
  <c r="O125" i="427"/>
  <c r="M125" i="427"/>
  <c r="AB125" i="427" s="1"/>
  <c r="K125" i="427"/>
  <c r="G125" i="427"/>
  <c r="AB124" i="427"/>
  <c r="O124" i="427"/>
  <c r="N124" i="427"/>
  <c r="Q124" i="427" s="1"/>
  <c r="M124" i="427"/>
  <c r="M140" i="427" s="1"/>
  <c r="K124" i="427"/>
  <c r="G124" i="427"/>
  <c r="T123" i="427"/>
  <c r="S123" i="427"/>
  <c r="L123" i="427"/>
  <c r="O123" i="427" s="1"/>
  <c r="K123" i="427"/>
  <c r="J123" i="427"/>
  <c r="I123" i="427"/>
  <c r="AA111" i="427"/>
  <c r="O111" i="427"/>
  <c r="N111" i="427"/>
  <c r="Q111" i="427" s="1"/>
  <c r="M111" i="427"/>
  <c r="AB111" i="427" s="1"/>
  <c r="K111" i="427"/>
  <c r="G111" i="427"/>
  <c r="AB110" i="427"/>
  <c r="AA110" i="427"/>
  <c r="Q110" i="427"/>
  <c r="O110" i="427"/>
  <c r="N110" i="427"/>
  <c r="P110" i="427" s="1"/>
  <c r="M110" i="427"/>
  <c r="K110" i="427"/>
  <c r="G110" i="427"/>
  <c r="AA109" i="427"/>
  <c r="P109" i="427"/>
  <c r="O109" i="427"/>
  <c r="N109" i="427"/>
  <c r="Q109" i="427" s="1"/>
  <c r="M109" i="427"/>
  <c r="AB109" i="427" s="1"/>
  <c r="K109" i="427"/>
  <c r="G109" i="427"/>
  <c r="O108" i="427"/>
  <c r="M108" i="427"/>
  <c r="AB108" i="427" s="1"/>
  <c r="K108" i="427"/>
  <c r="G108" i="427"/>
  <c r="AB107" i="427"/>
  <c r="O107" i="427"/>
  <c r="N107" i="427"/>
  <c r="Q107" i="427" s="1"/>
  <c r="M107" i="427"/>
  <c r="AA107" i="427" s="1"/>
  <c r="K107" i="427"/>
  <c r="G107" i="427"/>
  <c r="T106" i="427"/>
  <c r="S106" i="427"/>
  <c r="L106" i="427"/>
  <c r="O106" i="427" s="1"/>
  <c r="K106" i="427"/>
  <c r="J106" i="427"/>
  <c r="I106" i="427"/>
  <c r="AA93" i="427"/>
  <c r="O93" i="427"/>
  <c r="N93" i="427"/>
  <c r="Q93" i="427" s="1"/>
  <c r="M93" i="427"/>
  <c r="AB93" i="427" s="1"/>
  <c r="K93" i="427"/>
  <c r="G93" i="427"/>
  <c r="AB92" i="427"/>
  <c r="AA92" i="427"/>
  <c r="O92" i="427"/>
  <c r="M92" i="427"/>
  <c r="N92" i="427" s="1"/>
  <c r="K92" i="427"/>
  <c r="G92" i="427"/>
  <c r="AA91" i="427"/>
  <c r="P91" i="427"/>
  <c r="O91" i="427"/>
  <c r="N91" i="427"/>
  <c r="Q91" i="427" s="1"/>
  <c r="M91" i="427"/>
  <c r="AB91" i="427" s="1"/>
  <c r="K91" i="427"/>
  <c r="G91" i="427"/>
  <c r="O90" i="427"/>
  <c r="N90" i="427"/>
  <c r="Q90" i="427" s="1"/>
  <c r="M90" i="427"/>
  <c r="AB90" i="427" s="1"/>
  <c r="K90" i="427"/>
  <c r="G90" i="427"/>
  <c r="T89" i="427"/>
  <c r="S89" i="427"/>
  <c r="L89" i="427"/>
  <c r="O89" i="427" s="1"/>
  <c r="J89" i="427"/>
  <c r="K89" i="427" s="1"/>
  <c r="I89" i="427"/>
  <c r="O79" i="427"/>
  <c r="M79" i="427"/>
  <c r="AB79" i="427" s="1"/>
  <c r="K79" i="427"/>
  <c r="G79" i="427"/>
  <c r="AA78" i="427"/>
  <c r="O78" i="427"/>
  <c r="N78" i="427"/>
  <c r="Q78" i="427" s="1"/>
  <c r="M78" i="427"/>
  <c r="AB78" i="427" s="1"/>
  <c r="K78" i="427"/>
  <c r="G78" i="427"/>
  <c r="AB77" i="427"/>
  <c r="AA77" i="427"/>
  <c r="Q77" i="427"/>
  <c r="O77" i="427"/>
  <c r="N77" i="427"/>
  <c r="P77" i="427" s="1"/>
  <c r="M77" i="427"/>
  <c r="K77" i="427"/>
  <c r="G77" i="427"/>
  <c r="AA76" i="427"/>
  <c r="P76" i="427"/>
  <c r="O76" i="427"/>
  <c r="N76" i="427"/>
  <c r="Q76" i="427" s="1"/>
  <c r="M76" i="427"/>
  <c r="AB76" i="427" s="1"/>
  <c r="K76" i="427"/>
  <c r="G76" i="427"/>
  <c r="O75" i="427"/>
  <c r="M75" i="427"/>
  <c r="AB75" i="427" s="1"/>
  <c r="K75" i="427"/>
  <c r="G75" i="427"/>
  <c r="AA74" i="427"/>
  <c r="O74" i="427"/>
  <c r="N74" i="427"/>
  <c r="Q74" i="427" s="1"/>
  <c r="M74" i="427"/>
  <c r="AB74" i="427" s="1"/>
  <c r="K74" i="427"/>
  <c r="G74" i="427"/>
  <c r="AB73" i="427"/>
  <c r="AA73" i="427"/>
  <c r="Q73" i="427"/>
  <c r="O73" i="427"/>
  <c r="N73" i="427"/>
  <c r="P73" i="427" s="1"/>
  <c r="M73" i="427"/>
  <c r="K73" i="427"/>
  <c r="G73" i="427"/>
  <c r="T72" i="427"/>
  <c r="S72" i="427"/>
  <c r="L72" i="427"/>
  <c r="O72" i="427" s="1"/>
  <c r="J72" i="427"/>
  <c r="K72" i="427" s="1"/>
  <c r="I72" i="427"/>
  <c r="AB58" i="427"/>
  <c r="AA58" i="427"/>
  <c r="O58" i="427"/>
  <c r="N58" i="427"/>
  <c r="P58" i="427" s="1"/>
  <c r="M58" i="427"/>
  <c r="K58" i="427"/>
  <c r="Q58" i="427" s="1"/>
  <c r="G58" i="427"/>
  <c r="AA57" i="427"/>
  <c r="P57" i="427"/>
  <c r="O57" i="427"/>
  <c r="N57" i="427"/>
  <c r="Q57" i="427" s="1"/>
  <c r="M57" i="427"/>
  <c r="AB57" i="427" s="1"/>
  <c r="K57" i="427"/>
  <c r="G57" i="427"/>
  <c r="AB56" i="427"/>
  <c r="O56" i="427"/>
  <c r="N56" i="427"/>
  <c r="Q56" i="427" s="1"/>
  <c r="M56" i="427"/>
  <c r="M72" i="427" s="1"/>
  <c r="K56" i="427"/>
  <c r="G56" i="427"/>
  <c r="T55" i="427"/>
  <c r="S55" i="427"/>
  <c r="L55" i="427"/>
  <c r="O55" i="427" s="1"/>
  <c r="J55" i="427"/>
  <c r="K55" i="427" s="1"/>
  <c r="I55" i="427"/>
  <c r="O42" i="427"/>
  <c r="M42" i="427"/>
  <c r="AB42" i="427" s="1"/>
  <c r="K42" i="427"/>
  <c r="G42" i="427"/>
  <c r="AA41" i="427"/>
  <c r="O41" i="427"/>
  <c r="N41" i="427"/>
  <c r="Q41" i="427" s="1"/>
  <c r="M41" i="427"/>
  <c r="AB41" i="427" s="1"/>
  <c r="K41" i="427"/>
  <c r="G41" i="427"/>
  <c r="AB40" i="427"/>
  <c r="AA40" i="427"/>
  <c r="O40" i="427"/>
  <c r="N40" i="427"/>
  <c r="P40" i="427" s="1"/>
  <c r="M40" i="427"/>
  <c r="K40" i="427"/>
  <c r="Q40" i="427" s="1"/>
  <c r="G40" i="427"/>
  <c r="AB39" i="427"/>
  <c r="AA39" i="427"/>
  <c r="Q39" i="427"/>
  <c r="O39" i="427"/>
  <c r="N39" i="427"/>
  <c r="P39" i="427" s="1"/>
  <c r="M39" i="427"/>
  <c r="K39" i="427"/>
  <c r="G39" i="427"/>
  <c r="T38" i="427"/>
  <c r="S38" i="427"/>
  <c r="L38" i="427"/>
  <c r="O38" i="427" s="1"/>
  <c r="J38" i="427"/>
  <c r="K38" i="427" s="1"/>
  <c r="I38" i="427"/>
  <c r="AQ29" i="427"/>
  <c r="O27" i="427"/>
  <c r="M27" i="427"/>
  <c r="N27" i="427" s="1"/>
  <c r="K27" i="427"/>
  <c r="G27" i="427"/>
  <c r="O26" i="427"/>
  <c r="N26" i="427"/>
  <c r="Q26" i="427" s="1"/>
  <c r="M26" i="427"/>
  <c r="AB26" i="427" s="1"/>
  <c r="K26" i="427"/>
  <c r="G26" i="427"/>
  <c r="AB25" i="427"/>
  <c r="O25" i="427"/>
  <c r="M25" i="427"/>
  <c r="AA25" i="427" s="1"/>
  <c r="K25" i="427"/>
  <c r="G25" i="427"/>
  <c r="F1" i="427" s="1"/>
  <c r="F2" i="427" s="1"/>
  <c r="AB24" i="427"/>
  <c r="O24" i="427"/>
  <c r="M24" i="427"/>
  <c r="AA24" i="427" s="1"/>
  <c r="K24" i="427"/>
  <c r="G24" i="427"/>
  <c r="O23" i="427"/>
  <c r="M23" i="427"/>
  <c r="N23" i="427" s="1"/>
  <c r="K23" i="427"/>
  <c r="G23" i="427"/>
  <c r="AB22" i="427"/>
  <c r="P22" i="427"/>
  <c r="O22" i="427"/>
  <c r="N22" i="427"/>
  <c r="Q22" i="427" s="1"/>
  <c r="M22" i="427"/>
  <c r="M38" i="427" s="1"/>
  <c r="K22" i="427"/>
  <c r="G22" i="427"/>
  <c r="T21" i="427"/>
  <c r="S21" i="427"/>
  <c r="O21" i="427"/>
  <c r="L21" i="427"/>
  <c r="H1" i="427" s="1"/>
  <c r="J21" i="427"/>
  <c r="K21" i="427" s="1"/>
  <c r="I21" i="427"/>
  <c r="O6" i="427"/>
  <c r="N6" i="427"/>
  <c r="Q6" i="427" s="1"/>
  <c r="M6" i="427"/>
  <c r="AB6" i="427" s="1"/>
  <c r="K6" i="427"/>
  <c r="G6" i="427"/>
  <c r="O5" i="427"/>
  <c r="M5" i="427"/>
  <c r="M21" i="427" s="1"/>
  <c r="K5" i="427"/>
  <c r="G5" i="427"/>
  <c r="H2" i="427"/>
  <c r="D1" i="427"/>
  <c r="T225" i="426"/>
  <c r="S225" i="426"/>
  <c r="O225" i="426"/>
  <c r="L225" i="426"/>
  <c r="J225" i="426"/>
  <c r="K225" i="426" s="1"/>
  <c r="I225" i="426"/>
  <c r="AA214" i="426"/>
  <c r="Q214" i="426"/>
  <c r="O214" i="426"/>
  <c r="N214" i="426"/>
  <c r="P214" i="426" s="1"/>
  <c r="M214" i="426"/>
  <c r="AB214" i="426" s="1"/>
  <c r="K214" i="426"/>
  <c r="G214" i="426"/>
  <c r="AB213" i="426"/>
  <c r="AA213" i="426"/>
  <c r="O213" i="426"/>
  <c r="N213" i="426"/>
  <c r="Q213" i="426" s="1"/>
  <c r="M213" i="426"/>
  <c r="K213" i="426"/>
  <c r="G213" i="426"/>
  <c r="AA212" i="426"/>
  <c r="O212" i="426"/>
  <c r="N212" i="426"/>
  <c r="Q212" i="426" s="1"/>
  <c r="M212" i="426"/>
  <c r="AB212" i="426" s="1"/>
  <c r="K212" i="426"/>
  <c r="P212" i="426" s="1"/>
  <c r="G212" i="426"/>
  <c r="O211" i="426"/>
  <c r="M211" i="426"/>
  <c r="AA211" i="426" s="1"/>
  <c r="K211" i="426"/>
  <c r="G211" i="426"/>
  <c r="AA210" i="426"/>
  <c r="Q210" i="426"/>
  <c r="O210" i="426"/>
  <c r="N210" i="426"/>
  <c r="P210" i="426" s="1"/>
  <c r="M210" i="426"/>
  <c r="AB210" i="426" s="1"/>
  <c r="K210" i="426"/>
  <c r="G210" i="426"/>
  <c r="O209" i="426"/>
  <c r="M209" i="426"/>
  <c r="N209" i="426" s="1"/>
  <c r="K209" i="426"/>
  <c r="G209" i="426"/>
  <c r="T208" i="426"/>
  <c r="S208" i="426"/>
  <c r="O208" i="426"/>
  <c r="L208" i="426"/>
  <c r="J208" i="426"/>
  <c r="K208" i="426" s="1"/>
  <c r="I208" i="426"/>
  <c r="AB194" i="426"/>
  <c r="AA194" i="426"/>
  <c r="O194" i="426"/>
  <c r="N194" i="426"/>
  <c r="Q194" i="426" s="1"/>
  <c r="M194" i="426"/>
  <c r="K194" i="426"/>
  <c r="G194" i="426"/>
  <c r="AA193" i="426"/>
  <c r="Q193" i="426"/>
  <c r="O193" i="426"/>
  <c r="N193" i="426"/>
  <c r="P193" i="426" s="1"/>
  <c r="M193" i="426"/>
  <c r="AB193" i="426" s="1"/>
  <c r="K193" i="426"/>
  <c r="G193" i="426"/>
  <c r="AA192" i="426"/>
  <c r="O192" i="426"/>
  <c r="N192" i="426"/>
  <c r="Q192" i="426" s="1"/>
  <c r="M192" i="426"/>
  <c r="M208" i="426" s="1"/>
  <c r="K192" i="426"/>
  <c r="G192" i="426"/>
  <c r="T191" i="426"/>
  <c r="S191" i="426"/>
  <c r="L191" i="426"/>
  <c r="O191" i="426" s="1"/>
  <c r="J191" i="426"/>
  <c r="K191" i="426" s="1"/>
  <c r="I191" i="426"/>
  <c r="AA177" i="426"/>
  <c r="O177" i="426"/>
  <c r="M177" i="426"/>
  <c r="N177" i="426" s="1"/>
  <c r="K177" i="426"/>
  <c r="G177" i="426"/>
  <c r="AA176" i="426"/>
  <c r="Q176" i="426"/>
  <c r="O176" i="426"/>
  <c r="N176" i="426"/>
  <c r="P176" i="426" s="1"/>
  <c r="M176" i="426"/>
  <c r="AB176" i="426" s="1"/>
  <c r="K176" i="426"/>
  <c r="G176" i="426"/>
  <c r="AB175" i="426"/>
  <c r="O175" i="426"/>
  <c r="M175" i="426"/>
  <c r="N175" i="426" s="1"/>
  <c r="K175" i="426"/>
  <c r="G175" i="426"/>
  <c r="T174" i="426"/>
  <c r="S174" i="426"/>
  <c r="O174" i="426"/>
  <c r="L174" i="426"/>
  <c r="J174" i="426"/>
  <c r="K174" i="426" s="1"/>
  <c r="I174" i="426"/>
  <c r="AB161" i="426"/>
  <c r="AA161" i="426"/>
  <c r="O161" i="426"/>
  <c r="N161" i="426"/>
  <c r="Q161" i="426" s="1"/>
  <c r="M161" i="426"/>
  <c r="K161" i="426"/>
  <c r="G161" i="426"/>
  <c r="AA160" i="426"/>
  <c r="O160" i="426"/>
  <c r="N160" i="426"/>
  <c r="Q160" i="426" s="1"/>
  <c r="M160" i="426"/>
  <c r="AB160" i="426" s="1"/>
  <c r="K160" i="426"/>
  <c r="G160" i="426"/>
  <c r="AA159" i="426"/>
  <c r="O159" i="426"/>
  <c r="N159" i="426"/>
  <c r="P159" i="426" s="1"/>
  <c r="M159" i="426"/>
  <c r="AB159" i="426" s="1"/>
  <c r="K159" i="426"/>
  <c r="Q159" i="426" s="1"/>
  <c r="G159" i="426"/>
  <c r="AA158" i="426"/>
  <c r="P158" i="426"/>
  <c r="O158" i="426"/>
  <c r="N158" i="426"/>
  <c r="Q158" i="426" s="1"/>
  <c r="M158" i="426"/>
  <c r="M174" i="426" s="1"/>
  <c r="K158" i="426"/>
  <c r="G158" i="426"/>
  <c r="T157" i="426"/>
  <c r="S157" i="426"/>
  <c r="L157" i="426"/>
  <c r="J157" i="426"/>
  <c r="K157" i="426" s="1"/>
  <c r="I157" i="426"/>
  <c r="O157" i="426" s="1"/>
  <c r="AB141" i="426"/>
  <c r="AA141" i="426"/>
  <c r="O141" i="426"/>
  <c r="N141" i="426"/>
  <c r="Q141" i="426" s="1"/>
  <c r="M141" i="426"/>
  <c r="M157" i="426" s="1"/>
  <c r="K141" i="426"/>
  <c r="G141" i="426"/>
  <c r="T140" i="426"/>
  <c r="S140" i="426"/>
  <c r="L140" i="426"/>
  <c r="O140" i="426" s="1"/>
  <c r="J140" i="426"/>
  <c r="K140" i="426" s="1"/>
  <c r="I140" i="426"/>
  <c r="AA127" i="426"/>
  <c r="Q127" i="426"/>
  <c r="O127" i="426"/>
  <c r="N127" i="426"/>
  <c r="P127" i="426" s="1"/>
  <c r="M127" i="426"/>
  <c r="AB127" i="426" s="1"/>
  <c r="K127" i="426"/>
  <c r="G127" i="426"/>
  <c r="AA126" i="426"/>
  <c r="O126" i="426"/>
  <c r="N126" i="426"/>
  <c r="Q126" i="426" s="1"/>
  <c r="M126" i="426"/>
  <c r="AB126" i="426" s="1"/>
  <c r="K126" i="426"/>
  <c r="G126" i="426"/>
  <c r="AA125" i="426"/>
  <c r="O125" i="426"/>
  <c r="N125" i="426"/>
  <c r="Q125" i="426" s="1"/>
  <c r="M125" i="426"/>
  <c r="AB125" i="426" s="1"/>
  <c r="K125" i="426"/>
  <c r="G125" i="426"/>
  <c r="O124" i="426"/>
  <c r="N124" i="426"/>
  <c r="Q124" i="426" s="1"/>
  <c r="M124" i="426"/>
  <c r="AB124" i="426" s="1"/>
  <c r="K124" i="426"/>
  <c r="G124" i="426"/>
  <c r="T123" i="426"/>
  <c r="S123" i="426"/>
  <c r="L123" i="426"/>
  <c r="O123" i="426" s="1"/>
  <c r="J123" i="426"/>
  <c r="K123" i="426" s="1"/>
  <c r="I123" i="426"/>
  <c r="AA111" i="426"/>
  <c r="O111" i="426"/>
  <c r="N111" i="426"/>
  <c r="Q111" i="426" s="1"/>
  <c r="M111" i="426"/>
  <c r="AB111" i="426" s="1"/>
  <c r="K111" i="426"/>
  <c r="G111" i="426"/>
  <c r="AA110" i="426"/>
  <c r="Q110" i="426"/>
  <c r="O110" i="426"/>
  <c r="N110" i="426"/>
  <c r="P110" i="426" s="1"/>
  <c r="M110" i="426"/>
  <c r="AB110" i="426" s="1"/>
  <c r="K110" i="426"/>
  <c r="G110" i="426"/>
  <c r="AA109" i="426"/>
  <c r="O109" i="426"/>
  <c r="N109" i="426"/>
  <c r="Q109" i="426" s="1"/>
  <c r="M109" i="426"/>
  <c r="AB109" i="426" s="1"/>
  <c r="K109" i="426"/>
  <c r="G109" i="426"/>
  <c r="AA108" i="426"/>
  <c r="O108" i="426"/>
  <c r="N108" i="426"/>
  <c r="Q108" i="426" s="1"/>
  <c r="M108" i="426"/>
  <c r="AB108" i="426" s="1"/>
  <c r="K108" i="426"/>
  <c r="G108" i="426"/>
  <c r="O107" i="426"/>
  <c r="M107" i="426"/>
  <c r="AB107" i="426" s="1"/>
  <c r="K107" i="426"/>
  <c r="G107" i="426"/>
  <c r="T106" i="426"/>
  <c r="S106" i="426"/>
  <c r="L106" i="426"/>
  <c r="O106" i="426" s="1"/>
  <c r="J106" i="426"/>
  <c r="K106" i="426" s="1"/>
  <c r="I106" i="426"/>
  <c r="AA93" i="426"/>
  <c r="O93" i="426"/>
  <c r="N93" i="426"/>
  <c r="P93" i="426" s="1"/>
  <c r="M93" i="426"/>
  <c r="AB93" i="426" s="1"/>
  <c r="K93" i="426"/>
  <c r="Q93" i="426" s="1"/>
  <c r="G93" i="426"/>
  <c r="AA92" i="426"/>
  <c r="Q92" i="426"/>
  <c r="O92" i="426"/>
  <c r="N92" i="426"/>
  <c r="P92" i="426" s="1"/>
  <c r="M92" i="426"/>
  <c r="AB92" i="426" s="1"/>
  <c r="K92" i="426"/>
  <c r="G92" i="426"/>
  <c r="AA91" i="426"/>
  <c r="O91" i="426"/>
  <c r="N91" i="426"/>
  <c r="Q91" i="426" s="1"/>
  <c r="M91" i="426"/>
  <c r="AB91" i="426" s="1"/>
  <c r="K91" i="426"/>
  <c r="G91" i="426"/>
  <c r="O90" i="426"/>
  <c r="M90" i="426"/>
  <c r="AB90" i="426" s="1"/>
  <c r="K90" i="426"/>
  <c r="G90" i="426"/>
  <c r="T89" i="426"/>
  <c r="S89" i="426"/>
  <c r="L89" i="426"/>
  <c r="O89" i="426" s="1"/>
  <c r="J89" i="426"/>
  <c r="K89" i="426" s="1"/>
  <c r="I89" i="426"/>
  <c r="AA77" i="426"/>
  <c r="O77" i="426"/>
  <c r="N77" i="426"/>
  <c r="Q77" i="426" s="1"/>
  <c r="M77" i="426"/>
  <c r="AB77" i="426" s="1"/>
  <c r="K77" i="426"/>
  <c r="G77" i="426"/>
  <c r="AA76" i="426"/>
  <c r="O76" i="426"/>
  <c r="N76" i="426"/>
  <c r="P76" i="426" s="1"/>
  <c r="M76" i="426"/>
  <c r="AB76" i="426" s="1"/>
  <c r="K76" i="426"/>
  <c r="Q76" i="426" s="1"/>
  <c r="G76" i="426"/>
  <c r="AA75" i="426"/>
  <c r="Q75" i="426"/>
  <c r="O75" i="426"/>
  <c r="N75" i="426"/>
  <c r="P75" i="426" s="1"/>
  <c r="M75" i="426"/>
  <c r="AB75" i="426" s="1"/>
  <c r="K75" i="426"/>
  <c r="G75" i="426"/>
  <c r="AA74" i="426"/>
  <c r="O74" i="426"/>
  <c r="N74" i="426"/>
  <c r="Q74" i="426" s="1"/>
  <c r="M74" i="426"/>
  <c r="AB74" i="426" s="1"/>
  <c r="K74" i="426"/>
  <c r="G74" i="426"/>
  <c r="O73" i="426"/>
  <c r="M73" i="426"/>
  <c r="AB73" i="426" s="1"/>
  <c r="K73" i="426"/>
  <c r="G73" i="426"/>
  <c r="T72" i="426"/>
  <c r="S72" i="426"/>
  <c r="L72" i="426"/>
  <c r="O72" i="426" s="1"/>
  <c r="J72" i="426"/>
  <c r="K72" i="426" s="1"/>
  <c r="I72" i="426"/>
  <c r="O56" i="426"/>
  <c r="M56" i="426"/>
  <c r="AB56" i="426" s="1"/>
  <c r="K56" i="426"/>
  <c r="G56" i="426"/>
  <c r="T55" i="426"/>
  <c r="S55" i="426"/>
  <c r="M55" i="426"/>
  <c r="AB55" i="426" s="1"/>
  <c r="AC39" i="426" s="1"/>
  <c r="L55" i="426"/>
  <c r="O55" i="426" s="1"/>
  <c r="J55" i="426"/>
  <c r="K55" i="426" s="1"/>
  <c r="I55" i="426"/>
  <c r="AA41" i="426"/>
  <c r="O41" i="426"/>
  <c r="N41" i="426"/>
  <c r="Q41" i="426" s="1"/>
  <c r="M41" i="426"/>
  <c r="AB41" i="426" s="1"/>
  <c r="K41" i="426"/>
  <c r="G41" i="426"/>
  <c r="AB40" i="426"/>
  <c r="AA40" i="426"/>
  <c r="O40" i="426"/>
  <c r="N40" i="426"/>
  <c r="P40" i="426" s="1"/>
  <c r="M40" i="426"/>
  <c r="K40" i="426"/>
  <c r="Q40" i="426" s="1"/>
  <c r="G40" i="426"/>
  <c r="AB39" i="426"/>
  <c r="AA39" i="426"/>
  <c r="O39" i="426"/>
  <c r="N39" i="426"/>
  <c r="Q39" i="426" s="1"/>
  <c r="M39" i="426"/>
  <c r="K39" i="426"/>
  <c r="G39" i="426"/>
  <c r="T38" i="426"/>
  <c r="S38" i="426"/>
  <c r="M38" i="426"/>
  <c r="N38" i="426" s="1"/>
  <c r="L38" i="426"/>
  <c r="J38" i="426"/>
  <c r="K38" i="426" s="1"/>
  <c r="I38" i="426"/>
  <c r="O38" i="426" s="1"/>
  <c r="AA23" i="426"/>
  <c r="Q23" i="426"/>
  <c r="O23" i="426"/>
  <c r="N23" i="426"/>
  <c r="P23" i="426" s="1"/>
  <c r="M23" i="426"/>
  <c r="AB23" i="426" s="1"/>
  <c r="K23" i="426"/>
  <c r="G23" i="426"/>
  <c r="AB22" i="426"/>
  <c r="AA22" i="426"/>
  <c r="Q22" i="426"/>
  <c r="P22" i="426"/>
  <c r="O22" i="426"/>
  <c r="N22" i="426"/>
  <c r="M22" i="426"/>
  <c r="K22" i="426"/>
  <c r="G22" i="426"/>
  <c r="T21" i="426"/>
  <c r="S21" i="426"/>
  <c r="O21" i="426"/>
  <c r="L21" i="426"/>
  <c r="H1" i="426" s="1"/>
  <c r="J21" i="426"/>
  <c r="K21" i="426" s="1"/>
  <c r="I21" i="426"/>
  <c r="AA6" i="426"/>
  <c r="O6" i="426"/>
  <c r="N6" i="426"/>
  <c r="Q6" i="426" s="1"/>
  <c r="M6" i="426"/>
  <c r="AB6" i="426" s="1"/>
  <c r="K6" i="426"/>
  <c r="G6" i="426"/>
  <c r="O5" i="426"/>
  <c r="M5" i="426"/>
  <c r="M21" i="426" s="1"/>
  <c r="K5" i="426"/>
  <c r="G5" i="426"/>
  <c r="F1" i="426" s="1"/>
  <c r="H2" i="426"/>
  <c r="D1" i="426"/>
  <c r="F3" i="425" s="1"/>
  <c r="X29" i="425"/>
  <c r="W29" i="425"/>
  <c r="V29" i="425"/>
  <c r="T29" i="425"/>
  <c r="S29" i="425"/>
  <c r="P29" i="425"/>
  <c r="M8" i="425" s="1"/>
  <c r="O29" i="425"/>
  <c r="N29" i="425"/>
  <c r="M29" i="425"/>
  <c r="J29" i="425"/>
  <c r="H29" i="425"/>
  <c r="G29" i="425"/>
  <c r="D29" i="425"/>
  <c r="O15" i="425"/>
  <c r="N15" i="425"/>
  <c r="K15" i="425"/>
  <c r="I15" i="425"/>
  <c r="H15" i="425"/>
  <c r="G15" i="425"/>
  <c r="F15" i="425"/>
  <c r="E15" i="425"/>
  <c r="D15" i="425"/>
  <c r="G8" i="425" s="1"/>
  <c r="K8" i="425"/>
  <c r="I8" i="425"/>
  <c r="F8" i="425"/>
  <c r="E8" i="425"/>
  <c r="M7" i="425"/>
  <c r="K7" i="425"/>
  <c r="I7" i="425"/>
  <c r="G7" i="425"/>
  <c r="F7" i="425"/>
  <c r="E7" i="425"/>
  <c r="M6" i="425"/>
  <c r="K6" i="425"/>
  <c r="I6" i="425"/>
  <c r="G6" i="425"/>
  <c r="F6" i="425"/>
  <c r="E6" i="425"/>
  <c r="T157" i="424"/>
  <c r="S157" i="424"/>
  <c r="M157" i="424"/>
  <c r="AB157" i="424" s="1"/>
  <c r="AC141" i="424" s="1"/>
  <c r="L157" i="424"/>
  <c r="O157" i="424" s="1"/>
  <c r="J157" i="424"/>
  <c r="K157" i="424" s="1"/>
  <c r="I157" i="424"/>
  <c r="AA143" i="424"/>
  <c r="O143" i="424"/>
  <c r="M143" i="424"/>
  <c r="AB143" i="424" s="1"/>
  <c r="K143" i="424"/>
  <c r="G143" i="424"/>
  <c r="AB142" i="424"/>
  <c r="AA142" i="424"/>
  <c r="O142" i="424"/>
  <c r="M142" i="424"/>
  <c r="N142" i="424" s="1"/>
  <c r="K142" i="424"/>
  <c r="G142" i="424"/>
  <c r="AB141" i="424"/>
  <c r="AA141" i="424"/>
  <c r="Q141" i="424"/>
  <c r="O141" i="424"/>
  <c r="N141" i="424"/>
  <c r="P141" i="424" s="1"/>
  <c r="M141" i="424"/>
  <c r="K141" i="424"/>
  <c r="G141" i="424"/>
  <c r="T140" i="424"/>
  <c r="S140" i="424"/>
  <c r="O140" i="424"/>
  <c r="L140" i="424"/>
  <c r="J140" i="424"/>
  <c r="K140" i="424" s="1"/>
  <c r="I140" i="424"/>
  <c r="AB126" i="424"/>
  <c r="AA126" i="424"/>
  <c r="P126" i="424"/>
  <c r="O126" i="424"/>
  <c r="N126" i="424"/>
  <c r="M126" i="424"/>
  <c r="K126" i="424"/>
  <c r="Q126" i="424" s="1"/>
  <c r="G126" i="424"/>
  <c r="O125" i="424"/>
  <c r="M125" i="424"/>
  <c r="AB125" i="424" s="1"/>
  <c r="K125" i="424"/>
  <c r="G125" i="424"/>
  <c r="AB124" i="424"/>
  <c r="O124" i="424"/>
  <c r="N124" i="424"/>
  <c r="Q124" i="424" s="1"/>
  <c r="M124" i="424"/>
  <c r="M140" i="424" s="1"/>
  <c r="K124" i="424"/>
  <c r="G124" i="424"/>
  <c r="T123" i="424"/>
  <c r="S123" i="424"/>
  <c r="L123" i="424"/>
  <c r="O123" i="424" s="1"/>
  <c r="J123" i="424"/>
  <c r="K123" i="424" s="1"/>
  <c r="I123" i="424"/>
  <c r="AA111" i="424"/>
  <c r="O111" i="424"/>
  <c r="M111" i="424"/>
  <c r="AB111" i="424" s="1"/>
  <c r="K111" i="424"/>
  <c r="G111" i="424"/>
  <c r="AB110" i="424"/>
  <c r="AA110" i="424"/>
  <c r="Q110" i="424"/>
  <c r="O110" i="424"/>
  <c r="N110" i="424"/>
  <c r="P110" i="424" s="1"/>
  <c r="M110" i="424"/>
  <c r="K110" i="424"/>
  <c r="G110" i="424"/>
  <c r="AB109" i="424"/>
  <c r="AA109" i="424"/>
  <c r="P109" i="424"/>
  <c r="O109" i="424"/>
  <c r="N109" i="424"/>
  <c r="M109" i="424"/>
  <c r="K109" i="424"/>
  <c r="Q109" i="424" s="1"/>
  <c r="G109" i="424"/>
  <c r="O108" i="424"/>
  <c r="M108" i="424"/>
  <c r="AB108" i="424" s="1"/>
  <c r="K108" i="424"/>
  <c r="G108" i="424"/>
  <c r="AB107" i="424"/>
  <c r="O107" i="424"/>
  <c r="N107" i="424"/>
  <c r="Q107" i="424" s="1"/>
  <c r="M107" i="424"/>
  <c r="AA107" i="424" s="1"/>
  <c r="K107" i="424"/>
  <c r="G107" i="424"/>
  <c r="T106" i="424"/>
  <c r="S106" i="424"/>
  <c r="M106" i="424"/>
  <c r="AB106" i="424" s="1"/>
  <c r="AC90" i="424" s="1"/>
  <c r="L106" i="424"/>
  <c r="O106" i="424" s="1"/>
  <c r="J106" i="424"/>
  <c r="K106" i="424" s="1"/>
  <c r="I106" i="424"/>
  <c r="AA93" i="424"/>
  <c r="O93" i="424"/>
  <c r="M93" i="424"/>
  <c r="AB93" i="424" s="1"/>
  <c r="K93" i="424"/>
  <c r="G93" i="424"/>
  <c r="AB92" i="424"/>
  <c r="AA92" i="424"/>
  <c r="Q92" i="424"/>
  <c r="O92" i="424"/>
  <c r="N92" i="424"/>
  <c r="P92" i="424" s="1"/>
  <c r="M92" i="424"/>
  <c r="K92" i="424"/>
  <c r="G92" i="424"/>
  <c r="AB91" i="424"/>
  <c r="AA91" i="424"/>
  <c r="P91" i="424"/>
  <c r="O91" i="424"/>
  <c r="N91" i="424"/>
  <c r="M91" i="424"/>
  <c r="K91" i="424"/>
  <c r="Q91" i="424" s="1"/>
  <c r="G91" i="424"/>
  <c r="O90" i="424"/>
  <c r="N90" i="424"/>
  <c r="Q90" i="424" s="1"/>
  <c r="M90" i="424"/>
  <c r="AB90" i="424" s="1"/>
  <c r="K90" i="424"/>
  <c r="G90" i="424"/>
  <c r="T89" i="424"/>
  <c r="S89" i="424"/>
  <c r="O89" i="424"/>
  <c r="M89" i="424"/>
  <c r="N89" i="424" s="1"/>
  <c r="L89" i="424"/>
  <c r="J89" i="424"/>
  <c r="K89" i="424" s="1"/>
  <c r="I89" i="424"/>
  <c r="O79" i="424"/>
  <c r="M79" i="424"/>
  <c r="AB79" i="424" s="1"/>
  <c r="K79" i="424"/>
  <c r="G79" i="424"/>
  <c r="AA78" i="424"/>
  <c r="O78" i="424"/>
  <c r="N78" i="424"/>
  <c r="P78" i="424" s="1"/>
  <c r="M78" i="424"/>
  <c r="AB78" i="424" s="1"/>
  <c r="K78" i="424"/>
  <c r="Q78" i="424" s="1"/>
  <c r="G78" i="424"/>
  <c r="AB77" i="424"/>
  <c r="AA77" i="424"/>
  <c r="Q77" i="424"/>
  <c r="O77" i="424"/>
  <c r="N77" i="424"/>
  <c r="P77" i="424" s="1"/>
  <c r="M77" i="424"/>
  <c r="K77" i="424"/>
  <c r="G77" i="424"/>
  <c r="AA76" i="424"/>
  <c r="P76" i="424"/>
  <c r="O76" i="424"/>
  <c r="N76" i="424"/>
  <c r="M76" i="424"/>
  <c r="AB76" i="424" s="1"/>
  <c r="K76" i="424"/>
  <c r="Q76" i="424" s="1"/>
  <c r="G76" i="424"/>
  <c r="O75" i="424"/>
  <c r="M75" i="424"/>
  <c r="AB75" i="424" s="1"/>
  <c r="K75" i="424"/>
  <c r="G75" i="424"/>
  <c r="AA74" i="424"/>
  <c r="O74" i="424"/>
  <c r="N74" i="424"/>
  <c r="P74" i="424" s="1"/>
  <c r="M74" i="424"/>
  <c r="AB74" i="424" s="1"/>
  <c r="K74" i="424"/>
  <c r="Q74" i="424" s="1"/>
  <c r="G74" i="424"/>
  <c r="AB73" i="424"/>
  <c r="AA73" i="424"/>
  <c r="Q73" i="424"/>
  <c r="O73" i="424"/>
  <c r="N73" i="424"/>
  <c r="P73" i="424" s="1"/>
  <c r="M73" i="424"/>
  <c r="K73" i="424"/>
  <c r="G73" i="424"/>
  <c r="T72" i="424"/>
  <c r="S72" i="424"/>
  <c r="L72" i="424"/>
  <c r="O72" i="424" s="1"/>
  <c r="J72" i="424"/>
  <c r="K72" i="424" s="1"/>
  <c r="I72" i="424"/>
  <c r="AB58" i="424"/>
  <c r="AA58" i="424"/>
  <c r="O58" i="424"/>
  <c r="N58" i="424"/>
  <c r="P58" i="424" s="1"/>
  <c r="M58" i="424"/>
  <c r="K58" i="424"/>
  <c r="Q58" i="424" s="1"/>
  <c r="G58" i="424"/>
  <c r="AB57" i="424"/>
  <c r="AA57" i="424"/>
  <c r="P57" i="424"/>
  <c r="O57" i="424"/>
  <c r="N57" i="424"/>
  <c r="M57" i="424"/>
  <c r="K57" i="424"/>
  <c r="Q57" i="424" s="1"/>
  <c r="G57" i="424"/>
  <c r="AB56" i="424"/>
  <c r="O56" i="424"/>
  <c r="N56" i="424"/>
  <c r="Q56" i="424" s="1"/>
  <c r="M56" i="424"/>
  <c r="M72" i="424" s="1"/>
  <c r="K56" i="424"/>
  <c r="G56" i="424"/>
  <c r="T55" i="424"/>
  <c r="S55" i="424"/>
  <c r="O55" i="424"/>
  <c r="M55" i="424"/>
  <c r="N55" i="424" s="1"/>
  <c r="L55" i="424"/>
  <c r="J55" i="424"/>
  <c r="K55" i="424" s="1"/>
  <c r="I55" i="424"/>
  <c r="O42" i="424"/>
  <c r="M42" i="424"/>
  <c r="AB42" i="424" s="1"/>
  <c r="K42" i="424"/>
  <c r="G42" i="424"/>
  <c r="AA41" i="424"/>
  <c r="O41" i="424"/>
  <c r="N41" i="424"/>
  <c r="Q41" i="424" s="1"/>
  <c r="M41" i="424"/>
  <c r="AB41" i="424" s="1"/>
  <c r="K41" i="424"/>
  <c r="G41" i="424"/>
  <c r="AB40" i="424"/>
  <c r="AA40" i="424"/>
  <c r="O40" i="424"/>
  <c r="N40" i="424"/>
  <c r="P40" i="424" s="1"/>
  <c r="M40" i="424"/>
  <c r="K40" i="424"/>
  <c r="Q40" i="424" s="1"/>
  <c r="G40" i="424"/>
  <c r="AB39" i="424"/>
  <c r="AA39" i="424"/>
  <c r="Q39" i="424"/>
  <c r="O39" i="424"/>
  <c r="N39" i="424"/>
  <c r="P39" i="424" s="1"/>
  <c r="M39" i="424"/>
  <c r="K39" i="424"/>
  <c r="G39" i="424"/>
  <c r="T38" i="424"/>
  <c r="S38" i="424"/>
  <c r="L38" i="424"/>
  <c r="O38" i="424" s="1"/>
  <c r="J38" i="424"/>
  <c r="K38" i="424" s="1"/>
  <c r="I38" i="424"/>
  <c r="AQ29" i="424"/>
  <c r="O27" i="424"/>
  <c r="M27" i="424"/>
  <c r="N27" i="424" s="1"/>
  <c r="K27" i="424"/>
  <c r="G27" i="424"/>
  <c r="O26" i="424"/>
  <c r="M26" i="424"/>
  <c r="AB26" i="424" s="1"/>
  <c r="K26" i="424"/>
  <c r="G26" i="424"/>
  <c r="AB25" i="424"/>
  <c r="O25" i="424"/>
  <c r="M25" i="424"/>
  <c r="AA25" i="424" s="1"/>
  <c r="K25" i="424"/>
  <c r="G25" i="424"/>
  <c r="AB24" i="424"/>
  <c r="O24" i="424"/>
  <c r="M24" i="424"/>
  <c r="AA24" i="424" s="1"/>
  <c r="K24" i="424"/>
  <c r="G24" i="424"/>
  <c r="O23" i="424"/>
  <c r="M23" i="424"/>
  <c r="N23" i="424" s="1"/>
  <c r="K23" i="424"/>
  <c r="G23" i="424"/>
  <c r="AB22" i="424"/>
  <c r="P22" i="424"/>
  <c r="O22" i="424"/>
  <c r="N22" i="424"/>
  <c r="M22" i="424"/>
  <c r="AA22" i="424" s="1"/>
  <c r="K22" i="424"/>
  <c r="Q22" i="424" s="1"/>
  <c r="G22" i="424"/>
  <c r="T21" i="424"/>
  <c r="S21" i="424"/>
  <c r="O21" i="424"/>
  <c r="L21" i="424"/>
  <c r="K21" i="424"/>
  <c r="J21" i="424"/>
  <c r="I21" i="424"/>
  <c r="O6" i="424"/>
  <c r="M6" i="424"/>
  <c r="AB6" i="424" s="1"/>
  <c r="K6" i="424"/>
  <c r="G6" i="424"/>
  <c r="F1" i="424" s="1"/>
  <c r="F2" i="424" s="1"/>
  <c r="O5" i="424"/>
  <c r="M5" i="424"/>
  <c r="M21" i="424" s="1"/>
  <c r="K5" i="424"/>
  <c r="G5" i="424"/>
  <c r="H2" i="424"/>
  <c r="H1" i="424"/>
  <c r="D1" i="424"/>
  <c r="T225" i="423"/>
  <c r="S225" i="423"/>
  <c r="L225" i="423"/>
  <c r="O225" i="423" s="1"/>
  <c r="J225" i="423"/>
  <c r="K225" i="423" s="1"/>
  <c r="I225" i="423"/>
  <c r="Q213" i="423"/>
  <c r="P213" i="423"/>
  <c r="O213" i="423"/>
  <c r="N213" i="423"/>
  <c r="M213" i="423"/>
  <c r="AB213" i="423" s="1"/>
  <c r="K213" i="423"/>
  <c r="G213" i="423"/>
  <c r="O212" i="423"/>
  <c r="M212" i="423"/>
  <c r="N212" i="423" s="1"/>
  <c r="K212" i="423"/>
  <c r="G212" i="423"/>
  <c r="AB211" i="423"/>
  <c r="O211" i="423"/>
  <c r="M211" i="423"/>
  <c r="AA211" i="423" s="1"/>
  <c r="K211" i="423"/>
  <c r="G211" i="423"/>
  <c r="AB210" i="423"/>
  <c r="O210" i="423"/>
  <c r="N210" i="423"/>
  <c r="Q210" i="423" s="1"/>
  <c r="M210" i="423"/>
  <c r="AA210" i="423" s="1"/>
  <c r="K210" i="423"/>
  <c r="G210" i="423"/>
  <c r="AA209" i="423"/>
  <c r="O209" i="423"/>
  <c r="M209" i="423"/>
  <c r="M225" i="423" s="1"/>
  <c r="K209" i="423"/>
  <c r="G209" i="423"/>
  <c r="T208" i="423"/>
  <c r="S208" i="423"/>
  <c r="L208" i="423"/>
  <c r="O208" i="423" s="1"/>
  <c r="J208" i="423"/>
  <c r="K208" i="423" s="1"/>
  <c r="I208" i="423"/>
  <c r="Q193" i="423"/>
  <c r="P193" i="423"/>
  <c r="O193" i="423"/>
  <c r="N193" i="423"/>
  <c r="M193" i="423"/>
  <c r="AB193" i="423" s="1"/>
  <c r="K193" i="423"/>
  <c r="G193" i="423"/>
  <c r="O192" i="423"/>
  <c r="M192" i="423"/>
  <c r="N192" i="423" s="1"/>
  <c r="K192" i="423"/>
  <c r="G192" i="423"/>
  <c r="T191" i="423"/>
  <c r="S191" i="423"/>
  <c r="O191" i="423"/>
  <c r="L191" i="423"/>
  <c r="J191" i="423"/>
  <c r="K191" i="423" s="1"/>
  <c r="I191" i="423"/>
  <c r="O177" i="423"/>
  <c r="M177" i="423"/>
  <c r="AB177" i="423" s="1"/>
  <c r="K177" i="423"/>
  <c r="G177" i="423"/>
  <c r="AB176" i="423"/>
  <c r="AA176" i="423"/>
  <c r="O176" i="423"/>
  <c r="M176" i="423"/>
  <c r="N176" i="423" s="1"/>
  <c r="K176" i="423"/>
  <c r="G176" i="423"/>
  <c r="AA175" i="423"/>
  <c r="P175" i="423"/>
  <c r="O175" i="423"/>
  <c r="N175" i="423"/>
  <c r="Q175" i="423" s="1"/>
  <c r="M175" i="423"/>
  <c r="M191" i="423" s="1"/>
  <c r="K175" i="423"/>
  <c r="G175" i="423"/>
  <c r="T174" i="423"/>
  <c r="S174" i="423"/>
  <c r="L174" i="423"/>
  <c r="J174" i="423"/>
  <c r="K174" i="423" s="1"/>
  <c r="I174" i="423"/>
  <c r="O174" i="423" s="1"/>
  <c r="AB161" i="423"/>
  <c r="AA161" i="423"/>
  <c r="Q161" i="423"/>
  <c r="O161" i="423"/>
  <c r="N161" i="423"/>
  <c r="P161" i="423" s="1"/>
  <c r="M161" i="423"/>
  <c r="K161" i="423"/>
  <c r="G161" i="423"/>
  <c r="Q160" i="423"/>
  <c r="P160" i="423"/>
  <c r="O160" i="423"/>
  <c r="N160" i="423"/>
  <c r="M160" i="423"/>
  <c r="AB160" i="423" s="1"/>
  <c r="K160" i="423"/>
  <c r="G160" i="423"/>
  <c r="O159" i="423"/>
  <c r="M159" i="423"/>
  <c r="N159" i="423" s="1"/>
  <c r="K159" i="423"/>
  <c r="G159" i="423"/>
  <c r="O158" i="423"/>
  <c r="M158" i="423"/>
  <c r="AB158" i="423" s="1"/>
  <c r="K158" i="423"/>
  <c r="G158" i="423"/>
  <c r="T157" i="423"/>
  <c r="S157" i="423"/>
  <c r="L157" i="423"/>
  <c r="O157" i="423" s="1"/>
  <c r="K157" i="423"/>
  <c r="J157" i="423"/>
  <c r="I157" i="423"/>
  <c r="O141" i="423"/>
  <c r="M141" i="423"/>
  <c r="AB141" i="423" s="1"/>
  <c r="K141" i="423"/>
  <c r="G141" i="423"/>
  <c r="T140" i="423"/>
  <c r="S140" i="423"/>
  <c r="L140" i="423"/>
  <c r="O140" i="423" s="1"/>
  <c r="K140" i="423"/>
  <c r="J140" i="423"/>
  <c r="I140" i="423"/>
  <c r="AA127" i="423"/>
  <c r="O127" i="423"/>
  <c r="M127" i="423"/>
  <c r="AB127" i="423" s="1"/>
  <c r="K127" i="423"/>
  <c r="G127" i="423"/>
  <c r="AB126" i="423"/>
  <c r="AA126" i="423"/>
  <c r="Q126" i="423"/>
  <c r="O126" i="423"/>
  <c r="N126" i="423"/>
  <c r="P126" i="423" s="1"/>
  <c r="M126" i="423"/>
  <c r="K126" i="423"/>
  <c r="G126" i="423"/>
  <c r="AA125" i="423"/>
  <c r="Q125" i="423"/>
  <c r="P125" i="423"/>
  <c r="O125" i="423"/>
  <c r="N125" i="423"/>
  <c r="M125" i="423"/>
  <c r="AB125" i="423" s="1"/>
  <c r="K125" i="423"/>
  <c r="G125" i="423"/>
  <c r="O124" i="423"/>
  <c r="M124" i="423"/>
  <c r="N124" i="423" s="1"/>
  <c r="K124" i="423"/>
  <c r="G124" i="423"/>
  <c r="T123" i="423"/>
  <c r="S123" i="423"/>
  <c r="O123" i="423"/>
  <c r="L123" i="423"/>
  <c r="J123" i="423"/>
  <c r="K123" i="423" s="1"/>
  <c r="I123" i="423"/>
  <c r="O111" i="423"/>
  <c r="M111" i="423"/>
  <c r="N111" i="423" s="1"/>
  <c r="K111" i="423"/>
  <c r="G111" i="423"/>
  <c r="AA110" i="423"/>
  <c r="O110" i="423"/>
  <c r="M110" i="423"/>
  <c r="AB110" i="423" s="1"/>
  <c r="K110" i="423"/>
  <c r="G110" i="423"/>
  <c r="AB109" i="423"/>
  <c r="AA109" i="423"/>
  <c r="Q109" i="423"/>
  <c r="O109" i="423"/>
  <c r="N109" i="423"/>
  <c r="P109" i="423" s="1"/>
  <c r="M109" i="423"/>
  <c r="K109" i="423"/>
  <c r="G109" i="423"/>
  <c r="AA108" i="423"/>
  <c r="Q108" i="423"/>
  <c r="P108" i="423"/>
  <c r="O108" i="423"/>
  <c r="N108" i="423"/>
  <c r="M108" i="423"/>
  <c r="AB108" i="423" s="1"/>
  <c r="K108" i="423"/>
  <c r="G108" i="423"/>
  <c r="O107" i="423"/>
  <c r="M107" i="423"/>
  <c r="M123" i="423" s="1"/>
  <c r="K107" i="423"/>
  <c r="G107" i="423"/>
  <c r="T106" i="423"/>
  <c r="S106" i="423"/>
  <c r="O106" i="423"/>
  <c r="L106" i="423"/>
  <c r="J106" i="423"/>
  <c r="K106" i="423" s="1"/>
  <c r="I106" i="423"/>
  <c r="O93" i="423"/>
  <c r="M93" i="423"/>
  <c r="AB93" i="423" s="1"/>
  <c r="K93" i="423"/>
  <c r="G93" i="423"/>
  <c r="AA92" i="423"/>
  <c r="O92" i="423"/>
  <c r="M92" i="423"/>
  <c r="AB92" i="423" s="1"/>
  <c r="K92" i="423"/>
  <c r="G92" i="423"/>
  <c r="AB91" i="423"/>
  <c r="AA91" i="423"/>
  <c r="Q91" i="423"/>
  <c r="O91" i="423"/>
  <c r="N91" i="423"/>
  <c r="P91" i="423" s="1"/>
  <c r="M91" i="423"/>
  <c r="K91" i="423"/>
  <c r="G91" i="423"/>
  <c r="AA90" i="423"/>
  <c r="O90" i="423"/>
  <c r="M90" i="423"/>
  <c r="M106" i="423" s="1"/>
  <c r="K90" i="423"/>
  <c r="G90" i="423"/>
  <c r="T89" i="423"/>
  <c r="S89" i="423"/>
  <c r="L89" i="423"/>
  <c r="O89" i="423" s="1"/>
  <c r="J89" i="423"/>
  <c r="K89" i="423" s="1"/>
  <c r="I89" i="423"/>
  <c r="AA77" i="423"/>
  <c r="Q77" i="423"/>
  <c r="P77" i="423"/>
  <c r="O77" i="423"/>
  <c r="N77" i="423"/>
  <c r="M77" i="423"/>
  <c r="AB77" i="423" s="1"/>
  <c r="K77" i="423"/>
  <c r="G77" i="423"/>
  <c r="O76" i="423"/>
  <c r="M76" i="423"/>
  <c r="AB76" i="423" s="1"/>
  <c r="K76" i="423"/>
  <c r="G76" i="423"/>
  <c r="AA75" i="423"/>
  <c r="Q75" i="423"/>
  <c r="O75" i="423"/>
  <c r="N75" i="423"/>
  <c r="P75" i="423" s="1"/>
  <c r="M75" i="423"/>
  <c r="AB75" i="423" s="1"/>
  <c r="K75" i="423"/>
  <c r="G75" i="423"/>
  <c r="AB74" i="423"/>
  <c r="AA74" i="423"/>
  <c r="O74" i="423"/>
  <c r="N74" i="423"/>
  <c r="Q74" i="423" s="1"/>
  <c r="M74" i="423"/>
  <c r="K74" i="423"/>
  <c r="G74" i="423"/>
  <c r="AA73" i="423"/>
  <c r="O73" i="423"/>
  <c r="M73" i="423"/>
  <c r="M89" i="423" s="1"/>
  <c r="K73" i="423"/>
  <c r="G73" i="423"/>
  <c r="T72" i="423"/>
  <c r="S72" i="423"/>
  <c r="L72" i="423"/>
  <c r="O72" i="423" s="1"/>
  <c r="J72" i="423"/>
  <c r="K72" i="423" s="1"/>
  <c r="I72" i="423"/>
  <c r="AA56" i="423"/>
  <c r="O56" i="423"/>
  <c r="M56" i="423"/>
  <c r="M72" i="423" s="1"/>
  <c r="K56" i="423"/>
  <c r="G56" i="423"/>
  <c r="T55" i="423"/>
  <c r="S55" i="423"/>
  <c r="L55" i="423"/>
  <c r="O55" i="423" s="1"/>
  <c r="J55" i="423"/>
  <c r="K55" i="423" s="1"/>
  <c r="I55" i="423"/>
  <c r="AA41" i="423"/>
  <c r="Q41" i="423"/>
  <c r="P41" i="423"/>
  <c r="O41" i="423"/>
  <c r="N41" i="423"/>
  <c r="M41" i="423"/>
  <c r="AB41" i="423" s="1"/>
  <c r="K41" i="423"/>
  <c r="G41" i="423"/>
  <c r="O40" i="423"/>
  <c r="M40" i="423"/>
  <c r="N40" i="423" s="1"/>
  <c r="K40" i="423"/>
  <c r="G40" i="423"/>
  <c r="O39" i="423"/>
  <c r="M39" i="423"/>
  <c r="M55" i="423" s="1"/>
  <c r="K39" i="423"/>
  <c r="G39" i="423"/>
  <c r="T38" i="423"/>
  <c r="S38" i="423"/>
  <c r="L38" i="423"/>
  <c r="O38" i="423" s="1"/>
  <c r="K38" i="423"/>
  <c r="J38" i="423"/>
  <c r="I38" i="423"/>
  <c r="AA23" i="423"/>
  <c r="O23" i="423"/>
  <c r="N23" i="423"/>
  <c r="P23" i="423" s="1"/>
  <c r="M23" i="423"/>
  <c r="AB23" i="423" s="1"/>
  <c r="K23" i="423"/>
  <c r="Q23" i="423" s="1"/>
  <c r="G23" i="423"/>
  <c r="AA22" i="423"/>
  <c r="O22" i="423"/>
  <c r="M22" i="423"/>
  <c r="AB22" i="423" s="1"/>
  <c r="K22" i="423"/>
  <c r="G22" i="423"/>
  <c r="T21" i="423"/>
  <c r="S21" i="423"/>
  <c r="L21" i="423"/>
  <c r="O21" i="423" s="1"/>
  <c r="J21" i="423"/>
  <c r="K21" i="423" s="1"/>
  <c r="I21" i="423"/>
  <c r="AB6" i="423"/>
  <c r="AA6" i="423"/>
  <c r="Q6" i="423"/>
  <c r="O6" i="423"/>
  <c r="N6" i="423"/>
  <c r="P6" i="423" s="1"/>
  <c r="M6" i="423"/>
  <c r="K6" i="423"/>
  <c r="G6" i="423"/>
  <c r="AB5" i="423"/>
  <c r="AA5" i="423"/>
  <c r="Q5" i="423"/>
  <c r="O5" i="423"/>
  <c r="N5" i="423"/>
  <c r="P5" i="423" s="1"/>
  <c r="M5" i="423"/>
  <c r="M21" i="423" s="1"/>
  <c r="K5" i="423"/>
  <c r="G5" i="423"/>
  <c r="H2" i="423"/>
  <c r="H1" i="423"/>
  <c r="F1" i="423"/>
  <c r="D1" i="423"/>
  <c r="X29" i="422"/>
  <c r="W29" i="422"/>
  <c r="V29" i="422"/>
  <c r="T29" i="422"/>
  <c r="S29" i="422"/>
  <c r="P29" i="422"/>
  <c r="O29" i="422"/>
  <c r="N29" i="422"/>
  <c r="M29" i="422"/>
  <c r="J29" i="422"/>
  <c r="H29" i="422"/>
  <c r="K8" i="422" s="1"/>
  <c r="G29" i="422"/>
  <c r="D29" i="422"/>
  <c r="O15" i="422"/>
  <c r="N15" i="422"/>
  <c r="K15" i="422"/>
  <c r="I15" i="422"/>
  <c r="H15" i="422"/>
  <c r="G15" i="422"/>
  <c r="F15" i="422"/>
  <c r="E15" i="422"/>
  <c r="D15" i="422"/>
  <c r="G8" i="422" s="1"/>
  <c r="M8" i="422"/>
  <c r="I8" i="422"/>
  <c r="F8" i="422"/>
  <c r="M7" i="422"/>
  <c r="K7" i="422"/>
  <c r="I7" i="422"/>
  <c r="G7" i="422"/>
  <c r="F7" i="422"/>
  <c r="E7" i="422"/>
  <c r="M6" i="422"/>
  <c r="K6" i="422"/>
  <c r="I6" i="422"/>
  <c r="G6" i="422"/>
  <c r="F6" i="422"/>
  <c r="E6" i="422"/>
  <c r="F3" i="422"/>
  <c r="T157" i="421"/>
  <c r="S157" i="421"/>
  <c r="M157" i="421"/>
  <c r="AB157" i="421" s="1"/>
  <c r="AC141" i="421" s="1"/>
  <c r="L157" i="421"/>
  <c r="O157" i="421" s="1"/>
  <c r="J157" i="421"/>
  <c r="K157" i="421" s="1"/>
  <c r="I157" i="421"/>
  <c r="AA143" i="421"/>
  <c r="O143" i="421"/>
  <c r="M143" i="421"/>
  <c r="AB143" i="421" s="1"/>
  <c r="K143" i="421"/>
  <c r="G143" i="421"/>
  <c r="AB142" i="421"/>
  <c r="AA142" i="421"/>
  <c r="O142" i="421"/>
  <c r="M142" i="421"/>
  <c r="N142" i="421" s="1"/>
  <c r="K142" i="421"/>
  <c r="G142" i="421"/>
  <c r="AB141" i="421"/>
  <c r="AA141" i="421"/>
  <c r="Q141" i="421"/>
  <c r="O141" i="421"/>
  <c r="N141" i="421"/>
  <c r="P141" i="421" s="1"/>
  <c r="M141" i="421"/>
  <c r="K141" i="421"/>
  <c r="G141" i="421"/>
  <c r="T140" i="421"/>
  <c r="S140" i="421"/>
  <c r="O140" i="421"/>
  <c r="L140" i="421"/>
  <c r="J140" i="421"/>
  <c r="K140" i="421" s="1"/>
  <c r="I140" i="421"/>
  <c r="AB126" i="421"/>
  <c r="AA126" i="421"/>
  <c r="Q126" i="421"/>
  <c r="O126" i="421"/>
  <c r="N126" i="421"/>
  <c r="P126" i="421" s="1"/>
  <c r="M126" i="421"/>
  <c r="K126" i="421"/>
  <c r="G126" i="421"/>
  <c r="O125" i="421"/>
  <c r="N125" i="421"/>
  <c r="Q125" i="421" s="1"/>
  <c r="M125" i="421"/>
  <c r="AB125" i="421" s="1"/>
  <c r="K125" i="421"/>
  <c r="G125" i="421"/>
  <c r="O124" i="421"/>
  <c r="M124" i="421"/>
  <c r="M140" i="421" s="1"/>
  <c r="K124" i="421"/>
  <c r="G124" i="421"/>
  <c r="T123" i="421"/>
  <c r="S123" i="421"/>
  <c r="L123" i="421"/>
  <c r="O123" i="421" s="1"/>
  <c r="J123" i="421"/>
  <c r="K123" i="421" s="1"/>
  <c r="I123" i="421"/>
  <c r="AA111" i="421"/>
  <c r="O111" i="421"/>
  <c r="N111" i="421"/>
  <c r="P111" i="421" s="1"/>
  <c r="M111" i="421"/>
  <c r="AB111" i="421" s="1"/>
  <c r="K111" i="421"/>
  <c r="Q111" i="421" s="1"/>
  <c r="G111" i="421"/>
  <c r="AB110" i="421"/>
  <c r="AA110" i="421"/>
  <c r="Q110" i="421"/>
  <c r="O110" i="421"/>
  <c r="N110" i="421"/>
  <c r="P110" i="421" s="1"/>
  <c r="M110" i="421"/>
  <c r="K110" i="421"/>
  <c r="G110" i="421"/>
  <c r="AA109" i="421"/>
  <c r="Q109" i="421"/>
  <c r="O109" i="421"/>
  <c r="N109" i="421"/>
  <c r="P109" i="421" s="1"/>
  <c r="M109" i="421"/>
  <c r="AB109" i="421" s="1"/>
  <c r="K109" i="421"/>
  <c r="G109" i="421"/>
  <c r="O108" i="421"/>
  <c r="N108" i="421"/>
  <c r="Q108" i="421" s="1"/>
  <c r="M108" i="421"/>
  <c r="AB108" i="421" s="1"/>
  <c r="K108" i="421"/>
  <c r="G108" i="421"/>
  <c r="O107" i="421"/>
  <c r="M107" i="421"/>
  <c r="AB107" i="421" s="1"/>
  <c r="K107" i="421"/>
  <c r="G107" i="421"/>
  <c r="T106" i="421"/>
  <c r="S106" i="421"/>
  <c r="M106" i="421"/>
  <c r="AB106" i="421" s="1"/>
  <c r="AC90" i="421" s="1"/>
  <c r="L106" i="421"/>
  <c r="H1" i="421" s="1"/>
  <c r="J106" i="421"/>
  <c r="K106" i="421" s="1"/>
  <c r="I106" i="421"/>
  <c r="AA93" i="421"/>
  <c r="O93" i="421"/>
  <c r="N93" i="421"/>
  <c r="Q93" i="421" s="1"/>
  <c r="M93" i="421"/>
  <c r="AB93" i="421" s="1"/>
  <c r="K93" i="421"/>
  <c r="G93" i="421"/>
  <c r="AB92" i="421"/>
  <c r="AA92" i="421"/>
  <c r="Q92" i="421"/>
  <c r="O92" i="421"/>
  <c r="N92" i="421"/>
  <c r="P92" i="421" s="1"/>
  <c r="M92" i="421"/>
  <c r="K92" i="421"/>
  <c r="G92" i="421"/>
  <c r="AA91" i="421"/>
  <c r="Q91" i="421"/>
  <c r="O91" i="421"/>
  <c r="N91" i="421"/>
  <c r="P91" i="421" s="1"/>
  <c r="M91" i="421"/>
  <c r="AB91" i="421" s="1"/>
  <c r="K91" i="421"/>
  <c r="G91" i="421"/>
  <c r="O90" i="421"/>
  <c r="N90" i="421"/>
  <c r="P90" i="421" s="1"/>
  <c r="M90" i="421"/>
  <c r="AB90" i="421" s="1"/>
  <c r="K90" i="421"/>
  <c r="G90" i="421"/>
  <c r="T89" i="421"/>
  <c r="S89" i="421"/>
  <c r="O89" i="421"/>
  <c r="M89" i="421"/>
  <c r="AB89" i="421" s="1"/>
  <c r="AC73" i="421" s="1"/>
  <c r="L89" i="421"/>
  <c r="J89" i="421"/>
  <c r="K89" i="421" s="1"/>
  <c r="I89" i="421"/>
  <c r="AA79" i="421"/>
  <c r="O79" i="421"/>
  <c r="N79" i="421"/>
  <c r="Q79" i="421" s="1"/>
  <c r="M79" i="421"/>
  <c r="AB79" i="421" s="1"/>
  <c r="K79" i="421"/>
  <c r="G79" i="421"/>
  <c r="AA78" i="421"/>
  <c r="O78" i="421"/>
  <c r="N78" i="421"/>
  <c r="P78" i="421" s="1"/>
  <c r="M78" i="421"/>
  <c r="AB78" i="421" s="1"/>
  <c r="K78" i="421"/>
  <c r="Q78" i="421" s="1"/>
  <c r="G78" i="421"/>
  <c r="AB77" i="421"/>
  <c r="AA77" i="421"/>
  <c r="O77" i="421"/>
  <c r="N77" i="421"/>
  <c r="P77" i="421" s="1"/>
  <c r="M77" i="421"/>
  <c r="K77" i="421"/>
  <c r="Q77" i="421" s="1"/>
  <c r="G77" i="421"/>
  <c r="AA76" i="421"/>
  <c r="Q76" i="421"/>
  <c r="O76" i="421"/>
  <c r="N76" i="421"/>
  <c r="P76" i="421" s="1"/>
  <c r="M76" i="421"/>
  <c r="AB76" i="421" s="1"/>
  <c r="K76" i="421"/>
  <c r="G76" i="421"/>
  <c r="AA75" i="421"/>
  <c r="O75" i="421"/>
  <c r="N75" i="421"/>
  <c r="Q75" i="421" s="1"/>
  <c r="M75" i="421"/>
  <c r="AB75" i="421" s="1"/>
  <c r="K75" i="421"/>
  <c r="G75" i="421"/>
  <c r="AB74" i="421"/>
  <c r="AA74" i="421"/>
  <c r="O74" i="421"/>
  <c r="N74" i="421"/>
  <c r="P74" i="421" s="1"/>
  <c r="M74" i="421"/>
  <c r="K74" i="421"/>
  <c r="Q74" i="421" s="1"/>
  <c r="G74" i="421"/>
  <c r="AB73" i="421"/>
  <c r="AA73" i="421"/>
  <c r="Q73" i="421"/>
  <c r="O73" i="421"/>
  <c r="N73" i="421"/>
  <c r="P73" i="421" s="1"/>
  <c r="M73" i="421"/>
  <c r="K73" i="421"/>
  <c r="G73" i="421"/>
  <c r="T72" i="421"/>
  <c r="S72" i="421"/>
  <c r="L72" i="421"/>
  <c r="O72" i="421" s="1"/>
  <c r="J72" i="421"/>
  <c r="K72" i="421" s="1"/>
  <c r="I72" i="421"/>
  <c r="AA58" i="421"/>
  <c r="O58" i="421"/>
  <c r="N58" i="421"/>
  <c r="P58" i="421" s="1"/>
  <c r="M58" i="421"/>
  <c r="AB58" i="421" s="1"/>
  <c r="K58" i="421"/>
  <c r="Q58" i="421" s="1"/>
  <c r="G58" i="421"/>
  <c r="AA57" i="421"/>
  <c r="Q57" i="421"/>
  <c r="O57" i="421"/>
  <c r="N57" i="421"/>
  <c r="P57" i="421" s="1"/>
  <c r="M57" i="421"/>
  <c r="AB57" i="421" s="1"/>
  <c r="K57" i="421"/>
  <c r="G57" i="421"/>
  <c r="AB56" i="421"/>
  <c r="O56" i="421"/>
  <c r="N56" i="421"/>
  <c r="P56" i="421" s="1"/>
  <c r="M56" i="421"/>
  <c r="M72" i="421" s="1"/>
  <c r="K56" i="421"/>
  <c r="G56" i="421"/>
  <c r="T55" i="421"/>
  <c r="S55" i="421"/>
  <c r="O55" i="421"/>
  <c r="M55" i="421"/>
  <c r="AB55" i="421" s="1"/>
  <c r="AC39" i="421" s="1"/>
  <c r="L55" i="421"/>
  <c r="J55" i="421"/>
  <c r="K55" i="421" s="1"/>
  <c r="I55" i="421"/>
  <c r="AA42" i="421"/>
  <c r="O42" i="421"/>
  <c r="N42" i="421"/>
  <c r="Q42" i="421" s="1"/>
  <c r="M42" i="421"/>
  <c r="AB42" i="421" s="1"/>
  <c r="K42" i="421"/>
  <c r="G42" i="421"/>
  <c r="AB41" i="421"/>
  <c r="AA41" i="421"/>
  <c r="O41" i="421"/>
  <c r="N41" i="421"/>
  <c r="P41" i="421" s="1"/>
  <c r="M41" i="421"/>
  <c r="K41" i="421"/>
  <c r="Q41" i="421" s="1"/>
  <c r="G41" i="421"/>
  <c r="F1" i="421" s="1"/>
  <c r="F2" i="421" s="1"/>
  <c r="AA40" i="421"/>
  <c r="O40" i="421"/>
  <c r="N40" i="421"/>
  <c r="P40" i="421" s="1"/>
  <c r="M40" i="421"/>
  <c r="AB40" i="421" s="1"/>
  <c r="K40" i="421"/>
  <c r="Q40" i="421" s="1"/>
  <c r="G40" i="421"/>
  <c r="AB39" i="421"/>
  <c r="AA39" i="421"/>
  <c r="Q39" i="421"/>
  <c r="O39" i="421"/>
  <c r="N39" i="421"/>
  <c r="P39" i="421" s="1"/>
  <c r="M39" i="421"/>
  <c r="K39" i="421"/>
  <c r="G39" i="421"/>
  <c r="T38" i="421"/>
  <c r="S38" i="421"/>
  <c r="L38" i="421"/>
  <c r="O38" i="421" s="1"/>
  <c r="J38" i="421"/>
  <c r="K38" i="421" s="1"/>
  <c r="I38" i="421"/>
  <c r="AQ29" i="421"/>
  <c r="AB27" i="421"/>
  <c r="AA27" i="421"/>
  <c r="O27" i="421"/>
  <c r="M27" i="421"/>
  <c r="N27" i="421" s="1"/>
  <c r="K27" i="421"/>
  <c r="G27" i="421"/>
  <c r="O26" i="421"/>
  <c r="M26" i="421"/>
  <c r="AB26" i="421" s="1"/>
  <c r="K26" i="421"/>
  <c r="G26" i="421"/>
  <c r="O25" i="421"/>
  <c r="M25" i="421"/>
  <c r="AB25" i="421" s="1"/>
  <c r="K25" i="421"/>
  <c r="G25" i="421"/>
  <c r="AB24" i="421"/>
  <c r="O24" i="421"/>
  <c r="M24" i="421"/>
  <c r="AA24" i="421" s="1"/>
  <c r="K24" i="421"/>
  <c r="G24" i="421"/>
  <c r="AB23" i="421"/>
  <c r="AA23" i="421"/>
  <c r="O23" i="421"/>
  <c r="M23" i="421"/>
  <c r="N23" i="421" s="1"/>
  <c r="K23" i="421"/>
  <c r="G23" i="421"/>
  <c r="AB22" i="421"/>
  <c r="Q22" i="421"/>
  <c r="O22" i="421"/>
  <c r="N22" i="421"/>
  <c r="P22" i="421" s="1"/>
  <c r="M22" i="421"/>
  <c r="AA22" i="421" s="1"/>
  <c r="K22" i="421"/>
  <c r="G22" i="421"/>
  <c r="T21" i="421"/>
  <c r="S21" i="421"/>
  <c r="L21" i="421"/>
  <c r="O21" i="421" s="1"/>
  <c r="K21" i="421"/>
  <c r="J21" i="421"/>
  <c r="I21" i="421"/>
  <c r="O6" i="421"/>
  <c r="M6" i="421"/>
  <c r="M21" i="421" s="1"/>
  <c r="K6" i="421"/>
  <c r="G6" i="421"/>
  <c r="AB5" i="421"/>
  <c r="AA5" i="421"/>
  <c r="O5" i="421"/>
  <c r="N5" i="421"/>
  <c r="Q5" i="421" s="1"/>
  <c r="M5" i="421"/>
  <c r="K5" i="421"/>
  <c r="G5" i="421"/>
  <c r="H2" i="421"/>
  <c r="D1" i="421"/>
  <c r="T225" i="420"/>
  <c r="S225" i="420"/>
  <c r="O225" i="420"/>
  <c r="L225" i="420"/>
  <c r="J225" i="420"/>
  <c r="K225" i="420" s="1"/>
  <c r="I225" i="420"/>
  <c r="AB214" i="420"/>
  <c r="AA214" i="420"/>
  <c r="O214" i="420"/>
  <c r="M214" i="420"/>
  <c r="N214" i="420" s="1"/>
  <c r="K214" i="420"/>
  <c r="G214" i="420"/>
  <c r="O213" i="420"/>
  <c r="M213" i="420"/>
  <c r="AB213" i="420" s="1"/>
  <c r="K213" i="420"/>
  <c r="G213" i="420"/>
  <c r="O212" i="420"/>
  <c r="M212" i="420"/>
  <c r="AB212" i="420" s="1"/>
  <c r="K212" i="420"/>
  <c r="G212" i="420"/>
  <c r="AB211" i="420"/>
  <c r="O211" i="420"/>
  <c r="M211" i="420"/>
  <c r="AA211" i="420" s="1"/>
  <c r="K211" i="420"/>
  <c r="G211" i="420"/>
  <c r="AB210" i="420"/>
  <c r="AA210" i="420"/>
  <c r="O210" i="420"/>
  <c r="M210" i="420"/>
  <c r="N210" i="420" s="1"/>
  <c r="K210" i="420"/>
  <c r="G210" i="420"/>
  <c r="O209" i="420"/>
  <c r="M209" i="420"/>
  <c r="N209" i="420" s="1"/>
  <c r="K209" i="420"/>
  <c r="G209" i="420"/>
  <c r="T208" i="420"/>
  <c r="S208" i="420"/>
  <c r="L208" i="420"/>
  <c r="O208" i="420" s="1"/>
  <c r="K208" i="420"/>
  <c r="J208" i="420"/>
  <c r="I208" i="420"/>
  <c r="O194" i="420"/>
  <c r="M194" i="420"/>
  <c r="AB194" i="420" s="1"/>
  <c r="K194" i="420"/>
  <c r="G194" i="420"/>
  <c r="O193" i="420"/>
  <c r="M193" i="420"/>
  <c r="M208" i="420" s="1"/>
  <c r="K193" i="420"/>
  <c r="G193" i="420"/>
  <c r="AB192" i="420"/>
  <c r="AA192" i="420"/>
  <c r="O192" i="420"/>
  <c r="N192" i="420"/>
  <c r="Q192" i="420" s="1"/>
  <c r="M192" i="420"/>
  <c r="K192" i="420"/>
  <c r="G192" i="420"/>
  <c r="T191" i="420"/>
  <c r="S191" i="420"/>
  <c r="L191" i="420"/>
  <c r="J191" i="420"/>
  <c r="K191" i="420" s="1"/>
  <c r="I191" i="420"/>
  <c r="O191" i="420" s="1"/>
  <c r="AB177" i="420"/>
  <c r="AA177" i="420"/>
  <c r="O177" i="420"/>
  <c r="N177" i="420"/>
  <c r="M177" i="420"/>
  <c r="K177" i="420"/>
  <c r="Q177" i="420" s="1"/>
  <c r="G177" i="420"/>
  <c r="AB176" i="420"/>
  <c r="AA176" i="420"/>
  <c r="P176" i="420"/>
  <c r="O176" i="420"/>
  <c r="N176" i="420"/>
  <c r="Q176" i="420" s="1"/>
  <c r="M176" i="420"/>
  <c r="K176" i="420"/>
  <c r="G176" i="420"/>
  <c r="O175" i="420"/>
  <c r="M175" i="420"/>
  <c r="N175" i="420" s="1"/>
  <c r="K175" i="420"/>
  <c r="G175" i="420"/>
  <c r="T174" i="420"/>
  <c r="S174" i="420"/>
  <c r="L174" i="420"/>
  <c r="O174" i="420" s="1"/>
  <c r="K174" i="420"/>
  <c r="J174" i="420"/>
  <c r="I174" i="420"/>
  <c r="O161" i="420"/>
  <c r="M161" i="420"/>
  <c r="AB161" i="420" s="1"/>
  <c r="K161" i="420"/>
  <c r="G161" i="420"/>
  <c r="O160" i="420"/>
  <c r="M160" i="420"/>
  <c r="AB160" i="420" s="1"/>
  <c r="K160" i="420"/>
  <c r="G160" i="420"/>
  <c r="AB159" i="420"/>
  <c r="AA159" i="420"/>
  <c r="Q159" i="420"/>
  <c r="O159" i="420"/>
  <c r="N159" i="420"/>
  <c r="M159" i="420"/>
  <c r="K159" i="420"/>
  <c r="P159" i="420" s="1"/>
  <c r="G159" i="420"/>
  <c r="AB158" i="420"/>
  <c r="P158" i="420"/>
  <c r="O158" i="420"/>
  <c r="N158" i="420"/>
  <c r="Q158" i="420" s="1"/>
  <c r="M158" i="420"/>
  <c r="M174" i="420" s="1"/>
  <c r="K158" i="420"/>
  <c r="G158" i="420"/>
  <c r="T157" i="420"/>
  <c r="S157" i="420"/>
  <c r="O157" i="420"/>
  <c r="L157" i="420"/>
  <c r="J157" i="420"/>
  <c r="K157" i="420" s="1"/>
  <c r="I157" i="420"/>
  <c r="AB141" i="420"/>
  <c r="O141" i="420"/>
  <c r="M141" i="420"/>
  <c r="M157" i="420" s="1"/>
  <c r="K141" i="420"/>
  <c r="G141" i="420"/>
  <c r="T140" i="420"/>
  <c r="S140" i="420"/>
  <c r="O140" i="420"/>
  <c r="L140" i="420"/>
  <c r="J140" i="420"/>
  <c r="K140" i="420" s="1"/>
  <c r="I140" i="420"/>
  <c r="AB127" i="420"/>
  <c r="AA127" i="420"/>
  <c r="P127" i="420"/>
  <c r="O127" i="420"/>
  <c r="N127" i="420"/>
  <c r="Q127" i="420" s="1"/>
  <c r="M127" i="420"/>
  <c r="K127" i="420"/>
  <c r="G127" i="420"/>
  <c r="O126" i="420"/>
  <c r="M126" i="420"/>
  <c r="AB126" i="420" s="1"/>
  <c r="K126" i="420"/>
  <c r="G126" i="420"/>
  <c r="O125" i="420"/>
  <c r="M125" i="420"/>
  <c r="AB125" i="420" s="1"/>
  <c r="K125" i="420"/>
  <c r="G125" i="420"/>
  <c r="AA124" i="420"/>
  <c r="O124" i="420"/>
  <c r="N124" i="420"/>
  <c r="Q124" i="420" s="1"/>
  <c r="M124" i="420"/>
  <c r="AB124" i="420" s="1"/>
  <c r="K124" i="420"/>
  <c r="G124" i="420"/>
  <c r="T123" i="420"/>
  <c r="S123" i="420"/>
  <c r="L123" i="420"/>
  <c r="O123" i="420" s="1"/>
  <c r="J123" i="420"/>
  <c r="K123" i="420" s="1"/>
  <c r="I123" i="420"/>
  <c r="AB110" i="420"/>
  <c r="AA110" i="420"/>
  <c r="O110" i="420"/>
  <c r="N110" i="420"/>
  <c r="P110" i="420" s="1"/>
  <c r="M110" i="420"/>
  <c r="K110" i="420"/>
  <c r="Q110" i="420" s="1"/>
  <c r="G110" i="420"/>
  <c r="AB109" i="420"/>
  <c r="AA109" i="420"/>
  <c r="P109" i="420"/>
  <c r="O109" i="420"/>
  <c r="N109" i="420"/>
  <c r="Q109" i="420" s="1"/>
  <c r="M109" i="420"/>
  <c r="K109" i="420"/>
  <c r="G109" i="420"/>
  <c r="O108" i="420"/>
  <c r="M108" i="420"/>
  <c r="AB108" i="420" s="1"/>
  <c r="K108" i="420"/>
  <c r="G108" i="420"/>
  <c r="AB107" i="420"/>
  <c r="AA107" i="420"/>
  <c r="O107" i="420"/>
  <c r="N107" i="420"/>
  <c r="Q107" i="420" s="1"/>
  <c r="M107" i="420"/>
  <c r="K107" i="420"/>
  <c r="G107" i="420"/>
  <c r="T106" i="420"/>
  <c r="S106" i="420"/>
  <c r="L106" i="420"/>
  <c r="K106" i="420"/>
  <c r="J106" i="420"/>
  <c r="I106" i="420"/>
  <c r="O106" i="420" s="1"/>
  <c r="O94" i="420"/>
  <c r="M94" i="420"/>
  <c r="AB94" i="420" s="1"/>
  <c r="K94" i="420"/>
  <c r="G94" i="420"/>
  <c r="AB93" i="420"/>
  <c r="AA93" i="420"/>
  <c r="Q93" i="420"/>
  <c r="O93" i="420"/>
  <c r="N93" i="420"/>
  <c r="P93" i="420" s="1"/>
  <c r="M93" i="420"/>
  <c r="K93" i="420"/>
  <c r="G93" i="420"/>
  <c r="AB92" i="420"/>
  <c r="AA92" i="420"/>
  <c r="P92" i="420"/>
  <c r="O92" i="420"/>
  <c r="N92" i="420"/>
  <c r="Q92" i="420" s="1"/>
  <c r="M92" i="420"/>
  <c r="K92" i="420"/>
  <c r="G92" i="420"/>
  <c r="O91" i="420"/>
  <c r="M91" i="420"/>
  <c r="AB91" i="420" s="1"/>
  <c r="K91" i="420"/>
  <c r="G91" i="420"/>
  <c r="AB90" i="420"/>
  <c r="O90" i="420"/>
  <c r="N90" i="420"/>
  <c r="Q90" i="420" s="1"/>
  <c r="M90" i="420"/>
  <c r="AA90" i="420" s="1"/>
  <c r="K90" i="420"/>
  <c r="G90" i="420"/>
  <c r="T89" i="420"/>
  <c r="S89" i="420"/>
  <c r="L89" i="420"/>
  <c r="K89" i="420"/>
  <c r="J89" i="420"/>
  <c r="I89" i="420"/>
  <c r="O89" i="420" s="1"/>
  <c r="O77" i="420"/>
  <c r="M77" i="420"/>
  <c r="AB77" i="420" s="1"/>
  <c r="K77" i="420"/>
  <c r="G77" i="420"/>
  <c r="AB76" i="420"/>
  <c r="AA76" i="420"/>
  <c r="Q76" i="420"/>
  <c r="O76" i="420"/>
  <c r="N76" i="420"/>
  <c r="P76" i="420" s="1"/>
  <c r="M76" i="420"/>
  <c r="K76" i="420"/>
  <c r="G76" i="420"/>
  <c r="AB75" i="420"/>
  <c r="AA75" i="420"/>
  <c r="P75" i="420"/>
  <c r="O75" i="420"/>
  <c r="N75" i="420"/>
  <c r="Q75" i="420" s="1"/>
  <c r="M75" i="420"/>
  <c r="K75" i="420"/>
  <c r="G75" i="420"/>
  <c r="O74" i="420"/>
  <c r="M74" i="420"/>
  <c r="AB74" i="420" s="1"/>
  <c r="K74" i="420"/>
  <c r="G74" i="420"/>
  <c r="AB73" i="420"/>
  <c r="O73" i="420"/>
  <c r="N73" i="420"/>
  <c r="Q73" i="420" s="1"/>
  <c r="M73" i="420"/>
  <c r="AA73" i="420" s="1"/>
  <c r="K73" i="420"/>
  <c r="G73" i="420"/>
  <c r="T72" i="420"/>
  <c r="S72" i="420"/>
  <c r="M72" i="420"/>
  <c r="AB72" i="420" s="1"/>
  <c r="AC56" i="420" s="1"/>
  <c r="L72" i="420"/>
  <c r="O72" i="420" s="1"/>
  <c r="K72" i="420"/>
  <c r="J72" i="420"/>
  <c r="I72" i="420"/>
  <c r="AB56" i="420"/>
  <c r="O56" i="420"/>
  <c r="N56" i="420"/>
  <c r="Q56" i="420" s="1"/>
  <c r="M56" i="420"/>
  <c r="AA56" i="420" s="1"/>
  <c r="K56" i="420"/>
  <c r="G56" i="420"/>
  <c r="T55" i="420"/>
  <c r="S55" i="420"/>
  <c r="M55" i="420"/>
  <c r="AB55" i="420" s="1"/>
  <c r="AC39" i="420" s="1"/>
  <c r="L55" i="420"/>
  <c r="O55" i="420" s="1"/>
  <c r="K55" i="420"/>
  <c r="J55" i="420"/>
  <c r="I55" i="420"/>
  <c r="O41" i="420"/>
  <c r="M41" i="420"/>
  <c r="AB41" i="420" s="1"/>
  <c r="K41" i="420"/>
  <c r="G41" i="420"/>
  <c r="AB40" i="420"/>
  <c r="AA40" i="420"/>
  <c r="Q40" i="420"/>
  <c r="O40" i="420"/>
  <c r="N40" i="420"/>
  <c r="P40" i="420" s="1"/>
  <c r="M40" i="420"/>
  <c r="K40" i="420"/>
  <c r="G40" i="420"/>
  <c r="AB39" i="420"/>
  <c r="AA39" i="420"/>
  <c r="O39" i="420"/>
  <c r="N39" i="420"/>
  <c r="Q39" i="420" s="1"/>
  <c r="M39" i="420"/>
  <c r="K39" i="420"/>
  <c r="G39" i="420"/>
  <c r="T38" i="420"/>
  <c r="S38" i="420"/>
  <c r="L38" i="420"/>
  <c r="O38" i="420" s="1"/>
  <c r="J38" i="420"/>
  <c r="K38" i="420" s="1"/>
  <c r="I38" i="420"/>
  <c r="AB23" i="420"/>
  <c r="AA23" i="420"/>
  <c r="P23" i="420"/>
  <c r="O23" i="420"/>
  <c r="N23" i="420"/>
  <c r="Q23" i="420" s="1"/>
  <c r="M23" i="420"/>
  <c r="K23" i="420"/>
  <c r="G23" i="420"/>
  <c r="O22" i="420"/>
  <c r="M22" i="420"/>
  <c r="N22" i="420" s="1"/>
  <c r="K22" i="420"/>
  <c r="G22" i="420"/>
  <c r="T21" i="420"/>
  <c r="S21" i="420"/>
  <c r="L21" i="420"/>
  <c r="O21" i="420" s="1"/>
  <c r="J21" i="420"/>
  <c r="K21" i="420" s="1"/>
  <c r="I21" i="420"/>
  <c r="O6" i="420"/>
  <c r="M6" i="420"/>
  <c r="AB6" i="420" s="1"/>
  <c r="K6" i="420"/>
  <c r="G6" i="420"/>
  <c r="O5" i="420"/>
  <c r="N5" i="420"/>
  <c r="Q5" i="420" s="1"/>
  <c r="M5" i="420"/>
  <c r="M21" i="420" s="1"/>
  <c r="K5" i="420"/>
  <c r="G5" i="420"/>
  <c r="F1" i="420" s="1"/>
  <c r="H2" i="420"/>
  <c r="H1" i="420"/>
  <c r="D1" i="420"/>
  <c r="X29" i="419"/>
  <c r="W29" i="419"/>
  <c r="V29" i="419"/>
  <c r="T29" i="419"/>
  <c r="S29" i="419"/>
  <c r="M8" i="419" s="1"/>
  <c r="P29" i="419"/>
  <c r="O29" i="419"/>
  <c r="N29" i="419"/>
  <c r="M29" i="419"/>
  <c r="J29" i="419"/>
  <c r="H29" i="419"/>
  <c r="G29" i="419"/>
  <c r="D29" i="419"/>
  <c r="O15" i="419"/>
  <c r="N15" i="419"/>
  <c r="I8" i="419" s="1"/>
  <c r="K15" i="419"/>
  <c r="I15" i="419"/>
  <c r="H15" i="419"/>
  <c r="G15" i="419"/>
  <c r="G8" i="419" s="1"/>
  <c r="F15" i="419"/>
  <c r="E15" i="419"/>
  <c r="D15" i="419"/>
  <c r="E8" i="419" s="1"/>
  <c r="K8" i="419"/>
  <c r="F8" i="419"/>
  <c r="M7" i="419"/>
  <c r="K7" i="419"/>
  <c r="I7" i="419"/>
  <c r="G7" i="419"/>
  <c r="F7" i="419"/>
  <c r="E7" i="419"/>
  <c r="M6" i="419"/>
  <c r="K6" i="419"/>
  <c r="I6" i="419"/>
  <c r="G6" i="419"/>
  <c r="F6" i="419"/>
  <c r="E6" i="419"/>
  <c r="F3" i="419"/>
  <c r="T157" i="418"/>
  <c r="S157" i="418"/>
  <c r="M157" i="418"/>
  <c r="AB157" i="418" s="1"/>
  <c r="AC141" i="418" s="1"/>
  <c r="L157" i="418"/>
  <c r="O157" i="418" s="1"/>
  <c r="J157" i="418"/>
  <c r="K157" i="418" s="1"/>
  <c r="I157" i="418"/>
  <c r="AA143" i="418"/>
  <c r="O143" i="418"/>
  <c r="M143" i="418"/>
  <c r="AB143" i="418" s="1"/>
  <c r="K143" i="418"/>
  <c r="G143" i="418"/>
  <c r="AA142" i="418"/>
  <c r="O142" i="418"/>
  <c r="M142" i="418"/>
  <c r="N142" i="418" s="1"/>
  <c r="K142" i="418"/>
  <c r="G142" i="418"/>
  <c r="AB141" i="418"/>
  <c r="AA141" i="418"/>
  <c r="Q141" i="418"/>
  <c r="P141" i="418"/>
  <c r="O141" i="418"/>
  <c r="N141" i="418"/>
  <c r="M141" i="418"/>
  <c r="K141" i="418"/>
  <c r="G141" i="418"/>
  <c r="T140" i="418"/>
  <c r="S140" i="418"/>
  <c r="O140" i="418"/>
  <c r="L140" i="418"/>
  <c r="J140" i="418"/>
  <c r="K140" i="418" s="1"/>
  <c r="I140" i="418"/>
  <c r="AB126" i="418"/>
  <c r="AA126" i="418"/>
  <c r="O126" i="418"/>
  <c r="N126" i="418"/>
  <c r="Q126" i="418" s="1"/>
  <c r="M126" i="418"/>
  <c r="K126" i="418"/>
  <c r="G126" i="418"/>
  <c r="AB125" i="418"/>
  <c r="AA125" i="418"/>
  <c r="O125" i="418"/>
  <c r="N125" i="418"/>
  <c r="Q125" i="418" s="1"/>
  <c r="M125" i="418"/>
  <c r="K125" i="418"/>
  <c r="G125" i="418"/>
  <c r="AB124" i="418"/>
  <c r="Q124" i="418"/>
  <c r="O124" i="418"/>
  <c r="N124" i="418"/>
  <c r="P124" i="418" s="1"/>
  <c r="M124" i="418"/>
  <c r="M140" i="418" s="1"/>
  <c r="K124" i="418"/>
  <c r="G124" i="418"/>
  <c r="T123" i="418"/>
  <c r="S123" i="418"/>
  <c r="M123" i="418"/>
  <c r="AA123" i="418" s="1"/>
  <c r="L123" i="418"/>
  <c r="O123" i="418" s="1"/>
  <c r="J123" i="418"/>
  <c r="AB123" i="418" s="1"/>
  <c r="AC107" i="418" s="1"/>
  <c r="I123" i="418"/>
  <c r="AA111" i="418"/>
  <c r="O111" i="418"/>
  <c r="N111" i="418"/>
  <c r="Q111" i="418" s="1"/>
  <c r="M111" i="418"/>
  <c r="AB111" i="418" s="1"/>
  <c r="K111" i="418"/>
  <c r="G111" i="418"/>
  <c r="AA110" i="418"/>
  <c r="Q110" i="418"/>
  <c r="O110" i="418"/>
  <c r="N110" i="418"/>
  <c r="P110" i="418" s="1"/>
  <c r="M110" i="418"/>
  <c r="AB110" i="418" s="1"/>
  <c r="K110" i="418"/>
  <c r="G110" i="418"/>
  <c r="AA109" i="418"/>
  <c r="O109" i="418"/>
  <c r="N109" i="418"/>
  <c r="Q109" i="418" s="1"/>
  <c r="M109" i="418"/>
  <c r="AB109" i="418" s="1"/>
  <c r="K109" i="418"/>
  <c r="G109" i="418"/>
  <c r="AA108" i="418"/>
  <c r="O108" i="418"/>
  <c r="N108" i="418"/>
  <c r="Q108" i="418" s="1"/>
  <c r="M108" i="418"/>
  <c r="AB108" i="418" s="1"/>
  <c r="K108" i="418"/>
  <c r="G108" i="418"/>
  <c r="AB107" i="418"/>
  <c r="Q107" i="418"/>
  <c r="O107" i="418"/>
  <c r="N107" i="418"/>
  <c r="P107" i="418" s="1"/>
  <c r="M107" i="418"/>
  <c r="AA107" i="418" s="1"/>
  <c r="K107" i="418"/>
  <c r="G107" i="418"/>
  <c r="F1" i="418" s="1"/>
  <c r="F2" i="418" s="1"/>
  <c r="T106" i="418"/>
  <c r="S106" i="418"/>
  <c r="L106" i="418"/>
  <c r="O106" i="418" s="1"/>
  <c r="J106" i="418"/>
  <c r="K106" i="418" s="1"/>
  <c r="I106" i="418"/>
  <c r="AA93" i="418"/>
  <c r="O93" i="418"/>
  <c r="N93" i="418"/>
  <c r="Q93" i="418" s="1"/>
  <c r="M93" i="418"/>
  <c r="AB93" i="418" s="1"/>
  <c r="K93" i="418"/>
  <c r="G93" i="418"/>
  <c r="AA92" i="418"/>
  <c r="Q92" i="418"/>
  <c r="O92" i="418"/>
  <c r="N92" i="418"/>
  <c r="P92" i="418" s="1"/>
  <c r="M92" i="418"/>
  <c r="AB92" i="418" s="1"/>
  <c r="K92" i="418"/>
  <c r="G92" i="418"/>
  <c r="AA91" i="418"/>
  <c r="O91" i="418"/>
  <c r="N91" i="418"/>
  <c r="Q91" i="418" s="1"/>
  <c r="M91" i="418"/>
  <c r="AB91" i="418" s="1"/>
  <c r="K91" i="418"/>
  <c r="G91" i="418"/>
  <c r="O90" i="418"/>
  <c r="N90" i="418"/>
  <c r="Q90" i="418" s="1"/>
  <c r="M90" i="418"/>
  <c r="AB90" i="418" s="1"/>
  <c r="K90" i="418"/>
  <c r="G90" i="418"/>
  <c r="T89" i="418"/>
  <c r="S89" i="418"/>
  <c r="M89" i="418"/>
  <c r="AB89" i="418" s="1"/>
  <c r="AC73" i="418" s="1"/>
  <c r="L89" i="418"/>
  <c r="O89" i="418" s="1"/>
  <c r="J89" i="418"/>
  <c r="K89" i="418" s="1"/>
  <c r="I89" i="418"/>
  <c r="AA79" i="418"/>
  <c r="O79" i="418"/>
  <c r="N79" i="418"/>
  <c r="Q79" i="418" s="1"/>
  <c r="M79" i="418"/>
  <c r="AB79" i="418" s="1"/>
  <c r="K79" i="418"/>
  <c r="G79" i="418"/>
  <c r="AA78" i="418"/>
  <c r="O78" i="418"/>
  <c r="N78" i="418"/>
  <c r="P78" i="418" s="1"/>
  <c r="M78" i="418"/>
  <c r="AB78" i="418" s="1"/>
  <c r="K78" i="418"/>
  <c r="Q78" i="418" s="1"/>
  <c r="G78" i="418"/>
  <c r="AA77" i="418"/>
  <c r="O77" i="418"/>
  <c r="N77" i="418"/>
  <c r="P77" i="418" s="1"/>
  <c r="M77" i="418"/>
  <c r="AB77" i="418" s="1"/>
  <c r="K77" i="418"/>
  <c r="Q77" i="418" s="1"/>
  <c r="G77" i="418"/>
  <c r="AA76" i="418"/>
  <c r="O76" i="418"/>
  <c r="N76" i="418"/>
  <c r="Q76" i="418" s="1"/>
  <c r="M76" i="418"/>
  <c r="AB76" i="418" s="1"/>
  <c r="K76" i="418"/>
  <c r="G76" i="418"/>
  <c r="AA75" i="418"/>
  <c r="O75" i="418"/>
  <c r="N75" i="418"/>
  <c r="Q75" i="418" s="1"/>
  <c r="M75" i="418"/>
  <c r="AB75" i="418" s="1"/>
  <c r="K75" i="418"/>
  <c r="G75" i="418"/>
  <c r="AA74" i="418"/>
  <c r="O74" i="418"/>
  <c r="N74" i="418"/>
  <c r="P74" i="418" s="1"/>
  <c r="M74" i="418"/>
  <c r="AB74" i="418" s="1"/>
  <c r="K74" i="418"/>
  <c r="Q74" i="418" s="1"/>
  <c r="G74" i="418"/>
  <c r="AB73" i="418"/>
  <c r="AA73" i="418"/>
  <c r="O73" i="418"/>
  <c r="N73" i="418"/>
  <c r="Q73" i="418" s="1"/>
  <c r="M73" i="418"/>
  <c r="K73" i="418"/>
  <c r="G73" i="418"/>
  <c r="T72" i="418"/>
  <c r="S72" i="418"/>
  <c r="L72" i="418"/>
  <c r="O72" i="418" s="1"/>
  <c r="J72" i="418"/>
  <c r="K72" i="418" s="1"/>
  <c r="I72" i="418"/>
  <c r="AA58" i="418"/>
  <c r="O58" i="418"/>
  <c r="N58" i="418"/>
  <c r="P58" i="418" s="1"/>
  <c r="M58" i="418"/>
  <c r="AB58" i="418" s="1"/>
  <c r="K58" i="418"/>
  <c r="Q58" i="418" s="1"/>
  <c r="G58" i="418"/>
  <c r="AA57" i="418"/>
  <c r="O57" i="418"/>
  <c r="N57" i="418"/>
  <c r="Q57" i="418" s="1"/>
  <c r="M57" i="418"/>
  <c r="AB57" i="418" s="1"/>
  <c r="K57" i="418"/>
  <c r="G57" i="418"/>
  <c r="AB56" i="418"/>
  <c r="O56" i="418"/>
  <c r="N56" i="418"/>
  <c r="Q56" i="418" s="1"/>
  <c r="M56" i="418"/>
  <c r="M72" i="418" s="1"/>
  <c r="K56" i="418"/>
  <c r="G56" i="418"/>
  <c r="T55" i="418"/>
  <c r="S55" i="418"/>
  <c r="M55" i="418"/>
  <c r="AB55" i="418" s="1"/>
  <c r="AC39" i="418" s="1"/>
  <c r="L55" i="418"/>
  <c r="H1" i="418" s="1"/>
  <c r="J55" i="418"/>
  <c r="K55" i="418" s="1"/>
  <c r="I55" i="418"/>
  <c r="AA42" i="418"/>
  <c r="O42" i="418"/>
  <c r="N42" i="418"/>
  <c r="Q42" i="418" s="1"/>
  <c r="M42" i="418"/>
  <c r="AB42" i="418" s="1"/>
  <c r="K42" i="418"/>
  <c r="G42" i="418"/>
  <c r="AA41" i="418"/>
  <c r="O41" i="418"/>
  <c r="N41" i="418"/>
  <c r="P41" i="418" s="1"/>
  <c r="M41" i="418"/>
  <c r="AB41" i="418" s="1"/>
  <c r="K41" i="418"/>
  <c r="Q41" i="418" s="1"/>
  <c r="G41" i="418"/>
  <c r="AA40" i="418"/>
  <c r="O40" i="418"/>
  <c r="N40" i="418"/>
  <c r="P40" i="418" s="1"/>
  <c r="M40" i="418"/>
  <c r="AB40" i="418" s="1"/>
  <c r="K40" i="418"/>
  <c r="Q40" i="418" s="1"/>
  <c r="G40" i="418"/>
  <c r="AB39" i="418"/>
  <c r="AA39" i="418"/>
  <c r="Q39" i="418"/>
  <c r="P39" i="418"/>
  <c r="O39" i="418"/>
  <c r="N39" i="418"/>
  <c r="M39" i="418"/>
  <c r="K39" i="418"/>
  <c r="G39" i="418"/>
  <c r="T38" i="418"/>
  <c r="S38" i="418"/>
  <c r="O38" i="418"/>
  <c r="L38" i="418"/>
  <c r="J38" i="418"/>
  <c r="K38" i="418" s="1"/>
  <c r="I38" i="418"/>
  <c r="AQ29" i="418"/>
  <c r="AB27" i="418"/>
  <c r="O27" i="418"/>
  <c r="M27" i="418"/>
  <c r="N27" i="418" s="1"/>
  <c r="K27" i="418"/>
  <c r="G27" i="418"/>
  <c r="O26" i="418"/>
  <c r="M26" i="418"/>
  <c r="AB26" i="418" s="1"/>
  <c r="K26" i="418"/>
  <c r="G26" i="418"/>
  <c r="O25" i="418"/>
  <c r="M25" i="418"/>
  <c r="AB25" i="418" s="1"/>
  <c r="K25" i="418"/>
  <c r="G25" i="418"/>
  <c r="AB24" i="418"/>
  <c r="O24" i="418"/>
  <c r="M24" i="418"/>
  <c r="AA24" i="418" s="1"/>
  <c r="K24" i="418"/>
  <c r="G24" i="418"/>
  <c r="AB23" i="418"/>
  <c r="O23" i="418"/>
  <c r="M23" i="418"/>
  <c r="N23" i="418" s="1"/>
  <c r="K23" i="418"/>
  <c r="G23" i="418"/>
  <c r="AB22" i="418"/>
  <c r="AA22" i="418"/>
  <c r="O22" i="418"/>
  <c r="N22" i="418"/>
  <c r="Q22" i="418" s="1"/>
  <c r="M22" i="418"/>
  <c r="K22" i="418"/>
  <c r="G22" i="418"/>
  <c r="T21" i="418"/>
  <c r="S21" i="418"/>
  <c r="L21" i="418"/>
  <c r="O21" i="418" s="1"/>
  <c r="K21" i="418"/>
  <c r="J21" i="418"/>
  <c r="I21" i="418"/>
  <c r="O6" i="418"/>
  <c r="M6" i="418"/>
  <c r="M21" i="418" s="1"/>
  <c r="K6" i="418"/>
  <c r="G6" i="418"/>
  <c r="AB5" i="418"/>
  <c r="AA5" i="418"/>
  <c r="O5" i="418"/>
  <c r="N5" i="418"/>
  <c r="P5" i="418" s="1"/>
  <c r="M5" i="418"/>
  <c r="K5" i="418"/>
  <c r="Q5" i="418" s="1"/>
  <c r="G5" i="418"/>
  <c r="H2" i="418"/>
  <c r="D1" i="418"/>
  <c r="T225" i="417"/>
  <c r="S225" i="417"/>
  <c r="O225" i="417"/>
  <c r="L225" i="417"/>
  <c r="K225" i="417"/>
  <c r="J225" i="417"/>
  <c r="I225" i="417"/>
  <c r="AB214" i="417"/>
  <c r="O214" i="417"/>
  <c r="M214" i="417"/>
  <c r="N214" i="417" s="1"/>
  <c r="K214" i="417"/>
  <c r="G214" i="417"/>
  <c r="O213" i="417"/>
  <c r="M213" i="417"/>
  <c r="AB213" i="417" s="1"/>
  <c r="K213" i="417"/>
  <c r="G213" i="417"/>
  <c r="O212" i="417"/>
  <c r="M212" i="417"/>
  <c r="AB212" i="417" s="1"/>
  <c r="K212" i="417"/>
  <c r="G212" i="417"/>
  <c r="AB211" i="417"/>
  <c r="O211" i="417"/>
  <c r="M211" i="417"/>
  <c r="AA211" i="417" s="1"/>
  <c r="K211" i="417"/>
  <c r="G211" i="417"/>
  <c r="AB210" i="417"/>
  <c r="O210" i="417"/>
  <c r="M210" i="417"/>
  <c r="N210" i="417" s="1"/>
  <c r="K210" i="417"/>
  <c r="G210" i="417"/>
  <c r="AB209" i="417"/>
  <c r="O209" i="417"/>
  <c r="N209" i="417"/>
  <c r="Q209" i="417" s="1"/>
  <c r="M209" i="417"/>
  <c r="M225" i="417" s="1"/>
  <c r="K209" i="417"/>
  <c r="G209" i="417"/>
  <c r="T208" i="417"/>
  <c r="S208" i="417"/>
  <c r="L208" i="417"/>
  <c r="O208" i="417" s="1"/>
  <c r="K208" i="417"/>
  <c r="J208" i="417"/>
  <c r="I208" i="417"/>
  <c r="O194" i="417"/>
  <c r="M194" i="417"/>
  <c r="M208" i="417" s="1"/>
  <c r="K194" i="417"/>
  <c r="G194" i="417"/>
  <c r="O193" i="417"/>
  <c r="M193" i="417"/>
  <c r="AB193" i="417" s="1"/>
  <c r="K193" i="417"/>
  <c r="G193" i="417"/>
  <c r="AB192" i="417"/>
  <c r="AA192" i="417"/>
  <c r="O192" i="417"/>
  <c r="N192" i="417"/>
  <c r="Q192" i="417" s="1"/>
  <c r="M192" i="417"/>
  <c r="K192" i="417"/>
  <c r="G192" i="417"/>
  <c r="T191" i="417"/>
  <c r="S191" i="417"/>
  <c r="O191" i="417"/>
  <c r="L191" i="417"/>
  <c r="K191" i="417"/>
  <c r="J191" i="417"/>
  <c r="I191" i="417"/>
  <c r="AB177" i="417"/>
  <c r="O177" i="417"/>
  <c r="M177" i="417"/>
  <c r="AA177" i="417" s="1"/>
  <c r="K177" i="417"/>
  <c r="G177" i="417"/>
  <c r="AB176" i="417"/>
  <c r="P176" i="417"/>
  <c r="O176" i="417"/>
  <c r="N176" i="417"/>
  <c r="Q176" i="417" s="1"/>
  <c r="M176" i="417"/>
  <c r="AA176" i="417" s="1"/>
  <c r="K176" i="417"/>
  <c r="G176" i="417"/>
  <c r="AB175" i="417"/>
  <c r="O175" i="417"/>
  <c r="N175" i="417"/>
  <c r="Q175" i="417" s="1"/>
  <c r="M175" i="417"/>
  <c r="M191" i="417" s="1"/>
  <c r="K175" i="417"/>
  <c r="G175" i="417"/>
  <c r="T174" i="417"/>
  <c r="S174" i="417"/>
  <c r="L174" i="417"/>
  <c r="O174" i="417" s="1"/>
  <c r="J174" i="417"/>
  <c r="K174" i="417" s="1"/>
  <c r="I174" i="417"/>
  <c r="O161" i="417"/>
  <c r="M161" i="417"/>
  <c r="AB161" i="417" s="1"/>
  <c r="K161" i="417"/>
  <c r="G161" i="417"/>
  <c r="O160" i="417"/>
  <c r="M160" i="417"/>
  <c r="AB160" i="417" s="1"/>
  <c r="K160" i="417"/>
  <c r="G160" i="417"/>
  <c r="AB159" i="417"/>
  <c r="O159" i="417"/>
  <c r="M159" i="417"/>
  <c r="M174" i="417" s="1"/>
  <c r="K159" i="417"/>
  <c r="G159" i="417"/>
  <c r="O158" i="417"/>
  <c r="N158" i="417"/>
  <c r="M158" i="417"/>
  <c r="AB158" i="417" s="1"/>
  <c r="K158" i="417"/>
  <c r="Q158" i="417" s="1"/>
  <c r="G158" i="417"/>
  <c r="T157" i="417"/>
  <c r="S157" i="417"/>
  <c r="O157" i="417"/>
  <c r="L157" i="417"/>
  <c r="K157" i="417"/>
  <c r="J157" i="417"/>
  <c r="I157" i="417"/>
  <c r="O141" i="417"/>
  <c r="M141" i="417"/>
  <c r="M157" i="417" s="1"/>
  <c r="K141" i="417"/>
  <c r="G141" i="417"/>
  <c r="T140" i="417"/>
  <c r="S140" i="417"/>
  <c r="O140" i="417"/>
  <c r="L140" i="417"/>
  <c r="K140" i="417"/>
  <c r="J140" i="417"/>
  <c r="I140" i="417"/>
  <c r="AB127" i="417"/>
  <c r="P127" i="417"/>
  <c r="O127" i="417"/>
  <c r="N127" i="417"/>
  <c r="Q127" i="417" s="1"/>
  <c r="M127" i="417"/>
  <c r="AA127" i="417" s="1"/>
  <c r="K127" i="417"/>
  <c r="G127" i="417"/>
  <c r="O126" i="417"/>
  <c r="M126" i="417"/>
  <c r="AB126" i="417" s="1"/>
  <c r="K126" i="417"/>
  <c r="G126" i="417"/>
  <c r="O125" i="417"/>
  <c r="M125" i="417"/>
  <c r="AB125" i="417" s="1"/>
  <c r="K125" i="417"/>
  <c r="G125" i="417"/>
  <c r="AB124" i="417"/>
  <c r="AA124" i="417"/>
  <c r="O124" i="417"/>
  <c r="N124" i="417"/>
  <c r="Q124" i="417" s="1"/>
  <c r="M124" i="417"/>
  <c r="M140" i="417" s="1"/>
  <c r="K124" i="417"/>
  <c r="G124" i="417"/>
  <c r="T123" i="417"/>
  <c r="S123" i="417"/>
  <c r="L123" i="417"/>
  <c r="O123" i="417" s="1"/>
  <c r="K123" i="417"/>
  <c r="J123" i="417"/>
  <c r="I123" i="417"/>
  <c r="AB110" i="417"/>
  <c r="O110" i="417"/>
  <c r="M110" i="417"/>
  <c r="AA110" i="417" s="1"/>
  <c r="K110" i="417"/>
  <c r="G110" i="417"/>
  <c r="AB109" i="417"/>
  <c r="AA109" i="417"/>
  <c r="P109" i="417"/>
  <c r="O109" i="417"/>
  <c r="N109" i="417"/>
  <c r="Q109" i="417" s="1"/>
  <c r="M109" i="417"/>
  <c r="K109" i="417"/>
  <c r="G109" i="417"/>
  <c r="O108" i="417"/>
  <c r="M108" i="417"/>
  <c r="AB108" i="417" s="1"/>
  <c r="K108" i="417"/>
  <c r="G108" i="417"/>
  <c r="AB107" i="417"/>
  <c r="AA107" i="417"/>
  <c r="O107" i="417"/>
  <c r="N107" i="417"/>
  <c r="P107" i="417" s="1"/>
  <c r="M107" i="417"/>
  <c r="K107" i="417"/>
  <c r="Q107" i="417" s="1"/>
  <c r="G107" i="417"/>
  <c r="T106" i="417"/>
  <c r="S106" i="417"/>
  <c r="L106" i="417"/>
  <c r="O106" i="417" s="1"/>
  <c r="K106" i="417"/>
  <c r="J106" i="417"/>
  <c r="I106" i="417"/>
  <c r="AA94" i="417"/>
  <c r="O94" i="417"/>
  <c r="M94" i="417"/>
  <c r="AB94" i="417" s="1"/>
  <c r="K94" i="417"/>
  <c r="G94" i="417"/>
  <c r="AB93" i="417"/>
  <c r="AA93" i="417"/>
  <c r="O93" i="417"/>
  <c r="M93" i="417"/>
  <c r="N93" i="417" s="1"/>
  <c r="K93" i="417"/>
  <c r="G93" i="417"/>
  <c r="AA92" i="417"/>
  <c r="P92" i="417"/>
  <c r="O92" i="417"/>
  <c r="N92" i="417"/>
  <c r="Q92" i="417" s="1"/>
  <c r="M92" i="417"/>
  <c r="AB92" i="417" s="1"/>
  <c r="K92" i="417"/>
  <c r="G92" i="417"/>
  <c r="O91" i="417"/>
  <c r="M91" i="417"/>
  <c r="AB91" i="417" s="1"/>
  <c r="K91" i="417"/>
  <c r="G91" i="417"/>
  <c r="AB90" i="417"/>
  <c r="O90" i="417"/>
  <c r="N90" i="417"/>
  <c r="Q90" i="417" s="1"/>
  <c r="M90" i="417"/>
  <c r="AA90" i="417" s="1"/>
  <c r="K90" i="417"/>
  <c r="G90" i="417"/>
  <c r="T89" i="417"/>
  <c r="S89" i="417"/>
  <c r="L89" i="417"/>
  <c r="O89" i="417" s="1"/>
  <c r="K89" i="417"/>
  <c r="J89" i="417"/>
  <c r="I89" i="417"/>
  <c r="AA77" i="417"/>
  <c r="O77" i="417"/>
  <c r="M77" i="417"/>
  <c r="AB77" i="417" s="1"/>
  <c r="K77" i="417"/>
  <c r="G77" i="417"/>
  <c r="AB76" i="417"/>
  <c r="AA76" i="417"/>
  <c r="O76" i="417"/>
  <c r="M76" i="417"/>
  <c r="N76" i="417" s="1"/>
  <c r="K76" i="417"/>
  <c r="G76" i="417"/>
  <c r="AB75" i="417"/>
  <c r="AA75" i="417"/>
  <c r="P75" i="417"/>
  <c r="O75" i="417"/>
  <c r="N75" i="417"/>
  <c r="Q75" i="417" s="1"/>
  <c r="M75" i="417"/>
  <c r="K75" i="417"/>
  <c r="G75" i="417"/>
  <c r="O74" i="417"/>
  <c r="M74" i="417"/>
  <c r="AB74" i="417" s="1"/>
  <c r="K74" i="417"/>
  <c r="G74" i="417"/>
  <c r="AB73" i="417"/>
  <c r="O73" i="417"/>
  <c r="M73" i="417"/>
  <c r="AA73" i="417" s="1"/>
  <c r="K73" i="417"/>
  <c r="G73" i="417"/>
  <c r="T72" i="417"/>
  <c r="S72" i="417"/>
  <c r="L72" i="417"/>
  <c r="O72" i="417" s="1"/>
  <c r="K72" i="417"/>
  <c r="J72" i="417"/>
  <c r="I72" i="417"/>
  <c r="AB56" i="417"/>
  <c r="O56" i="417"/>
  <c r="M56" i="417"/>
  <c r="AA56" i="417" s="1"/>
  <c r="K56" i="417"/>
  <c r="G56" i="417"/>
  <c r="T55" i="417"/>
  <c r="S55" i="417"/>
  <c r="L55" i="417"/>
  <c r="O55" i="417" s="1"/>
  <c r="K55" i="417"/>
  <c r="J55" i="417"/>
  <c r="I55" i="417"/>
  <c r="AA41" i="417"/>
  <c r="O41" i="417"/>
  <c r="M41" i="417"/>
  <c r="AB41" i="417" s="1"/>
  <c r="K41" i="417"/>
  <c r="G41" i="417"/>
  <c r="AB40" i="417"/>
  <c r="AA40" i="417"/>
  <c r="O40" i="417"/>
  <c r="M40" i="417"/>
  <c r="N40" i="417" s="1"/>
  <c r="K40" i="417"/>
  <c r="G40" i="417"/>
  <c r="AB39" i="417"/>
  <c r="AA39" i="417"/>
  <c r="Q39" i="417"/>
  <c r="O39" i="417"/>
  <c r="N39" i="417"/>
  <c r="P39" i="417" s="1"/>
  <c r="M39" i="417"/>
  <c r="M55" i="417" s="1"/>
  <c r="K39" i="417"/>
  <c r="G39" i="417"/>
  <c r="T38" i="417"/>
  <c r="S38" i="417"/>
  <c r="O38" i="417"/>
  <c r="L38" i="417"/>
  <c r="K38" i="417"/>
  <c r="J38" i="417"/>
  <c r="I38" i="417"/>
  <c r="AA23" i="417"/>
  <c r="P23" i="417"/>
  <c r="O23" i="417"/>
  <c r="N23" i="417"/>
  <c r="Q23" i="417" s="1"/>
  <c r="M23" i="417"/>
  <c r="AB23" i="417" s="1"/>
  <c r="K23" i="417"/>
  <c r="G23" i="417"/>
  <c r="O22" i="417"/>
  <c r="N22" i="417"/>
  <c r="Q22" i="417" s="1"/>
  <c r="M22" i="417"/>
  <c r="M38" i="417" s="1"/>
  <c r="K22" i="417"/>
  <c r="G22" i="417"/>
  <c r="T21" i="417"/>
  <c r="S21" i="417"/>
  <c r="L21" i="417"/>
  <c r="O21" i="417" s="1"/>
  <c r="J21" i="417"/>
  <c r="K21" i="417" s="1"/>
  <c r="I21" i="417"/>
  <c r="O6" i="417"/>
  <c r="M6" i="417"/>
  <c r="M21" i="417" s="1"/>
  <c r="K6" i="417"/>
  <c r="G6" i="417"/>
  <c r="AB5" i="417"/>
  <c r="AA5" i="417"/>
  <c r="O5" i="417"/>
  <c r="M5" i="417"/>
  <c r="N5" i="417" s="1"/>
  <c r="K5" i="417"/>
  <c r="G5" i="417"/>
  <c r="F1" i="417" s="1"/>
  <c r="H2" i="417"/>
  <c r="H1" i="417"/>
  <c r="D1" i="417"/>
  <c r="X29" i="416"/>
  <c r="W29" i="416"/>
  <c r="V29" i="416"/>
  <c r="T29" i="416"/>
  <c r="S29" i="416"/>
  <c r="P29" i="416"/>
  <c r="M8" i="416" s="1"/>
  <c r="O29" i="416"/>
  <c r="N29" i="416"/>
  <c r="M29" i="416"/>
  <c r="J29" i="416"/>
  <c r="H29" i="416"/>
  <c r="K8" i="416" s="1"/>
  <c r="G29" i="416"/>
  <c r="D29" i="416"/>
  <c r="O15" i="416"/>
  <c r="N15" i="416"/>
  <c r="K15" i="416"/>
  <c r="I15" i="416"/>
  <c r="H15" i="416"/>
  <c r="G15" i="416"/>
  <c r="F15" i="416"/>
  <c r="E15" i="416"/>
  <c r="D15" i="416"/>
  <c r="G8" i="416" s="1"/>
  <c r="I8" i="416"/>
  <c r="F8" i="416"/>
  <c r="M7" i="416"/>
  <c r="K7" i="416"/>
  <c r="I7" i="416"/>
  <c r="G7" i="416"/>
  <c r="F7" i="416"/>
  <c r="E7" i="416"/>
  <c r="M6" i="416"/>
  <c r="K6" i="416"/>
  <c r="I6" i="416"/>
  <c r="G6" i="416"/>
  <c r="F6" i="416"/>
  <c r="E6" i="416"/>
  <c r="F3" i="416"/>
  <c r="T157" i="415"/>
  <c r="S157" i="415"/>
  <c r="M157" i="415"/>
  <c r="AB157" i="415" s="1"/>
  <c r="AC141" i="415" s="1"/>
  <c r="L157" i="415"/>
  <c r="O157" i="415" s="1"/>
  <c r="J157" i="415"/>
  <c r="K157" i="415" s="1"/>
  <c r="I157" i="415"/>
  <c r="AA143" i="415"/>
  <c r="O143" i="415"/>
  <c r="N143" i="415"/>
  <c r="Q143" i="415" s="1"/>
  <c r="M143" i="415"/>
  <c r="AB143" i="415" s="1"/>
  <c r="K143" i="415"/>
  <c r="G143" i="415"/>
  <c r="AB142" i="415"/>
  <c r="AA142" i="415"/>
  <c r="O142" i="415"/>
  <c r="M142" i="415"/>
  <c r="N142" i="415" s="1"/>
  <c r="K142" i="415"/>
  <c r="G142" i="415"/>
  <c r="AB141" i="415"/>
  <c r="AA141" i="415"/>
  <c r="O141" i="415"/>
  <c r="N141" i="415"/>
  <c r="P141" i="415" s="1"/>
  <c r="M141" i="415"/>
  <c r="K141" i="415"/>
  <c r="G141" i="415"/>
  <c r="T140" i="415"/>
  <c r="S140" i="415"/>
  <c r="L140" i="415"/>
  <c r="J140" i="415"/>
  <c r="K140" i="415" s="1"/>
  <c r="I140" i="415"/>
  <c r="O140" i="415" s="1"/>
  <c r="AB126" i="415"/>
  <c r="AA126" i="415"/>
  <c r="O126" i="415"/>
  <c r="N126" i="415"/>
  <c r="M126" i="415"/>
  <c r="K126" i="415"/>
  <c r="Q126" i="415" s="1"/>
  <c r="G126" i="415"/>
  <c r="O125" i="415"/>
  <c r="N125" i="415"/>
  <c r="Q125" i="415" s="1"/>
  <c r="M125" i="415"/>
  <c r="AB125" i="415" s="1"/>
  <c r="K125" i="415"/>
  <c r="G125" i="415"/>
  <c r="AB124" i="415"/>
  <c r="O124" i="415"/>
  <c r="M124" i="415"/>
  <c r="M140" i="415" s="1"/>
  <c r="K124" i="415"/>
  <c r="G124" i="415"/>
  <c r="T123" i="415"/>
  <c r="S123" i="415"/>
  <c r="L123" i="415"/>
  <c r="O123" i="415" s="1"/>
  <c r="J123" i="415"/>
  <c r="K123" i="415" s="1"/>
  <c r="I123" i="415"/>
  <c r="AA111" i="415"/>
  <c r="O111" i="415"/>
  <c r="N111" i="415"/>
  <c r="Q111" i="415" s="1"/>
  <c r="M111" i="415"/>
  <c r="AB111" i="415" s="1"/>
  <c r="K111" i="415"/>
  <c r="G111" i="415"/>
  <c r="AB110" i="415"/>
  <c r="AA110" i="415"/>
  <c r="Q110" i="415"/>
  <c r="O110" i="415"/>
  <c r="N110" i="415"/>
  <c r="P110" i="415" s="1"/>
  <c r="M110" i="415"/>
  <c r="K110" i="415"/>
  <c r="G110" i="415"/>
  <c r="AB109" i="415"/>
  <c r="AA109" i="415"/>
  <c r="O109" i="415"/>
  <c r="N109" i="415"/>
  <c r="M109" i="415"/>
  <c r="K109" i="415"/>
  <c r="Q109" i="415" s="1"/>
  <c r="G109" i="415"/>
  <c r="O108" i="415"/>
  <c r="N108" i="415"/>
  <c r="Q108" i="415" s="1"/>
  <c r="M108" i="415"/>
  <c r="AB108" i="415" s="1"/>
  <c r="K108" i="415"/>
  <c r="G108" i="415"/>
  <c r="AB107" i="415"/>
  <c r="O107" i="415"/>
  <c r="N107" i="415"/>
  <c r="Q107" i="415" s="1"/>
  <c r="M107" i="415"/>
  <c r="AA107" i="415" s="1"/>
  <c r="K107" i="415"/>
  <c r="G107" i="415"/>
  <c r="T106" i="415"/>
  <c r="S106" i="415"/>
  <c r="M106" i="415"/>
  <c r="AB106" i="415" s="1"/>
  <c r="AC90" i="415" s="1"/>
  <c r="L106" i="415"/>
  <c r="O106" i="415" s="1"/>
  <c r="J106" i="415"/>
  <c r="K106" i="415" s="1"/>
  <c r="I106" i="415"/>
  <c r="AA93" i="415"/>
  <c r="O93" i="415"/>
  <c r="N93" i="415"/>
  <c r="Q93" i="415" s="1"/>
  <c r="M93" i="415"/>
  <c r="AB93" i="415" s="1"/>
  <c r="K93" i="415"/>
  <c r="G93" i="415"/>
  <c r="AB92" i="415"/>
  <c r="AA92" i="415"/>
  <c r="Q92" i="415"/>
  <c r="O92" i="415"/>
  <c r="N92" i="415"/>
  <c r="P92" i="415" s="1"/>
  <c r="M92" i="415"/>
  <c r="K92" i="415"/>
  <c r="G92" i="415"/>
  <c r="AB91" i="415"/>
  <c r="AA91" i="415"/>
  <c r="O91" i="415"/>
  <c r="N91" i="415"/>
  <c r="M91" i="415"/>
  <c r="K91" i="415"/>
  <c r="Q91" i="415" s="1"/>
  <c r="G91" i="415"/>
  <c r="AA90" i="415"/>
  <c r="O90" i="415"/>
  <c r="N90" i="415"/>
  <c r="Q90" i="415" s="1"/>
  <c r="M90" i="415"/>
  <c r="AB90" i="415" s="1"/>
  <c r="K90" i="415"/>
  <c r="G90" i="415"/>
  <c r="T89" i="415"/>
  <c r="S89" i="415"/>
  <c r="O89" i="415"/>
  <c r="M89" i="415"/>
  <c r="AB89" i="415" s="1"/>
  <c r="AC73" i="415" s="1"/>
  <c r="L89" i="415"/>
  <c r="J89" i="415"/>
  <c r="K89" i="415" s="1"/>
  <c r="I89" i="415"/>
  <c r="O81" i="415"/>
  <c r="N81" i="415"/>
  <c r="Q81" i="415" s="1"/>
  <c r="M81" i="415"/>
  <c r="AB81" i="415" s="1"/>
  <c r="K81" i="415"/>
  <c r="G81" i="415"/>
  <c r="AA80" i="415"/>
  <c r="O80" i="415"/>
  <c r="N80" i="415"/>
  <c r="Q80" i="415" s="1"/>
  <c r="M80" i="415"/>
  <c r="AB80" i="415" s="1"/>
  <c r="K80" i="415"/>
  <c r="G80" i="415"/>
  <c r="AB79" i="415"/>
  <c r="AA79" i="415"/>
  <c r="Q79" i="415"/>
  <c r="O79" i="415"/>
  <c r="N79" i="415"/>
  <c r="P79" i="415" s="1"/>
  <c r="M79" i="415"/>
  <c r="K79" i="415"/>
  <c r="G79" i="415"/>
  <c r="AA78" i="415"/>
  <c r="O78" i="415"/>
  <c r="N78" i="415"/>
  <c r="M78" i="415"/>
  <c r="AB78" i="415" s="1"/>
  <c r="K78" i="415"/>
  <c r="Q78" i="415" s="1"/>
  <c r="G78" i="415"/>
  <c r="O77" i="415"/>
  <c r="N77" i="415"/>
  <c r="Q77" i="415" s="1"/>
  <c r="M77" i="415"/>
  <c r="AB77" i="415" s="1"/>
  <c r="K77" i="415"/>
  <c r="G77" i="415"/>
  <c r="AA76" i="415"/>
  <c r="O76" i="415"/>
  <c r="N76" i="415"/>
  <c r="Q76" i="415" s="1"/>
  <c r="M76" i="415"/>
  <c r="AB76" i="415" s="1"/>
  <c r="K76" i="415"/>
  <c r="G76" i="415"/>
  <c r="AB75" i="415"/>
  <c r="AA75" i="415"/>
  <c r="Q75" i="415"/>
  <c r="O75" i="415"/>
  <c r="N75" i="415"/>
  <c r="P75" i="415" s="1"/>
  <c r="M75" i="415"/>
  <c r="K75" i="415"/>
  <c r="G75" i="415"/>
  <c r="AA74" i="415"/>
  <c r="O74" i="415"/>
  <c r="N74" i="415"/>
  <c r="M74" i="415"/>
  <c r="AB74" i="415" s="1"/>
  <c r="K74" i="415"/>
  <c r="Q74" i="415" s="1"/>
  <c r="G74" i="415"/>
  <c r="AA73" i="415"/>
  <c r="O73" i="415"/>
  <c r="N73" i="415"/>
  <c r="Q73" i="415" s="1"/>
  <c r="M73" i="415"/>
  <c r="AB73" i="415" s="1"/>
  <c r="K73" i="415"/>
  <c r="G73" i="415"/>
  <c r="T72" i="415"/>
  <c r="S72" i="415"/>
  <c r="O72" i="415"/>
  <c r="M72" i="415"/>
  <c r="AB72" i="415" s="1"/>
  <c r="AC56" i="415" s="1"/>
  <c r="L72" i="415"/>
  <c r="J72" i="415"/>
  <c r="K72" i="415" s="1"/>
  <c r="I72" i="415"/>
  <c r="O58" i="415"/>
  <c r="N58" i="415"/>
  <c r="Q58" i="415" s="1"/>
  <c r="M58" i="415"/>
  <c r="AB58" i="415" s="1"/>
  <c r="K58" i="415"/>
  <c r="G58" i="415"/>
  <c r="AA57" i="415"/>
  <c r="O57" i="415"/>
  <c r="N57" i="415"/>
  <c r="Q57" i="415" s="1"/>
  <c r="M57" i="415"/>
  <c r="AB57" i="415" s="1"/>
  <c r="K57" i="415"/>
  <c r="G57" i="415"/>
  <c r="AB56" i="415"/>
  <c r="O56" i="415"/>
  <c r="M56" i="415"/>
  <c r="AA56" i="415" s="1"/>
  <c r="K56" i="415"/>
  <c r="G56" i="415"/>
  <c r="T55" i="415"/>
  <c r="S55" i="415"/>
  <c r="L55" i="415"/>
  <c r="O55" i="415" s="1"/>
  <c r="J55" i="415"/>
  <c r="K55" i="415" s="1"/>
  <c r="I55" i="415"/>
  <c r="AB42" i="415"/>
  <c r="AA42" i="415"/>
  <c r="O42" i="415"/>
  <c r="M42" i="415"/>
  <c r="N42" i="415" s="1"/>
  <c r="K42" i="415"/>
  <c r="G42" i="415"/>
  <c r="AA41" i="415"/>
  <c r="O41" i="415"/>
  <c r="N41" i="415"/>
  <c r="M41" i="415"/>
  <c r="AB41" i="415" s="1"/>
  <c r="K41" i="415"/>
  <c r="Q41" i="415" s="1"/>
  <c r="G41" i="415"/>
  <c r="O40" i="415"/>
  <c r="N40" i="415"/>
  <c r="Q40" i="415" s="1"/>
  <c r="M40" i="415"/>
  <c r="AB40" i="415" s="1"/>
  <c r="K40" i="415"/>
  <c r="G40" i="415"/>
  <c r="O39" i="415"/>
  <c r="M39" i="415"/>
  <c r="AB39" i="415" s="1"/>
  <c r="K39" i="415"/>
  <c r="G39" i="415"/>
  <c r="T38" i="415"/>
  <c r="S38" i="415"/>
  <c r="L38" i="415"/>
  <c r="O38" i="415" s="1"/>
  <c r="J38" i="415"/>
  <c r="K38" i="415" s="1"/>
  <c r="I38" i="415"/>
  <c r="AQ29" i="415"/>
  <c r="O27" i="415"/>
  <c r="M27" i="415"/>
  <c r="AB27" i="415" s="1"/>
  <c r="K27" i="415"/>
  <c r="G27" i="415"/>
  <c r="AB26" i="415"/>
  <c r="AA26" i="415"/>
  <c r="O26" i="415"/>
  <c r="M26" i="415"/>
  <c r="N26" i="415" s="1"/>
  <c r="K26" i="415"/>
  <c r="G26" i="415"/>
  <c r="O25" i="415"/>
  <c r="M25" i="415"/>
  <c r="N25" i="415" s="1"/>
  <c r="K25" i="415"/>
  <c r="G25" i="415"/>
  <c r="O24" i="415"/>
  <c r="M24" i="415"/>
  <c r="AB24" i="415" s="1"/>
  <c r="K24" i="415"/>
  <c r="G24" i="415"/>
  <c r="AB23" i="415"/>
  <c r="O23" i="415"/>
  <c r="M23" i="415"/>
  <c r="AA23" i="415" s="1"/>
  <c r="K23" i="415"/>
  <c r="G23" i="415"/>
  <c r="AB22" i="415"/>
  <c r="O22" i="415"/>
  <c r="N22" i="415"/>
  <c r="Q22" i="415" s="1"/>
  <c r="M22" i="415"/>
  <c r="AA22" i="415" s="1"/>
  <c r="K22" i="415"/>
  <c r="G22" i="415"/>
  <c r="AA21" i="415"/>
  <c r="T21" i="415"/>
  <c r="S21" i="415"/>
  <c r="M21" i="415"/>
  <c r="N21" i="415" s="1"/>
  <c r="L21" i="415"/>
  <c r="O21" i="415" s="1"/>
  <c r="J21" i="415"/>
  <c r="K21" i="415" s="1"/>
  <c r="I21" i="415"/>
  <c r="AB6" i="415"/>
  <c r="AA6" i="415"/>
  <c r="O6" i="415"/>
  <c r="M6" i="415"/>
  <c r="N6" i="415" s="1"/>
  <c r="K6" i="415"/>
  <c r="G6" i="415"/>
  <c r="AB5" i="415"/>
  <c r="AA5" i="415"/>
  <c r="O5" i="415"/>
  <c r="M5" i="415"/>
  <c r="N5" i="415" s="1"/>
  <c r="K5" i="415"/>
  <c r="G5" i="415"/>
  <c r="H2" i="415"/>
  <c r="H1" i="415"/>
  <c r="F1" i="415"/>
  <c r="F2" i="415" s="1"/>
  <c r="D1" i="415"/>
  <c r="T225" i="414"/>
  <c r="S225" i="414"/>
  <c r="L225" i="414"/>
  <c r="O225" i="414" s="1"/>
  <c r="K225" i="414"/>
  <c r="J225" i="414"/>
  <c r="I225" i="414"/>
  <c r="O214" i="414"/>
  <c r="M214" i="414"/>
  <c r="AB214" i="414" s="1"/>
  <c r="K214" i="414"/>
  <c r="G214" i="414"/>
  <c r="AB213" i="414"/>
  <c r="AA213" i="414"/>
  <c r="O213" i="414"/>
  <c r="M213" i="414"/>
  <c r="N213" i="414" s="1"/>
  <c r="K213" i="414"/>
  <c r="G213" i="414"/>
  <c r="AA212" i="414"/>
  <c r="O212" i="414"/>
  <c r="M212" i="414"/>
  <c r="N212" i="414" s="1"/>
  <c r="K212" i="414"/>
  <c r="G212" i="414"/>
  <c r="O211" i="414"/>
  <c r="M211" i="414"/>
  <c r="AB211" i="414" s="1"/>
  <c r="K211" i="414"/>
  <c r="G211" i="414"/>
  <c r="O210" i="414"/>
  <c r="M210" i="414"/>
  <c r="AB210" i="414" s="1"/>
  <c r="K210" i="414"/>
  <c r="G210" i="414"/>
  <c r="AB209" i="414"/>
  <c r="O209" i="414"/>
  <c r="N209" i="414"/>
  <c r="Q209" i="414" s="1"/>
  <c r="M209" i="414"/>
  <c r="AA209" i="414" s="1"/>
  <c r="K209" i="414"/>
  <c r="G209" i="414"/>
  <c r="T208" i="414"/>
  <c r="S208" i="414"/>
  <c r="L208" i="414"/>
  <c r="O208" i="414" s="1"/>
  <c r="J208" i="414"/>
  <c r="K208" i="414" s="1"/>
  <c r="I208" i="414"/>
  <c r="AB194" i="414"/>
  <c r="AA194" i="414"/>
  <c r="P194" i="414"/>
  <c r="O194" i="414"/>
  <c r="N194" i="414"/>
  <c r="M194" i="414"/>
  <c r="K194" i="414"/>
  <c r="Q194" i="414" s="1"/>
  <c r="G194" i="414"/>
  <c r="AA193" i="414"/>
  <c r="O193" i="414"/>
  <c r="M193" i="414"/>
  <c r="N193" i="414" s="1"/>
  <c r="K193" i="414"/>
  <c r="G193" i="414"/>
  <c r="AB192" i="414"/>
  <c r="AA192" i="414"/>
  <c r="Q192" i="414"/>
  <c r="O192" i="414"/>
  <c r="N192" i="414"/>
  <c r="P192" i="414" s="1"/>
  <c r="M192" i="414"/>
  <c r="K192" i="414"/>
  <c r="G192" i="414"/>
  <c r="T191" i="414"/>
  <c r="S191" i="414"/>
  <c r="O191" i="414"/>
  <c r="L191" i="414"/>
  <c r="K191" i="414"/>
  <c r="J191" i="414"/>
  <c r="I191" i="414"/>
  <c r="O178" i="414"/>
  <c r="M178" i="414"/>
  <c r="M191" i="414" s="1"/>
  <c r="K178" i="414"/>
  <c r="G178" i="414"/>
  <c r="AB177" i="414"/>
  <c r="O177" i="414"/>
  <c r="M177" i="414"/>
  <c r="AA177" i="414" s="1"/>
  <c r="K177" i="414"/>
  <c r="G177" i="414"/>
  <c r="AB176" i="414"/>
  <c r="AA176" i="414"/>
  <c r="P176" i="414"/>
  <c r="O176" i="414"/>
  <c r="N176" i="414"/>
  <c r="Q176" i="414" s="1"/>
  <c r="M176" i="414"/>
  <c r="K176" i="414"/>
  <c r="G176" i="414"/>
  <c r="AB175" i="414"/>
  <c r="AA175" i="414"/>
  <c r="O175" i="414"/>
  <c r="M175" i="414"/>
  <c r="N175" i="414" s="1"/>
  <c r="K175" i="414"/>
  <c r="G175" i="414"/>
  <c r="T174" i="414"/>
  <c r="S174" i="414"/>
  <c r="L174" i="414"/>
  <c r="O174" i="414" s="1"/>
  <c r="J174" i="414"/>
  <c r="K174" i="414" s="1"/>
  <c r="I174" i="414"/>
  <c r="AA162" i="414"/>
  <c r="O162" i="414"/>
  <c r="M162" i="414"/>
  <c r="N162" i="414" s="1"/>
  <c r="K162" i="414"/>
  <c r="G162" i="414"/>
  <c r="O161" i="414"/>
  <c r="M161" i="414"/>
  <c r="AB161" i="414" s="1"/>
  <c r="K161" i="414"/>
  <c r="G161" i="414"/>
  <c r="AB160" i="414"/>
  <c r="O160" i="414"/>
  <c r="M160" i="414"/>
  <c r="AA160" i="414" s="1"/>
  <c r="K160" i="414"/>
  <c r="G160" i="414"/>
  <c r="AB159" i="414"/>
  <c r="AA159" i="414"/>
  <c r="O159" i="414"/>
  <c r="N159" i="414"/>
  <c r="Q159" i="414" s="1"/>
  <c r="M159" i="414"/>
  <c r="K159" i="414"/>
  <c r="P159" i="414" s="1"/>
  <c r="G159" i="414"/>
  <c r="AB158" i="414"/>
  <c r="AA158" i="414"/>
  <c r="O158" i="414"/>
  <c r="M158" i="414"/>
  <c r="M174" i="414" s="1"/>
  <c r="K158" i="414"/>
  <c r="G158" i="414"/>
  <c r="T157" i="414"/>
  <c r="S157" i="414"/>
  <c r="L157" i="414"/>
  <c r="O157" i="414" s="1"/>
  <c r="J157" i="414"/>
  <c r="K157" i="414" s="1"/>
  <c r="I157" i="414"/>
  <c r="AB141" i="414"/>
  <c r="AA141" i="414"/>
  <c r="O141" i="414"/>
  <c r="M141" i="414"/>
  <c r="M157" i="414" s="1"/>
  <c r="K141" i="414"/>
  <c r="G141" i="414"/>
  <c r="T140" i="414"/>
  <c r="S140" i="414"/>
  <c r="L140" i="414"/>
  <c r="O140" i="414" s="1"/>
  <c r="J140" i="414"/>
  <c r="K140" i="414" s="1"/>
  <c r="I140" i="414"/>
  <c r="AA127" i="414"/>
  <c r="O127" i="414"/>
  <c r="M127" i="414"/>
  <c r="N127" i="414" s="1"/>
  <c r="K127" i="414"/>
  <c r="G127" i="414"/>
  <c r="O126" i="414"/>
  <c r="M126" i="414"/>
  <c r="AB126" i="414" s="1"/>
  <c r="K126" i="414"/>
  <c r="G126" i="414"/>
  <c r="AB125" i="414"/>
  <c r="O125" i="414"/>
  <c r="M125" i="414"/>
  <c r="AA125" i="414" s="1"/>
  <c r="K125" i="414"/>
  <c r="G125" i="414"/>
  <c r="AB124" i="414"/>
  <c r="O124" i="414"/>
  <c r="N124" i="414"/>
  <c r="Q124" i="414" s="1"/>
  <c r="M124" i="414"/>
  <c r="AA124" i="414" s="1"/>
  <c r="K124" i="414"/>
  <c r="G124" i="414"/>
  <c r="T123" i="414"/>
  <c r="S123" i="414"/>
  <c r="L123" i="414"/>
  <c r="O123" i="414" s="1"/>
  <c r="J123" i="414"/>
  <c r="K123" i="414" s="1"/>
  <c r="I123" i="414"/>
  <c r="AB111" i="414"/>
  <c r="AA111" i="414"/>
  <c r="O111" i="414"/>
  <c r="N111" i="414"/>
  <c r="Q111" i="414" s="1"/>
  <c r="M111" i="414"/>
  <c r="K111" i="414"/>
  <c r="P111" i="414" s="1"/>
  <c r="G111" i="414"/>
  <c r="AA110" i="414"/>
  <c r="O110" i="414"/>
  <c r="M110" i="414"/>
  <c r="N110" i="414" s="1"/>
  <c r="K110" i="414"/>
  <c r="G110" i="414"/>
  <c r="O109" i="414"/>
  <c r="M109" i="414"/>
  <c r="AB109" i="414" s="1"/>
  <c r="K109" i="414"/>
  <c r="G109" i="414"/>
  <c r="AB108" i="414"/>
  <c r="O108" i="414"/>
  <c r="N108" i="414"/>
  <c r="Q108" i="414" s="1"/>
  <c r="M108" i="414"/>
  <c r="AA108" i="414" s="1"/>
  <c r="K108" i="414"/>
  <c r="G108" i="414"/>
  <c r="AB107" i="414"/>
  <c r="O107" i="414"/>
  <c r="N107" i="414"/>
  <c r="Q107" i="414" s="1"/>
  <c r="M107" i="414"/>
  <c r="AA107" i="414" s="1"/>
  <c r="K107" i="414"/>
  <c r="G107" i="414"/>
  <c r="T106" i="414"/>
  <c r="S106" i="414"/>
  <c r="L106" i="414"/>
  <c r="O106" i="414" s="1"/>
  <c r="J106" i="414"/>
  <c r="K106" i="414" s="1"/>
  <c r="I106" i="414"/>
  <c r="AB93" i="414"/>
  <c r="AA93" i="414"/>
  <c r="O93" i="414"/>
  <c r="N93" i="414"/>
  <c r="Q93" i="414" s="1"/>
  <c r="M93" i="414"/>
  <c r="K93" i="414"/>
  <c r="P93" i="414" s="1"/>
  <c r="G93" i="414"/>
  <c r="AA92" i="414"/>
  <c r="O92" i="414"/>
  <c r="M92" i="414"/>
  <c r="N92" i="414" s="1"/>
  <c r="K92" i="414"/>
  <c r="G92" i="414"/>
  <c r="O91" i="414"/>
  <c r="M91" i="414"/>
  <c r="AB91" i="414" s="1"/>
  <c r="K91" i="414"/>
  <c r="G91" i="414"/>
  <c r="O90" i="414"/>
  <c r="N90" i="414"/>
  <c r="Q90" i="414" s="1"/>
  <c r="M90" i="414"/>
  <c r="AB90" i="414" s="1"/>
  <c r="K90" i="414"/>
  <c r="G90" i="414"/>
  <c r="T89" i="414"/>
  <c r="S89" i="414"/>
  <c r="M89" i="414"/>
  <c r="AB89" i="414" s="1"/>
  <c r="AC73" i="414" s="1"/>
  <c r="L89" i="414"/>
  <c r="O89" i="414" s="1"/>
  <c r="J89" i="414"/>
  <c r="K89" i="414" s="1"/>
  <c r="I89" i="414"/>
  <c r="O77" i="414"/>
  <c r="N77" i="414"/>
  <c r="Q77" i="414" s="1"/>
  <c r="M77" i="414"/>
  <c r="AB77" i="414" s="1"/>
  <c r="K77" i="414"/>
  <c r="G77" i="414"/>
  <c r="AB76" i="414"/>
  <c r="AA76" i="414"/>
  <c r="O76" i="414"/>
  <c r="N76" i="414"/>
  <c r="Q76" i="414" s="1"/>
  <c r="M76" i="414"/>
  <c r="K76" i="414"/>
  <c r="P76" i="414" s="1"/>
  <c r="G76" i="414"/>
  <c r="AA75" i="414"/>
  <c r="O75" i="414"/>
  <c r="M75" i="414"/>
  <c r="N75" i="414" s="1"/>
  <c r="K75" i="414"/>
  <c r="G75" i="414"/>
  <c r="O74" i="414"/>
  <c r="M74" i="414"/>
  <c r="AB74" i="414" s="1"/>
  <c r="K74" i="414"/>
  <c r="G74" i="414"/>
  <c r="O73" i="414"/>
  <c r="N73" i="414"/>
  <c r="Q73" i="414" s="1"/>
  <c r="M73" i="414"/>
  <c r="AB73" i="414" s="1"/>
  <c r="K73" i="414"/>
  <c r="G73" i="414"/>
  <c r="T72" i="414"/>
  <c r="S72" i="414"/>
  <c r="M72" i="414"/>
  <c r="AB72" i="414" s="1"/>
  <c r="AC56" i="414" s="1"/>
  <c r="L72" i="414"/>
  <c r="O72" i="414" s="1"/>
  <c r="J72" i="414"/>
  <c r="K72" i="414" s="1"/>
  <c r="I72" i="414"/>
  <c r="O56" i="414"/>
  <c r="N56" i="414"/>
  <c r="Q56" i="414" s="1"/>
  <c r="M56" i="414"/>
  <c r="AB56" i="414" s="1"/>
  <c r="K56" i="414"/>
  <c r="G56" i="414"/>
  <c r="T55" i="414"/>
  <c r="S55" i="414"/>
  <c r="M55" i="414"/>
  <c r="AB55" i="414" s="1"/>
  <c r="AC39" i="414" s="1"/>
  <c r="L55" i="414"/>
  <c r="O55" i="414" s="1"/>
  <c r="J55" i="414"/>
  <c r="K55" i="414" s="1"/>
  <c r="I55" i="414"/>
  <c r="O41" i="414"/>
  <c r="N41" i="414"/>
  <c r="Q41" i="414" s="1"/>
  <c r="M41" i="414"/>
  <c r="AB41" i="414" s="1"/>
  <c r="K41" i="414"/>
  <c r="G41" i="414"/>
  <c r="AB40" i="414"/>
  <c r="AA40" i="414"/>
  <c r="O40" i="414"/>
  <c r="N40" i="414"/>
  <c r="M40" i="414"/>
  <c r="K40" i="414"/>
  <c r="Q40" i="414" s="1"/>
  <c r="G40" i="414"/>
  <c r="AB39" i="414"/>
  <c r="AA39" i="414"/>
  <c r="Q39" i="414"/>
  <c r="O39" i="414"/>
  <c r="N39" i="414"/>
  <c r="P39" i="414" s="1"/>
  <c r="M39" i="414"/>
  <c r="K39" i="414"/>
  <c r="G39" i="414"/>
  <c r="T38" i="414"/>
  <c r="S38" i="414"/>
  <c r="L38" i="414"/>
  <c r="J38" i="414"/>
  <c r="K38" i="414" s="1"/>
  <c r="I38" i="414"/>
  <c r="O38" i="414" s="1"/>
  <c r="AA23" i="414"/>
  <c r="O23" i="414"/>
  <c r="M23" i="414"/>
  <c r="N23" i="414" s="1"/>
  <c r="K23" i="414"/>
  <c r="G23" i="414"/>
  <c r="AB22" i="414"/>
  <c r="AA22" i="414"/>
  <c r="Q22" i="414"/>
  <c r="O22" i="414"/>
  <c r="N22" i="414"/>
  <c r="P22" i="414" s="1"/>
  <c r="M22" i="414"/>
  <c r="M38" i="414" s="1"/>
  <c r="K22" i="414"/>
  <c r="G22" i="414"/>
  <c r="T21" i="414"/>
  <c r="S21" i="414"/>
  <c r="O21" i="414"/>
  <c r="M21" i="414"/>
  <c r="AB21" i="414" s="1"/>
  <c r="AC5" i="414" s="1"/>
  <c r="L21" i="414"/>
  <c r="J21" i="414"/>
  <c r="K21" i="414" s="1"/>
  <c r="I21" i="414"/>
  <c r="AA6" i="414"/>
  <c r="O6" i="414"/>
  <c r="N6" i="414"/>
  <c r="Q6" i="414" s="1"/>
  <c r="M6" i="414"/>
  <c r="AB6" i="414" s="1"/>
  <c r="K6" i="414"/>
  <c r="G6" i="414"/>
  <c r="O5" i="414"/>
  <c r="N5" i="414"/>
  <c r="Q5" i="414" s="1"/>
  <c r="M5" i="414"/>
  <c r="AB5" i="414" s="1"/>
  <c r="K5" i="414"/>
  <c r="G5" i="414"/>
  <c r="F1" i="414" s="1"/>
  <c r="H2" i="414"/>
  <c r="H1" i="414"/>
  <c r="D1" i="414"/>
  <c r="X29" i="413"/>
  <c r="W29" i="413"/>
  <c r="V29" i="413"/>
  <c r="T29" i="413"/>
  <c r="S29" i="413"/>
  <c r="P29" i="413"/>
  <c r="M8" i="413" s="1"/>
  <c r="O29" i="413"/>
  <c r="N29" i="413"/>
  <c r="M29" i="413"/>
  <c r="J29" i="413"/>
  <c r="H29" i="413"/>
  <c r="G29" i="413"/>
  <c r="D29" i="413"/>
  <c r="O15" i="413"/>
  <c r="N15" i="413"/>
  <c r="I8" i="413" s="1"/>
  <c r="K15" i="413"/>
  <c r="I15" i="413"/>
  <c r="H15" i="413"/>
  <c r="G15" i="413"/>
  <c r="F15" i="413"/>
  <c r="E15" i="413"/>
  <c r="D15" i="413"/>
  <c r="G8" i="413" s="1"/>
  <c r="K8" i="413"/>
  <c r="F8" i="413"/>
  <c r="M7" i="413"/>
  <c r="K7" i="413"/>
  <c r="I7" i="413"/>
  <c r="G7" i="413"/>
  <c r="F7" i="413"/>
  <c r="E7" i="413"/>
  <c r="M6" i="413"/>
  <c r="K6" i="413"/>
  <c r="I6" i="413"/>
  <c r="G6" i="413"/>
  <c r="F6" i="413"/>
  <c r="E6" i="413"/>
  <c r="F3" i="413"/>
  <c r="T157" i="412"/>
  <c r="S157" i="412"/>
  <c r="L157" i="412"/>
  <c r="O157" i="412" s="1"/>
  <c r="J157" i="412"/>
  <c r="K157" i="412" s="1"/>
  <c r="I157" i="412"/>
  <c r="O143" i="412"/>
  <c r="M143" i="412"/>
  <c r="AB143" i="412" s="1"/>
  <c r="K143" i="412"/>
  <c r="G143" i="412"/>
  <c r="AB142" i="412"/>
  <c r="AA142" i="412"/>
  <c r="O142" i="412"/>
  <c r="M142" i="412"/>
  <c r="N142" i="412" s="1"/>
  <c r="K142" i="412"/>
  <c r="G142" i="412"/>
  <c r="AB141" i="412"/>
  <c r="AA141" i="412"/>
  <c r="Q141" i="412"/>
  <c r="O141" i="412"/>
  <c r="N141" i="412"/>
  <c r="P141" i="412" s="1"/>
  <c r="M141" i="412"/>
  <c r="K141" i="412"/>
  <c r="G141" i="412"/>
  <c r="T140" i="412"/>
  <c r="S140" i="412"/>
  <c r="L140" i="412"/>
  <c r="O140" i="412" s="1"/>
  <c r="J140" i="412"/>
  <c r="K140" i="412" s="1"/>
  <c r="I140" i="412"/>
  <c r="AB126" i="412"/>
  <c r="O126" i="412"/>
  <c r="M126" i="412"/>
  <c r="N126" i="412" s="1"/>
  <c r="K126" i="412"/>
  <c r="G126" i="412"/>
  <c r="O125" i="412"/>
  <c r="N125" i="412"/>
  <c r="Q125" i="412" s="1"/>
  <c r="M125" i="412"/>
  <c r="AB125" i="412" s="1"/>
  <c r="K125" i="412"/>
  <c r="P125" i="412" s="1"/>
  <c r="G125" i="412"/>
  <c r="O124" i="412"/>
  <c r="N124" i="412"/>
  <c r="Q124" i="412" s="1"/>
  <c r="M124" i="412"/>
  <c r="M140" i="412" s="1"/>
  <c r="K124" i="412"/>
  <c r="G124" i="412"/>
  <c r="T123" i="412"/>
  <c r="S123" i="412"/>
  <c r="L123" i="412"/>
  <c r="O123" i="412" s="1"/>
  <c r="J123" i="412"/>
  <c r="K123" i="412" s="1"/>
  <c r="I123" i="412"/>
  <c r="O111" i="412"/>
  <c r="M111" i="412"/>
  <c r="AB111" i="412" s="1"/>
  <c r="K111" i="412"/>
  <c r="G111" i="412"/>
  <c r="AB110" i="412"/>
  <c r="AA110" i="412"/>
  <c r="Q110" i="412"/>
  <c r="P110" i="412"/>
  <c r="O110" i="412"/>
  <c r="N110" i="412"/>
  <c r="M110" i="412"/>
  <c r="K110" i="412"/>
  <c r="G110" i="412"/>
  <c r="AB109" i="412"/>
  <c r="O109" i="412"/>
  <c r="M109" i="412"/>
  <c r="N109" i="412" s="1"/>
  <c r="K109" i="412"/>
  <c r="G109" i="412"/>
  <c r="O108" i="412"/>
  <c r="N108" i="412"/>
  <c r="Q108" i="412" s="1"/>
  <c r="M108" i="412"/>
  <c r="AB108" i="412" s="1"/>
  <c r="K108" i="412"/>
  <c r="P108" i="412" s="1"/>
  <c r="G108" i="412"/>
  <c r="O107" i="412"/>
  <c r="N107" i="412"/>
  <c r="Q107" i="412" s="1"/>
  <c r="M107" i="412"/>
  <c r="AB107" i="412" s="1"/>
  <c r="K107" i="412"/>
  <c r="G107" i="412"/>
  <c r="T106" i="412"/>
  <c r="S106" i="412"/>
  <c r="L106" i="412"/>
  <c r="O106" i="412" s="1"/>
  <c r="J106" i="412"/>
  <c r="K106" i="412" s="1"/>
  <c r="I106" i="412"/>
  <c r="O93" i="412"/>
  <c r="M93" i="412"/>
  <c r="AB93" i="412" s="1"/>
  <c r="K93" i="412"/>
  <c r="G93" i="412"/>
  <c r="AB92" i="412"/>
  <c r="AA92" i="412"/>
  <c r="Q92" i="412"/>
  <c r="P92" i="412"/>
  <c r="O92" i="412"/>
  <c r="N92" i="412"/>
  <c r="M92" i="412"/>
  <c r="K92" i="412"/>
  <c r="G92" i="412"/>
  <c r="AB91" i="412"/>
  <c r="O91" i="412"/>
  <c r="M91" i="412"/>
  <c r="N91" i="412" s="1"/>
  <c r="K91" i="412"/>
  <c r="G91" i="412"/>
  <c r="O90" i="412"/>
  <c r="N90" i="412"/>
  <c r="Q90" i="412" s="1"/>
  <c r="M90" i="412"/>
  <c r="AB90" i="412" s="1"/>
  <c r="K90" i="412"/>
  <c r="G90" i="412"/>
  <c r="T89" i="412"/>
  <c r="S89" i="412"/>
  <c r="O89" i="412"/>
  <c r="M89" i="412"/>
  <c r="AB89" i="412" s="1"/>
  <c r="AC73" i="412" s="1"/>
  <c r="L89" i="412"/>
  <c r="K89" i="412"/>
  <c r="J89" i="412"/>
  <c r="I89" i="412"/>
  <c r="AA81" i="412"/>
  <c r="O81" i="412"/>
  <c r="N81" i="412"/>
  <c r="Q81" i="412" s="1"/>
  <c r="M81" i="412"/>
  <c r="AB81" i="412" s="1"/>
  <c r="K81" i="412"/>
  <c r="P81" i="412" s="1"/>
  <c r="G81" i="412"/>
  <c r="O80" i="412"/>
  <c r="M80" i="412"/>
  <c r="AB80" i="412" s="1"/>
  <c r="K80" i="412"/>
  <c r="G80" i="412"/>
  <c r="AB79" i="412"/>
  <c r="AA79" i="412"/>
  <c r="P79" i="412"/>
  <c r="O79" i="412"/>
  <c r="N79" i="412"/>
  <c r="M79" i="412"/>
  <c r="K79" i="412"/>
  <c r="Q79" i="412" s="1"/>
  <c r="G79" i="412"/>
  <c r="AB78" i="412"/>
  <c r="O78" i="412"/>
  <c r="M78" i="412"/>
  <c r="N78" i="412" s="1"/>
  <c r="K78" i="412"/>
  <c r="G78" i="412"/>
  <c r="AA77" i="412"/>
  <c r="O77" i="412"/>
  <c r="N77" i="412"/>
  <c r="Q77" i="412" s="1"/>
  <c r="M77" i="412"/>
  <c r="AB77" i="412" s="1"/>
  <c r="K77" i="412"/>
  <c r="P77" i="412" s="1"/>
  <c r="G77" i="412"/>
  <c r="O76" i="412"/>
  <c r="M76" i="412"/>
  <c r="AB76" i="412" s="1"/>
  <c r="K76" i="412"/>
  <c r="G76" i="412"/>
  <c r="AB75" i="412"/>
  <c r="AA75" i="412"/>
  <c r="P75" i="412"/>
  <c r="O75" i="412"/>
  <c r="N75" i="412"/>
  <c r="M75" i="412"/>
  <c r="K75" i="412"/>
  <c r="Q75" i="412" s="1"/>
  <c r="G75" i="412"/>
  <c r="AB74" i="412"/>
  <c r="O74" i="412"/>
  <c r="M74" i="412"/>
  <c r="N74" i="412" s="1"/>
  <c r="K74" i="412"/>
  <c r="G74" i="412"/>
  <c r="O73" i="412"/>
  <c r="N73" i="412"/>
  <c r="Q73" i="412" s="1"/>
  <c r="M73" i="412"/>
  <c r="AB73" i="412" s="1"/>
  <c r="K73" i="412"/>
  <c r="G73" i="412"/>
  <c r="T72" i="412"/>
  <c r="S72" i="412"/>
  <c r="O72" i="412"/>
  <c r="M72" i="412"/>
  <c r="AB72" i="412" s="1"/>
  <c r="AC56" i="412" s="1"/>
  <c r="L72" i="412"/>
  <c r="K72" i="412"/>
  <c r="J72" i="412"/>
  <c r="I72" i="412"/>
  <c r="AA58" i="412"/>
  <c r="O58" i="412"/>
  <c r="N58" i="412"/>
  <c r="Q58" i="412" s="1"/>
  <c r="M58" i="412"/>
  <c r="AB58" i="412" s="1"/>
  <c r="K58" i="412"/>
  <c r="P58" i="412" s="1"/>
  <c r="G58" i="412"/>
  <c r="O57" i="412"/>
  <c r="M57" i="412"/>
  <c r="AB57" i="412" s="1"/>
  <c r="K57" i="412"/>
  <c r="G57" i="412"/>
  <c r="AB56" i="412"/>
  <c r="AA56" i="412"/>
  <c r="O56" i="412"/>
  <c r="N56" i="412"/>
  <c r="P56" i="412" s="1"/>
  <c r="M56" i="412"/>
  <c r="K56" i="412"/>
  <c r="Q56" i="412" s="1"/>
  <c r="G56" i="412"/>
  <c r="T55" i="412"/>
  <c r="S55" i="412"/>
  <c r="L55" i="412"/>
  <c r="O55" i="412" s="1"/>
  <c r="K55" i="412"/>
  <c r="J55" i="412"/>
  <c r="I55" i="412"/>
  <c r="AA42" i="412"/>
  <c r="P42" i="412"/>
  <c r="O42" i="412"/>
  <c r="N42" i="412"/>
  <c r="M42" i="412"/>
  <c r="AB42" i="412" s="1"/>
  <c r="K42" i="412"/>
  <c r="Q42" i="412" s="1"/>
  <c r="G42" i="412"/>
  <c r="AB41" i="412"/>
  <c r="O41" i="412"/>
  <c r="M41" i="412"/>
  <c r="N41" i="412" s="1"/>
  <c r="K41" i="412"/>
  <c r="G41" i="412"/>
  <c r="AA40" i="412"/>
  <c r="O40" i="412"/>
  <c r="N40" i="412"/>
  <c r="Q40" i="412" s="1"/>
  <c r="M40" i="412"/>
  <c r="AB40" i="412" s="1"/>
  <c r="K40" i="412"/>
  <c r="P40" i="412" s="1"/>
  <c r="G40" i="412"/>
  <c r="O39" i="412"/>
  <c r="N39" i="412"/>
  <c r="Q39" i="412" s="1"/>
  <c r="M39" i="412"/>
  <c r="AB39" i="412" s="1"/>
  <c r="K39" i="412"/>
  <c r="G39" i="412"/>
  <c r="T38" i="412"/>
  <c r="S38" i="412"/>
  <c r="L38" i="412"/>
  <c r="O38" i="412" s="1"/>
  <c r="J38" i="412"/>
  <c r="K38" i="412" s="1"/>
  <c r="I38" i="412"/>
  <c r="AQ29" i="412"/>
  <c r="O27" i="412"/>
  <c r="N27" i="412"/>
  <c r="Q27" i="412" s="1"/>
  <c r="M27" i="412"/>
  <c r="AB27" i="412" s="1"/>
  <c r="K27" i="412"/>
  <c r="G27" i="412"/>
  <c r="AB26" i="412"/>
  <c r="O26" i="412"/>
  <c r="M26" i="412"/>
  <c r="AA26" i="412" s="1"/>
  <c r="K26" i="412"/>
  <c r="G26" i="412"/>
  <c r="AB25" i="412"/>
  <c r="P25" i="412"/>
  <c r="O25" i="412"/>
  <c r="N25" i="412"/>
  <c r="Q25" i="412" s="1"/>
  <c r="M25" i="412"/>
  <c r="AA25" i="412" s="1"/>
  <c r="K25" i="412"/>
  <c r="G25" i="412"/>
  <c r="O24" i="412"/>
  <c r="M24" i="412"/>
  <c r="AB24" i="412" s="1"/>
  <c r="K24" i="412"/>
  <c r="G24" i="412"/>
  <c r="O23" i="412"/>
  <c r="N23" i="412"/>
  <c r="Q23" i="412" s="1"/>
  <c r="M23" i="412"/>
  <c r="AB23" i="412" s="1"/>
  <c r="K23" i="412"/>
  <c r="G23" i="412"/>
  <c r="AA22" i="412"/>
  <c r="O22" i="412"/>
  <c r="M22" i="412"/>
  <c r="AB22" i="412" s="1"/>
  <c r="K22" i="412"/>
  <c r="G22" i="412"/>
  <c r="T21" i="412"/>
  <c r="S21" i="412"/>
  <c r="L21" i="412"/>
  <c r="O21" i="412" s="1"/>
  <c r="K21" i="412"/>
  <c r="J21" i="412"/>
  <c r="I21" i="412"/>
  <c r="AB6" i="412"/>
  <c r="O6" i="412"/>
  <c r="M6" i="412"/>
  <c r="AA6" i="412" s="1"/>
  <c r="K6" i="412"/>
  <c r="G6" i="412"/>
  <c r="AB5" i="412"/>
  <c r="AA5" i="412"/>
  <c r="P5" i="412"/>
  <c r="O5" i="412"/>
  <c r="N5" i="412"/>
  <c r="M5" i="412"/>
  <c r="M21" i="412" s="1"/>
  <c r="K5" i="412"/>
  <c r="Q5" i="412" s="1"/>
  <c r="G5" i="412"/>
  <c r="H2" i="412"/>
  <c r="F1" i="412"/>
  <c r="F2" i="412" s="1"/>
  <c r="D1" i="412"/>
  <c r="T225" i="411"/>
  <c r="S225" i="411"/>
  <c r="L225" i="411"/>
  <c r="K225" i="411"/>
  <c r="J225" i="411"/>
  <c r="I225" i="411"/>
  <c r="O225" i="411" s="1"/>
  <c r="O214" i="411"/>
  <c r="N214" i="411"/>
  <c r="Q214" i="411" s="1"/>
  <c r="M214" i="411"/>
  <c r="AB214" i="411" s="1"/>
  <c r="K214" i="411"/>
  <c r="G214" i="411"/>
  <c r="AB213" i="411"/>
  <c r="AA213" i="411"/>
  <c r="O213" i="411"/>
  <c r="M213" i="411"/>
  <c r="N213" i="411" s="1"/>
  <c r="K213" i="411"/>
  <c r="G213" i="411"/>
  <c r="AB212" i="411"/>
  <c r="AA212" i="411"/>
  <c r="P212" i="411"/>
  <c r="O212" i="411"/>
  <c r="N212" i="411"/>
  <c r="Q212" i="411" s="1"/>
  <c r="M212" i="411"/>
  <c r="K212" i="411"/>
  <c r="G212" i="411"/>
  <c r="O211" i="411"/>
  <c r="M211" i="411"/>
  <c r="AB211" i="411" s="1"/>
  <c r="K211" i="411"/>
  <c r="G211" i="411"/>
  <c r="O210" i="411"/>
  <c r="N210" i="411"/>
  <c r="Q210" i="411" s="1"/>
  <c r="M210" i="411"/>
  <c r="AB210" i="411" s="1"/>
  <c r="K210" i="411"/>
  <c r="G210" i="411"/>
  <c r="AA209" i="411"/>
  <c r="O209" i="411"/>
  <c r="M209" i="411"/>
  <c r="AB209" i="411" s="1"/>
  <c r="K209" i="411"/>
  <c r="G209" i="411"/>
  <c r="T208" i="411"/>
  <c r="S208" i="411"/>
  <c r="L208" i="411"/>
  <c r="O208" i="411" s="1"/>
  <c r="J208" i="411"/>
  <c r="K208" i="411" s="1"/>
  <c r="I208" i="411"/>
  <c r="AB194" i="411"/>
  <c r="AA194" i="411"/>
  <c r="O194" i="411"/>
  <c r="M194" i="411"/>
  <c r="N194" i="411" s="1"/>
  <c r="K194" i="411"/>
  <c r="G194" i="411"/>
  <c r="AB193" i="411"/>
  <c r="AA193" i="411"/>
  <c r="P193" i="411"/>
  <c r="O193" i="411"/>
  <c r="N193" i="411"/>
  <c r="Q193" i="411" s="1"/>
  <c r="M193" i="411"/>
  <c r="K193" i="411"/>
  <c r="G193" i="411"/>
  <c r="O192" i="411"/>
  <c r="M192" i="411"/>
  <c r="N192" i="411" s="1"/>
  <c r="K192" i="411"/>
  <c r="G192" i="411"/>
  <c r="T191" i="411"/>
  <c r="S191" i="411"/>
  <c r="L191" i="411"/>
  <c r="O191" i="411" s="1"/>
  <c r="J191" i="411"/>
  <c r="K191" i="411" s="1"/>
  <c r="I191" i="411"/>
  <c r="O178" i="411"/>
  <c r="M178" i="411"/>
  <c r="M191" i="411" s="1"/>
  <c r="K178" i="411"/>
  <c r="G178" i="411"/>
  <c r="O177" i="411"/>
  <c r="N177" i="411"/>
  <c r="Q177" i="411" s="1"/>
  <c r="M177" i="411"/>
  <c r="AB177" i="411" s="1"/>
  <c r="K177" i="411"/>
  <c r="G177" i="411"/>
  <c r="AB176" i="411"/>
  <c r="AA176" i="411"/>
  <c r="O176" i="411"/>
  <c r="M176" i="411"/>
  <c r="N176" i="411" s="1"/>
  <c r="K176" i="411"/>
  <c r="G176" i="411"/>
  <c r="AB175" i="411"/>
  <c r="O175" i="411"/>
  <c r="M175" i="411"/>
  <c r="N175" i="411" s="1"/>
  <c r="K175" i="411"/>
  <c r="G175" i="411"/>
  <c r="T174" i="411"/>
  <c r="S174" i="411"/>
  <c r="O174" i="411"/>
  <c r="L174" i="411"/>
  <c r="J174" i="411"/>
  <c r="K174" i="411" s="1"/>
  <c r="I174" i="411"/>
  <c r="AB162" i="411"/>
  <c r="AA162" i="411"/>
  <c r="P162" i="411"/>
  <c r="O162" i="411"/>
  <c r="N162" i="411"/>
  <c r="Q162" i="411" s="1"/>
  <c r="M162" i="411"/>
  <c r="K162" i="411"/>
  <c r="G162" i="411"/>
  <c r="O161" i="411"/>
  <c r="M161" i="411"/>
  <c r="AB161" i="411" s="1"/>
  <c r="K161" i="411"/>
  <c r="G161" i="411"/>
  <c r="AA160" i="411"/>
  <c r="O160" i="411"/>
  <c r="N160" i="411"/>
  <c r="Q160" i="411" s="1"/>
  <c r="M160" i="411"/>
  <c r="AB160" i="411" s="1"/>
  <c r="K160" i="411"/>
  <c r="G160" i="411"/>
  <c r="AB159" i="411"/>
  <c r="AA159" i="411"/>
  <c r="Q159" i="411"/>
  <c r="O159" i="411"/>
  <c r="N159" i="411"/>
  <c r="P159" i="411" s="1"/>
  <c r="M159" i="411"/>
  <c r="K159" i="411"/>
  <c r="G159" i="411"/>
  <c r="AB158" i="411"/>
  <c r="Q158" i="411"/>
  <c r="P158" i="411"/>
  <c r="O158" i="411"/>
  <c r="N158" i="411"/>
  <c r="M158" i="411"/>
  <c r="M174" i="411" s="1"/>
  <c r="K158" i="411"/>
  <c r="G158" i="411"/>
  <c r="T157" i="411"/>
  <c r="S157" i="411"/>
  <c r="O157" i="411"/>
  <c r="L157" i="411"/>
  <c r="J157" i="411"/>
  <c r="K157" i="411" s="1"/>
  <c r="I157" i="411"/>
  <c r="AB141" i="411"/>
  <c r="O141" i="411"/>
  <c r="M141" i="411"/>
  <c r="M157" i="411" s="1"/>
  <c r="K141" i="411"/>
  <c r="G141" i="411"/>
  <c r="T140" i="411"/>
  <c r="S140" i="411"/>
  <c r="O140" i="411"/>
  <c r="L140" i="411"/>
  <c r="J140" i="411"/>
  <c r="K140" i="411" s="1"/>
  <c r="I140" i="411"/>
  <c r="AA127" i="411"/>
  <c r="P127" i="411"/>
  <c r="O127" i="411"/>
  <c r="N127" i="411"/>
  <c r="Q127" i="411" s="1"/>
  <c r="M127" i="411"/>
  <c r="AB127" i="411" s="1"/>
  <c r="K127" i="411"/>
  <c r="G127" i="411"/>
  <c r="O126" i="411"/>
  <c r="M126" i="411"/>
  <c r="AB126" i="411" s="1"/>
  <c r="K126" i="411"/>
  <c r="G126" i="411"/>
  <c r="AA125" i="411"/>
  <c r="O125" i="411"/>
  <c r="N125" i="411"/>
  <c r="Q125" i="411" s="1"/>
  <c r="M125" i="411"/>
  <c r="AB125" i="411" s="1"/>
  <c r="K125" i="411"/>
  <c r="G125" i="411"/>
  <c r="AA124" i="411"/>
  <c r="O124" i="411"/>
  <c r="M124" i="411"/>
  <c r="AB124" i="411" s="1"/>
  <c r="K124" i="411"/>
  <c r="G124" i="411"/>
  <c r="T123" i="411"/>
  <c r="S123" i="411"/>
  <c r="L123" i="411"/>
  <c r="O123" i="411" s="1"/>
  <c r="J123" i="411"/>
  <c r="K123" i="411" s="1"/>
  <c r="I123" i="411"/>
  <c r="AB109" i="411"/>
  <c r="AA109" i="411"/>
  <c r="Q109" i="411"/>
  <c r="O109" i="411"/>
  <c r="N109" i="411"/>
  <c r="P109" i="411" s="1"/>
  <c r="M109" i="411"/>
  <c r="K109" i="411"/>
  <c r="G109" i="411"/>
  <c r="AA108" i="411"/>
  <c r="O108" i="411"/>
  <c r="N108" i="411"/>
  <c r="P108" i="411" s="1"/>
  <c r="M108" i="411"/>
  <c r="AB108" i="411" s="1"/>
  <c r="K108" i="411"/>
  <c r="G108" i="411"/>
  <c r="O107" i="411"/>
  <c r="M107" i="411"/>
  <c r="N107" i="411" s="1"/>
  <c r="K107" i="411"/>
  <c r="G107" i="411"/>
  <c r="T106" i="411"/>
  <c r="S106" i="411"/>
  <c r="L106" i="411"/>
  <c r="O106" i="411" s="1"/>
  <c r="J106" i="411"/>
  <c r="K106" i="411" s="1"/>
  <c r="I106" i="411"/>
  <c r="O94" i="411"/>
  <c r="M94" i="411"/>
  <c r="AB94" i="411" s="1"/>
  <c r="K94" i="411"/>
  <c r="G94" i="411"/>
  <c r="AA93" i="411"/>
  <c r="O93" i="411"/>
  <c r="N93" i="411"/>
  <c r="Q93" i="411" s="1"/>
  <c r="M93" i="411"/>
  <c r="AB93" i="411" s="1"/>
  <c r="K93" i="411"/>
  <c r="G93" i="411"/>
  <c r="AB92" i="411"/>
  <c r="AA92" i="411"/>
  <c r="Q92" i="411"/>
  <c r="O92" i="411"/>
  <c r="N92" i="411"/>
  <c r="P92" i="411" s="1"/>
  <c r="M92" i="411"/>
  <c r="K92" i="411"/>
  <c r="G92" i="411"/>
  <c r="AA91" i="411"/>
  <c r="P91" i="411"/>
  <c r="O91" i="411"/>
  <c r="N91" i="411"/>
  <c r="Q91" i="411" s="1"/>
  <c r="M91" i="411"/>
  <c r="AB91" i="411" s="1"/>
  <c r="K91" i="411"/>
  <c r="G91" i="411"/>
  <c r="O90" i="411"/>
  <c r="M90" i="411"/>
  <c r="M106" i="411" s="1"/>
  <c r="K90" i="411"/>
  <c r="G90" i="411"/>
  <c r="T89" i="411"/>
  <c r="S89" i="411"/>
  <c r="L89" i="411"/>
  <c r="O89" i="411" s="1"/>
  <c r="J89" i="411"/>
  <c r="K89" i="411" s="1"/>
  <c r="I89" i="411"/>
  <c r="O77" i="411"/>
  <c r="M77" i="411"/>
  <c r="AB77" i="411" s="1"/>
  <c r="K77" i="411"/>
  <c r="G77" i="411"/>
  <c r="AA76" i="411"/>
  <c r="O76" i="411"/>
  <c r="N76" i="411"/>
  <c r="Q76" i="411" s="1"/>
  <c r="M76" i="411"/>
  <c r="AB76" i="411" s="1"/>
  <c r="K76" i="411"/>
  <c r="G76" i="411"/>
  <c r="AB75" i="411"/>
  <c r="AA75" i="411"/>
  <c r="Q75" i="411"/>
  <c r="O75" i="411"/>
  <c r="N75" i="411"/>
  <c r="P75" i="411" s="1"/>
  <c r="M75" i="411"/>
  <c r="K75" i="411"/>
  <c r="G75" i="411"/>
  <c r="AA74" i="411"/>
  <c r="O74" i="411"/>
  <c r="N74" i="411"/>
  <c r="P74" i="411" s="1"/>
  <c r="M74" i="411"/>
  <c r="AB74" i="411" s="1"/>
  <c r="K74" i="411"/>
  <c r="G74" i="411"/>
  <c r="O73" i="411"/>
  <c r="M73" i="411"/>
  <c r="M89" i="411" s="1"/>
  <c r="K73" i="411"/>
  <c r="G73" i="411"/>
  <c r="T72" i="411"/>
  <c r="S72" i="411"/>
  <c r="L72" i="411"/>
  <c r="O72" i="411" s="1"/>
  <c r="J72" i="411"/>
  <c r="K72" i="411" s="1"/>
  <c r="I72" i="411"/>
  <c r="O56" i="411"/>
  <c r="M56" i="411"/>
  <c r="M72" i="411" s="1"/>
  <c r="K56" i="411"/>
  <c r="G56" i="411"/>
  <c r="T55" i="411"/>
  <c r="S55" i="411"/>
  <c r="L55" i="411"/>
  <c r="H1" i="411" s="1"/>
  <c r="J55" i="411"/>
  <c r="K55" i="411" s="1"/>
  <c r="I55" i="411"/>
  <c r="O41" i="411"/>
  <c r="M41" i="411"/>
  <c r="AB41" i="411" s="1"/>
  <c r="K41" i="411"/>
  <c r="G41" i="411"/>
  <c r="AA40" i="411"/>
  <c r="O40" i="411"/>
  <c r="N40" i="411"/>
  <c r="Q40" i="411" s="1"/>
  <c r="M40" i="411"/>
  <c r="AB40" i="411" s="1"/>
  <c r="K40" i="411"/>
  <c r="G40" i="411"/>
  <c r="AA39" i="411"/>
  <c r="O39" i="411"/>
  <c r="M39" i="411"/>
  <c r="M55" i="411" s="1"/>
  <c r="K39" i="411"/>
  <c r="G39" i="411"/>
  <c r="AA38" i="411"/>
  <c r="T38" i="411"/>
  <c r="S38" i="411"/>
  <c r="M38" i="411"/>
  <c r="N38" i="411" s="1"/>
  <c r="L38" i="411"/>
  <c r="O38" i="411" s="1"/>
  <c r="J38" i="411"/>
  <c r="K38" i="411" s="1"/>
  <c r="I38" i="411"/>
  <c r="AB23" i="411"/>
  <c r="AA23" i="411"/>
  <c r="Q23" i="411"/>
  <c r="O23" i="411"/>
  <c r="N23" i="411"/>
  <c r="P23" i="411" s="1"/>
  <c r="M23" i="411"/>
  <c r="K23" i="411"/>
  <c r="G23" i="411"/>
  <c r="AB22" i="411"/>
  <c r="Q22" i="411"/>
  <c r="P22" i="411"/>
  <c r="O22" i="411"/>
  <c r="N22" i="411"/>
  <c r="M22" i="411"/>
  <c r="AA22" i="411" s="1"/>
  <c r="K22" i="411"/>
  <c r="G22" i="411"/>
  <c r="T21" i="411"/>
  <c r="S21" i="411"/>
  <c r="O21" i="411"/>
  <c r="L21" i="411"/>
  <c r="J21" i="411"/>
  <c r="K21" i="411" s="1"/>
  <c r="I21" i="411"/>
  <c r="AA6" i="411"/>
  <c r="O6" i="411"/>
  <c r="N6" i="411"/>
  <c r="P6" i="411" s="1"/>
  <c r="M6" i="411"/>
  <c r="AB6" i="411" s="1"/>
  <c r="K6" i="411"/>
  <c r="G6" i="411"/>
  <c r="O5" i="411"/>
  <c r="M5" i="411"/>
  <c r="N5" i="411" s="1"/>
  <c r="K5" i="411"/>
  <c r="G5" i="411"/>
  <c r="F1" i="411" s="1"/>
  <c r="H2" i="411"/>
  <c r="D1" i="411"/>
  <c r="X29" i="410"/>
  <c r="W29" i="410"/>
  <c r="V29" i="410"/>
  <c r="T29" i="410"/>
  <c r="M8" i="410" s="1"/>
  <c r="S29" i="410"/>
  <c r="P29" i="410"/>
  <c r="O29" i="410"/>
  <c r="N29" i="410"/>
  <c r="M29" i="410"/>
  <c r="J29" i="410"/>
  <c r="K8" i="410" s="1"/>
  <c r="H29" i="410"/>
  <c r="G29" i="410"/>
  <c r="D29" i="410"/>
  <c r="O15" i="410"/>
  <c r="I8" i="410" s="1"/>
  <c r="N15" i="410"/>
  <c r="K15" i="410"/>
  <c r="G8" i="410" s="1"/>
  <c r="I15" i="410"/>
  <c r="H15" i="410"/>
  <c r="G15" i="410"/>
  <c r="F15" i="410"/>
  <c r="E15" i="410"/>
  <c r="D15" i="410"/>
  <c r="F8" i="410"/>
  <c r="E8" i="410"/>
  <c r="M7" i="410"/>
  <c r="K7" i="410"/>
  <c r="I7" i="410"/>
  <c r="G7" i="410"/>
  <c r="F7" i="410"/>
  <c r="E7" i="410"/>
  <c r="M6" i="410"/>
  <c r="K6" i="410"/>
  <c r="I6" i="410"/>
  <c r="G6" i="410"/>
  <c r="F6" i="410"/>
  <c r="E6" i="410"/>
  <c r="F3" i="410"/>
  <c r="Q22" i="432" l="1"/>
  <c r="P22" i="432"/>
  <c r="P25" i="433"/>
  <c r="Q25" i="433"/>
  <c r="I3" i="431"/>
  <c r="F2" i="432"/>
  <c r="AB89" i="432"/>
  <c r="AC73" i="432" s="1"/>
  <c r="AA89" i="432"/>
  <c r="N89" i="432"/>
  <c r="AB106" i="432"/>
  <c r="AC90" i="432" s="1"/>
  <c r="N106" i="432"/>
  <c r="AA106" i="432"/>
  <c r="Q175" i="432"/>
  <c r="P175" i="432"/>
  <c r="N72" i="432"/>
  <c r="AB72" i="432"/>
  <c r="AC56" i="432" s="1"/>
  <c r="AA72" i="432"/>
  <c r="N21" i="432"/>
  <c r="AB21" i="432"/>
  <c r="AC5" i="432" s="1"/>
  <c r="AA21" i="432"/>
  <c r="N174" i="432"/>
  <c r="AB174" i="432"/>
  <c r="AC158" i="432" s="1"/>
  <c r="AA174" i="432"/>
  <c r="N140" i="432"/>
  <c r="AB140" i="432"/>
  <c r="AC124" i="432" s="1"/>
  <c r="AA140" i="432"/>
  <c r="N208" i="432"/>
  <c r="AA208" i="432"/>
  <c r="AB208" i="432"/>
  <c r="AC192" i="432" s="1"/>
  <c r="Q213" i="432"/>
  <c r="P213" i="432"/>
  <c r="N55" i="433"/>
  <c r="AB55" i="433"/>
  <c r="AC39" i="433" s="1"/>
  <c r="AA55" i="433"/>
  <c r="AB55" i="432"/>
  <c r="AC39" i="432" s="1"/>
  <c r="AA55" i="432"/>
  <c r="N55" i="432"/>
  <c r="N157" i="432"/>
  <c r="AB157" i="432"/>
  <c r="AC141" i="432" s="1"/>
  <c r="AA157" i="432"/>
  <c r="N89" i="433"/>
  <c r="AB89" i="433"/>
  <c r="AC73" i="433" s="1"/>
  <c r="AA89" i="433"/>
  <c r="AB191" i="432"/>
  <c r="AC175" i="432" s="1"/>
  <c r="AA191" i="432"/>
  <c r="N191" i="432"/>
  <c r="N140" i="433"/>
  <c r="AB140" i="433"/>
  <c r="AC124" i="433" s="1"/>
  <c r="AA140" i="433"/>
  <c r="Q141" i="433"/>
  <c r="P141" i="433"/>
  <c r="Q126" i="433"/>
  <c r="P126" i="433"/>
  <c r="Q6" i="433"/>
  <c r="P6" i="433"/>
  <c r="AA22" i="432"/>
  <c r="N41" i="432"/>
  <c r="P56" i="432"/>
  <c r="P73" i="432"/>
  <c r="N77" i="432"/>
  <c r="N94" i="432"/>
  <c r="N125" i="432"/>
  <c r="N129" i="432"/>
  <c r="AA141" i="432"/>
  <c r="AA158" i="432"/>
  <c r="N161" i="432"/>
  <c r="N178" i="432"/>
  <c r="P192" i="432"/>
  <c r="N211" i="432"/>
  <c r="N24" i="433"/>
  <c r="N106" i="433"/>
  <c r="N123" i="433"/>
  <c r="AB22" i="432"/>
  <c r="M225" i="432"/>
  <c r="P107" i="433"/>
  <c r="P124" i="433"/>
  <c r="N123" i="432"/>
  <c r="N73" i="433"/>
  <c r="H1" i="432"/>
  <c r="AA5" i="432"/>
  <c r="AA56" i="432"/>
  <c r="AA73" i="432"/>
  <c r="P124" i="432"/>
  <c r="N160" i="432"/>
  <c r="N177" i="432"/>
  <c r="N210" i="432"/>
  <c r="N214" i="432"/>
  <c r="N23" i="433"/>
  <c r="P41" i="433"/>
  <c r="N72" i="433"/>
  <c r="P74" i="433"/>
  <c r="P78" i="433"/>
  <c r="P93" i="433"/>
  <c r="P111" i="433"/>
  <c r="N157" i="433"/>
  <c r="M38" i="432"/>
  <c r="AA41" i="432"/>
  <c r="AA77" i="432"/>
  <c r="AA94" i="432"/>
  <c r="AA125" i="432"/>
  <c r="AA129" i="432"/>
  <c r="AA161" i="432"/>
  <c r="AA178" i="432"/>
  <c r="AB192" i="432"/>
  <c r="N209" i="432"/>
  <c r="AA211" i="432"/>
  <c r="M21" i="433"/>
  <c r="AA24" i="433"/>
  <c r="AA107" i="433"/>
  <c r="AA124" i="433"/>
  <c r="N142" i="433"/>
  <c r="AB41" i="432"/>
  <c r="P93" i="432"/>
  <c r="P110" i="432"/>
  <c r="P128" i="432"/>
  <c r="AB178" i="432"/>
  <c r="M38" i="433"/>
  <c r="AA111" i="433"/>
  <c r="AB124" i="433"/>
  <c r="P39" i="432"/>
  <c r="P22" i="433"/>
  <c r="N26" i="433"/>
  <c r="P40" i="433"/>
  <c r="P58" i="433"/>
  <c r="P92" i="433"/>
  <c r="AA106" i="433"/>
  <c r="P110" i="433"/>
  <c r="AA123" i="433"/>
  <c r="N141" i="432"/>
  <c r="N158" i="432"/>
  <c r="AA177" i="432"/>
  <c r="AA210" i="432"/>
  <c r="AA214" i="432"/>
  <c r="AA23" i="433"/>
  <c r="AA73" i="433"/>
  <c r="P23" i="432"/>
  <c r="P75" i="432"/>
  <c r="P92" i="432"/>
  <c r="P109" i="432"/>
  <c r="AA123" i="432"/>
  <c r="P127" i="432"/>
  <c r="P159" i="432"/>
  <c r="AB73" i="433"/>
  <c r="AA72" i="433"/>
  <c r="AA157" i="433"/>
  <c r="AB191" i="429"/>
  <c r="AC175" i="429" s="1"/>
  <c r="AA191" i="429"/>
  <c r="N191" i="429"/>
  <c r="Q6" i="430"/>
  <c r="P6" i="430"/>
  <c r="AB21" i="429"/>
  <c r="AC5" i="429" s="1"/>
  <c r="AA21" i="429"/>
  <c r="N21" i="429"/>
  <c r="N38" i="430"/>
  <c r="AB38" i="430"/>
  <c r="AC22" i="430" s="1"/>
  <c r="AA38" i="430"/>
  <c r="Q108" i="430"/>
  <c r="P108" i="430"/>
  <c r="Q22" i="429"/>
  <c r="P22" i="429"/>
  <c r="P157" i="429"/>
  <c r="Q157" i="429"/>
  <c r="R141" i="429" s="1"/>
  <c r="Q192" i="429"/>
  <c r="P192" i="429"/>
  <c r="Q194" i="429"/>
  <c r="P194" i="429"/>
  <c r="AB89" i="429"/>
  <c r="AC73" i="429" s="1"/>
  <c r="AA89" i="429"/>
  <c r="N89" i="429"/>
  <c r="AB225" i="429"/>
  <c r="AC209" i="429" s="1"/>
  <c r="AA225" i="429"/>
  <c r="N225" i="429"/>
  <c r="Q42" i="430"/>
  <c r="P42" i="430"/>
  <c r="Q213" i="429"/>
  <c r="P213" i="429"/>
  <c r="Q125" i="430"/>
  <c r="P125" i="430"/>
  <c r="Q21" i="430"/>
  <c r="R5" i="430" s="1"/>
  <c r="P21" i="430"/>
  <c r="N174" i="429"/>
  <c r="AB174" i="429"/>
  <c r="AC158" i="429" s="1"/>
  <c r="AA174" i="429"/>
  <c r="Q75" i="430"/>
  <c r="P75" i="430"/>
  <c r="F2" i="429"/>
  <c r="I3" i="428"/>
  <c r="Q208" i="429"/>
  <c r="R192" i="429" s="1"/>
  <c r="P208" i="429"/>
  <c r="Q79" i="430"/>
  <c r="P79" i="430"/>
  <c r="N140" i="430"/>
  <c r="AB140" i="430"/>
  <c r="AC124" i="430" s="1"/>
  <c r="AA140" i="430"/>
  <c r="Q126" i="430"/>
  <c r="P126" i="430"/>
  <c r="N6" i="429"/>
  <c r="O21" i="429"/>
  <c r="N74" i="429"/>
  <c r="N91" i="429"/>
  <c r="N108" i="429"/>
  <c r="N126" i="429"/>
  <c r="AA158" i="429"/>
  <c r="N161" i="429"/>
  <c r="AA175" i="429"/>
  <c r="N178" i="429"/>
  <c r="AB208" i="429"/>
  <c r="AC192" i="429" s="1"/>
  <c r="N211" i="429"/>
  <c r="H1" i="430"/>
  <c r="AB21" i="430"/>
  <c r="AC5" i="430" s="1"/>
  <c r="N24" i="430"/>
  <c r="K72" i="430"/>
  <c r="N106" i="430"/>
  <c r="N123" i="430"/>
  <c r="M106" i="429"/>
  <c r="AB175" i="429"/>
  <c r="P107" i="430"/>
  <c r="P124" i="430"/>
  <c r="N55" i="429"/>
  <c r="N72" i="429"/>
  <c r="AA157" i="429"/>
  <c r="AA42" i="430"/>
  <c r="AA75" i="430"/>
  <c r="AA79" i="430"/>
  <c r="AA108" i="430"/>
  <c r="M157" i="430"/>
  <c r="AA22" i="429"/>
  <c r="AB157" i="429"/>
  <c r="AC141" i="429" s="1"/>
  <c r="AA192" i="429"/>
  <c r="N23" i="430"/>
  <c r="AB42" i="430"/>
  <c r="N72" i="430"/>
  <c r="AB75" i="430"/>
  <c r="AB79" i="430"/>
  <c r="AB108" i="430"/>
  <c r="AB125" i="430"/>
  <c r="AA74" i="429"/>
  <c r="AA91" i="429"/>
  <c r="AA108" i="429"/>
  <c r="M123" i="429"/>
  <c r="AA126" i="429"/>
  <c r="AA161" i="429"/>
  <c r="AA178" i="429"/>
  <c r="AA211" i="429"/>
  <c r="AA24" i="430"/>
  <c r="AA6" i="429"/>
  <c r="P77" i="429"/>
  <c r="P94" i="429"/>
  <c r="P125" i="429"/>
  <c r="P210" i="429"/>
  <c r="P214" i="429"/>
  <c r="N39" i="430"/>
  <c r="N141" i="430"/>
  <c r="AA5" i="429"/>
  <c r="P124" i="429"/>
  <c r="P209" i="429"/>
  <c r="P22" i="430"/>
  <c r="N26" i="430"/>
  <c r="P40" i="430"/>
  <c r="P58" i="430"/>
  <c r="P77" i="430"/>
  <c r="P92" i="430"/>
  <c r="AA106" i="430"/>
  <c r="P110" i="430"/>
  <c r="AA123" i="430"/>
  <c r="P142" i="430"/>
  <c r="M38" i="429"/>
  <c r="M140" i="429"/>
  <c r="N175" i="429"/>
  <c r="AA23" i="430"/>
  <c r="M55" i="430"/>
  <c r="M89" i="430"/>
  <c r="P175" i="426"/>
  <c r="Q175" i="426"/>
  <c r="Q177" i="426"/>
  <c r="P177" i="426"/>
  <c r="P209" i="426"/>
  <c r="Q209" i="426"/>
  <c r="Q27" i="427"/>
  <c r="P27" i="427"/>
  <c r="N140" i="427"/>
  <c r="AB140" i="427"/>
  <c r="AC124" i="427" s="1"/>
  <c r="AA140" i="427"/>
  <c r="N157" i="426"/>
  <c r="AB157" i="426"/>
  <c r="AC141" i="426" s="1"/>
  <c r="AA157" i="426"/>
  <c r="AB174" i="426"/>
  <c r="AC158" i="426" s="1"/>
  <c r="AA174" i="426"/>
  <c r="N174" i="426"/>
  <c r="N72" i="427"/>
  <c r="AA72" i="427"/>
  <c r="AB72" i="427"/>
  <c r="AC56" i="427" s="1"/>
  <c r="Q23" i="427"/>
  <c r="P23" i="427"/>
  <c r="Q92" i="427"/>
  <c r="P92" i="427"/>
  <c r="P38" i="426"/>
  <c r="Q38" i="426"/>
  <c r="R22" i="426" s="1"/>
  <c r="AB21" i="427"/>
  <c r="AC5" i="427" s="1"/>
  <c r="AA21" i="427"/>
  <c r="N21" i="427"/>
  <c r="Q142" i="427"/>
  <c r="P142" i="427"/>
  <c r="F2" i="426"/>
  <c r="I3" i="425"/>
  <c r="AB21" i="426"/>
  <c r="AC5" i="426" s="1"/>
  <c r="AA21" i="426"/>
  <c r="N21" i="426"/>
  <c r="AB208" i="426"/>
  <c r="AC192" i="426" s="1"/>
  <c r="AA208" i="426"/>
  <c r="N208" i="426"/>
  <c r="N38" i="427"/>
  <c r="AB38" i="427"/>
  <c r="AC22" i="427" s="1"/>
  <c r="AA38" i="427"/>
  <c r="AB177" i="426"/>
  <c r="AB211" i="426"/>
  <c r="M55" i="427"/>
  <c r="M89" i="427"/>
  <c r="N5" i="426"/>
  <c r="N56" i="426"/>
  <c r="M72" i="426"/>
  <c r="N73" i="426"/>
  <c r="M89" i="426"/>
  <c r="N90" i="426"/>
  <c r="AB158" i="426"/>
  <c r="N5" i="427"/>
  <c r="AA23" i="427"/>
  <c r="AA27" i="427"/>
  <c r="N42" i="427"/>
  <c r="P56" i="427"/>
  <c r="N75" i="427"/>
  <c r="N79" i="427"/>
  <c r="P90" i="427"/>
  <c r="N108" i="427"/>
  <c r="N125" i="427"/>
  <c r="P6" i="426"/>
  <c r="AA38" i="426"/>
  <c r="N55" i="426"/>
  <c r="P74" i="426"/>
  <c r="P91" i="426"/>
  <c r="P109" i="426"/>
  <c r="P126" i="426"/>
  <c r="P161" i="426"/>
  <c r="P194" i="426"/>
  <c r="P213" i="426"/>
  <c r="P6" i="427"/>
  <c r="AB23" i="427"/>
  <c r="P26" i="427"/>
  <c r="AB27" i="427"/>
  <c r="M106" i="427"/>
  <c r="M123" i="427"/>
  <c r="AB38" i="426"/>
  <c r="AC22" i="426" s="1"/>
  <c r="AA175" i="426"/>
  <c r="AA209" i="426"/>
  <c r="AA22" i="427"/>
  <c r="N25" i="427"/>
  <c r="N157" i="427"/>
  <c r="M106" i="426"/>
  <c r="N107" i="426"/>
  <c r="M123" i="426"/>
  <c r="M191" i="426"/>
  <c r="AB209" i="426"/>
  <c r="AA6" i="427"/>
  <c r="AA26" i="427"/>
  <c r="AA56" i="427"/>
  <c r="AA90" i="427"/>
  <c r="P107" i="427"/>
  <c r="P124" i="427"/>
  <c r="P41" i="426"/>
  <c r="P77" i="426"/>
  <c r="P108" i="426"/>
  <c r="P125" i="426"/>
  <c r="P160" i="426"/>
  <c r="AA42" i="427"/>
  <c r="AA75" i="427"/>
  <c r="AA79" i="427"/>
  <c r="AA108" i="427"/>
  <c r="AA125" i="427"/>
  <c r="AA5" i="426"/>
  <c r="AA56" i="426"/>
  <c r="AA73" i="426"/>
  <c r="AA90" i="426"/>
  <c r="P124" i="426"/>
  <c r="P192" i="426"/>
  <c r="N211" i="426"/>
  <c r="AA5" i="427"/>
  <c r="N24" i="427"/>
  <c r="P41" i="427"/>
  <c r="P74" i="427"/>
  <c r="P78" i="427"/>
  <c r="P93" i="427"/>
  <c r="P111" i="427"/>
  <c r="P143" i="427"/>
  <c r="AB5" i="426"/>
  <c r="M140" i="426"/>
  <c r="M225" i="426"/>
  <c r="AB5" i="427"/>
  <c r="AA124" i="427"/>
  <c r="AA55" i="426"/>
  <c r="P111" i="426"/>
  <c r="P39" i="426"/>
  <c r="AA107" i="426"/>
  <c r="AA124" i="426"/>
  <c r="P141" i="426"/>
  <c r="AA157" i="427"/>
  <c r="AB192" i="426"/>
  <c r="P192" i="423"/>
  <c r="Q192" i="423"/>
  <c r="N89" i="423"/>
  <c r="AB89" i="423"/>
  <c r="AC73" i="423" s="1"/>
  <c r="AA89" i="423"/>
  <c r="Q159" i="423"/>
  <c r="P159" i="423"/>
  <c r="Q23" i="424"/>
  <c r="P23" i="424"/>
  <c r="N72" i="424"/>
  <c r="AA72" i="424"/>
  <c r="AB72" i="424"/>
  <c r="AC56" i="424" s="1"/>
  <c r="N72" i="423"/>
  <c r="AB72" i="423"/>
  <c r="AC56" i="423" s="1"/>
  <c r="AA72" i="423"/>
  <c r="AB21" i="424"/>
  <c r="AC5" i="424" s="1"/>
  <c r="AA21" i="424"/>
  <c r="N21" i="424"/>
  <c r="N191" i="423"/>
  <c r="AB191" i="423"/>
  <c r="AC175" i="423" s="1"/>
  <c r="AA191" i="423"/>
  <c r="AB21" i="423"/>
  <c r="AC5" i="423" s="1"/>
  <c r="N21" i="423"/>
  <c r="AA21" i="423"/>
  <c r="Q124" i="423"/>
  <c r="P124" i="423"/>
  <c r="N225" i="423"/>
  <c r="AB225" i="423"/>
  <c r="AC209" i="423" s="1"/>
  <c r="AA225" i="423"/>
  <c r="AB106" i="423"/>
  <c r="AC90" i="423" s="1"/>
  <c r="AA106" i="423"/>
  <c r="N106" i="423"/>
  <c r="AB123" i="423"/>
  <c r="AC107" i="423" s="1"/>
  <c r="AA123" i="423"/>
  <c r="N123" i="423"/>
  <c r="N55" i="423"/>
  <c r="AB55" i="423"/>
  <c r="AC39" i="423" s="1"/>
  <c r="AA55" i="423"/>
  <c r="Q111" i="423"/>
  <c r="P111" i="423"/>
  <c r="P27" i="424"/>
  <c r="Q27" i="424"/>
  <c r="Q55" i="424"/>
  <c r="R39" i="424" s="1"/>
  <c r="P55" i="424"/>
  <c r="Q176" i="423"/>
  <c r="P176" i="423"/>
  <c r="Q212" i="423"/>
  <c r="P212" i="423"/>
  <c r="N140" i="424"/>
  <c r="AB140" i="424"/>
  <c r="AC124" i="424" s="1"/>
  <c r="AA140" i="424"/>
  <c r="Q142" i="424"/>
  <c r="P142" i="424"/>
  <c r="Q40" i="423"/>
  <c r="P40" i="423"/>
  <c r="I3" i="422"/>
  <c r="Q89" i="424"/>
  <c r="R73" i="424" s="1"/>
  <c r="P89" i="424"/>
  <c r="M38" i="423"/>
  <c r="N39" i="423"/>
  <c r="AB56" i="423"/>
  <c r="AB73" i="423"/>
  <c r="AB90" i="423"/>
  <c r="M140" i="423"/>
  <c r="N141" i="423"/>
  <c r="M157" i="423"/>
  <c r="N158" i="423"/>
  <c r="AA160" i="423"/>
  <c r="AA193" i="423"/>
  <c r="AB209" i="423"/>
  <c r="AA213" i="423"/>
  <c r="N5" i="424"/>
  <c r="AA23" i="424"/>
  <c r="AA27" i="424"/>
  <c r="N42" i="424"/>
  <c r="P56" i="424"/>
  <c r="N75" i="424"/>
  <c r="N79" i="424"/>
  <c r="P90" i="424"/>
  <c r="N108" i="424"/>
  <c r="N125" i="424"/>
  <c r="N6" i="424"/>
  <c r="F2" i="423"/>
  <c r="AB23" i="424"/>
  <c r="AB27" i="424"/>
  <c r="M123" i="424"/>
  <c r="N93" i="423"/>
  <c r="N177" i="423"/>
  <c r="N92" i="423"/>
  <c r="AA107" i="423"/>
  <c r="N110" i="423"/>
  <c r="AA124" i="423"/>
  <c r="N127" i="423"/>
  <c r="AA192" i="423"/>
  <c r="N211" i="423"/>
  <c r="N25" i="424"/>
  <c r="N106" i="424"/>
  <c r="N157" i="424"/>
  <c r="N22" i="423"/>
  <c r="AA40" i="423"/>
  <c r="AA76" i="423"/>
  <c r="AA93" i="423"/>
  <c r="AB107" i="423"/>
  <c r="AA111" i="423"/>
  <c r="AB124" i="423"/>
  <c r="AA159" i="423"/>
  <c r="M174" i="423"/>
  <c r="AA177" i="423"/>
  <c r="AB192" i="423"/>
  <c r="AA212" i="423"/>
  <c r="AA6" i="424"/>
  <c r="AA26" i="424"/>
  <c r="AA56" i="424"/>
  <c r="AA90" i="424"/>
  <c r="N93" i="424"/>
  <c r="P107" i="424"/>
  <c r="N111" i="424"/>
  <c r="P124" i="424"/>
  <c r="N143" i="424"/>
  <c r="N76" i="423"/>
  <c r="N26" i="424"/>
  <c r="AB40" i="423"/>
  <c r="AB111" i="423"/>
  <c r="AB159" i="423"/>
  <c r="AB212" i="423"/>
  <c r="AA42" i="424"/>
  <c r="AA75" i="424"/>
  <c r="AA79" i="424"/>
  <c r="AA108" i="424"/>
  <c r="AA125" i="424"/>
  <c r="E8" i="422"/>
  <c r="AA39" i="423"/>
  <c r="AA141" i="423"/>
  <c r="AA158" i="423"/>
  <c r="AA5" i="424"/>
  <c r="N24" i="424"/>
  <c r="P41" i="424"/>
  <c r="AA55" i="424"/>
  <c r="AA89" i="424"/>
  <c r="AB39" i="423"/>
  <c r="N56" i="423"/>
  <c r="N73" i="423"/>
  <c r="N90" i="423"/>
  <c r="M208" i="423"/>
  <c r="N209" i="423"/>
  <c r="AB5" i="424"/>
  <c r="AB55" i="424"/>
  <c r="AC39" i="424" s="1"/>
  <c r="AB89" i="424"/>
  <c r="AC73" i="424" s="1"/>
  <c r="AA124" i="424"/>
  <c r="P74" i="423"/>
  <c r="P210" i="423"/>
  <c r="M38" i="424"/>
  <c r="AA106" i="424"/>
  <c r="AA157" i="424"/>
  <c r="N107" i="423"/>
  <c r="AB175" i="423"/>
  <c r="AB72" i="421"/>
  <c r="AC56" i="421" s="1"/>
  <c r="N72" i="421"/>
  <c r="AA72" i="421"/>
  <c r="N140" i="421"/>
  <c r="AB140" i="421"/>
  <c r="AC124" i="421" s="1"/>
  <c r="AA140" i="421"/>
  <c r="AB21" i="421"/>
  <c r="AC5" i="421" s="1"/>
  <c r="AA21" i="421"/>
  <c r="N21" i="421"/>
  <c r="Q27" i="421"/>
  <c r="P27" i="421"/>
  <c r="AB174" i="420"/>
  <c r="AC158" i="420" s="1"/>
  <c r="AA174" i="420"/>
  <c r="N174" i="420"/>
  <c r="AB208" i="420"/>
  <c r="AC192" i="420" s="1"/>
  <c r="AA208" i="420"/>
  <c r="N208" i="420"/>
  <c r="N157" i="420"/>
  <c r="AB157" i="420"/>
  <c r="AC141" i="420" s="1"/>
  <c r="AA157" i="420"/>
  <c r="Q214" i="420"/>
  <c r="P214" i="420"/>
  <c r="F2" i="420"/>
  <c r="I3" i="419"/>
  <c r="Q209" i="420"/>
  <c r="P209" i="420"/>
  <c r="Q23" i="421"/>
  <c r="P23" i="421"/>
  <c r="AB21" i="420"/>
  <c r="AC5" i="420" s="1"/>
  <c r="AA21" i="420"/>
  <c r="N21" i="420"/>
  <c r="Q142" i="421"/>
  <c r="P142" i="421"/>
  <c r="Q175" i="420"/>
  <c r="P175" i="420"/>
  <c r="Q22" i="420"/>
  <c r="P22" i="420"/>
  <c r="Q210" i="420"/>
  <c r="P210" i="420"/>
  <c r="N6" i="420"/>
  <c r="N74" i="420"/>
  <c r="N91" i="420"/>
  <c r="N108" i="420"/>
  <c r="N126" i="420"/>
  <c r="AA141" i="420"/>
  <c r="AA158" i="420"/>
  <c r="N161" i="420"/>
  <c r="N194" i="420"/>
  <c r="N213" i="420"/>
  <c r="N6" i="421"/>
  <c r="N26" i="421"/>
  <c r="N55" i="421"/>
  <c r="N89" i="421"/>
  <c r="M106" i="420"/>
  <c r="N55" i="420"/>
  <c r="N72" i="420"/>
  <c r="Q56" i="421"/>
  <c r="Q90" i="421"/>
  <c r="N107" i="421"/>
  <c r="M123" i="421"/>
  <c r="N124" i="421"/>
  <c r="P5" i="420"/>
  <c r="AA22" i="420"/>
  <c r="N41" i="420"/>
  <c r="P56" i="420"/>
  <c r="P73" i="420"/>
  <c r="N77" i="420"/>
  <c r="P90" i="420"/>
  <c r="N94" i="420"/>
  <c r="P107" i="420"/>
  <c r="N125" i="420"/>
  <c r="N160" i="420"/>
  <c r="AA175" i="420"/>
  <c r="N193" i="420"/>
  <c r="AA209" i="420"/>
  <c r="N212" i="420"/>
  <c r="P5" i="421"/>
  <c r="N25" i="421"/>
  <c r="P42" i="421"/>
  <c r="P75" i="421"/>
  <c r="P79" i="421"/>
  <c r="N106" i="421"/>
  <c r="P108" i="421"/>
  <c r="P125" i="421"/>
  <c r="N157" i="421"/>
  <c r="M89" i="420"/>
  <c r="AA6" i="420"/>
  <c r="AB22" i="420"/>
  <c r="AA74" i="420"/>
  <c r="AA91" i="420"/>
  <c r="AA108" i="420"/>
  <c r="M123" i="420"/>
  <c r="AA126" i="420"/>
  <c r="AA161" i="420"/>
  <c r="AB175" i="420"/>
  <c r="M191" i="420"/>
  <c r="AA194" i="420"/>
  <c r="AB209" i="420"/>
  <c r="AA213" i="420"/>
  <c r="AA6" i="421"/>
  <c r="AA26" i="421"/>
  <c r="AA56" i="421"/>
  <c r="AA90" i="421"/>
  <c r="O106" i="421"/>
  <c r="N143" i="421"/>
  <c r="AB6" i="421"/>
  <c r="AA108" i="421"/>
  <c r="AA125" i="421"/>
  <c r="AA5" i="420"/>
  <c r="P124" i="420"/>
  <c r="P192" i="420"/>
  <c r="N211" i="420"/>
  <c r="N24" i="421"/>
  <c r="AA55" i="421"/>
  <c r="AA89" i="421"/>
  <c r="P93" i="421"/>
  <c r="AB5" i="420"/>
  <c r="M38" i="420"/>
  <c r="AA41" i="420"/>
  <c r="AA77" i="420"/>
  <c r="AA94" i="420"/>
  <c r="AA125" i="420"/>
  <c r="M140" i="420"/>
  <c r="N141" i="420"/>
  <c r="AA160" i="420"/>
  <c r="AA193" i="420"/>
  <c r="AA212" i="420"/>
  <c r="M225" i="420"/>
  <c r="AA25" i="421"/>
  <c r="AA107" i="421"/>
  <c r="AA124" i="421"/>
  <c r="AA55" i="420"/>
  <c r="AA72" i="420"/>
  <c r="P177" i="420"/>
  <c r="AB193" i="420"/>
  <c r="M38" i="421"/>
  <c r="AB124" i="421"/>
  <c r="P39" i="420"/>
  <c r="AA106" i="421"/>
  <c r="AA157" i="421"/>
  <c r="N38" i="417"/>
  <c r="AB38" i="417"/>
  <c r="AC22" i="417" s="1"/>
  <c r="AA38" i="417"/>
  <c r="N191" i="417"/>
  <c r="AA191" i="417"/>
  <c r="AB191" i="417"/>
  <c r="AC175" i="417" s="1"/>
  <c r="N208" i="417"/>
  <c r="AB208" i="417"/>
  <c r="AC192" i="417" s="1"/>
  <c r="AA208" i="417"/>
  <c r="P23" i="418"/>
  <c r="Q23" i="418"/>
  <c r="N157" i="417"/>
  <c r="AB157" i="417"/>
  <c r="AC141" i="417" s="1"/>
  <c r="AA157" i="417"/>
  <c r="AB21" i="417"/>
  <c r="AC5" i="417" s="1"/>
  <c r="AA21" i="417"/>
  <c r="N21" i="417"/>
  <c r="Q40" i="417"/>
  <c r="P40" i="417"/>
  <c r="N72" i="418"/>
  <c r="AB72" i="418"/>
  <c r="AC56" i="418" s="1"/>
  <c r="AA72" i="418"/>
  <c r="P210" i="417"/>
  <c r="Q210" i="417"/>
  <c r="AB174" i="417"/>
  <c r="AC158" i="417" s="1"/>
  <c r="AA174" i="417"/>
  <c r="N174" i="417"/>
  <c r="P27" i="418"/>
  <c r="Q27" i="418"/>
  <c r="F2" i="417"/>
  <c r="I3" i="416"/>
  <c r="AB55" i="417"/>
  <c r="AC39" i="417" s="1"/>
  <c r="AA55" i="417"/>
  <c r="N55" i="417"/>
  <c r="AB21" i="418"/>
  <c r="AC5" i="418" s="1"/>
  <c r="AA21" i="418"/>
  <c r="N21" i="418"/>
  <c r="Q5" i="417"/>
  <c r="P5" i="417"/>
  <c r="N140" i="417"/>
  <c r="AB140" i="417"/>
  <c r="AC124" i="417" s="1"/>
  <c r="AA140" i="417"/>
  <c r="Q93" i="417"/>
  <c r="P93" i="417"/>
  <c r="N225" i="417"/>
  <c r="AB225" i="417"/>
  <c r="AC209" i="417" s="1"/>
  <c r="AA225" i="417"/>
  <c r="P214" i="417"/>
  <c r="Q214" i="417"/>
  <c r="N140" i="418"/>
  <c r="AB140" i="418"/>
  <c r="AC124" i="418" s="1"/>
  <c r="AA140" i="418"/>
  <c r="Q142" i="418"/>
  <c r="P142" i="418"/>
  <c r="Q76" i="417"/>
  <c r="P76" i="417"/>
  <c r="E8" i="416"/>
  <c r="N6" i="417"/>
  <c r="P22" i="417"/>
  <c r="N74" i="417"/>
  <c r="N91" i="417"/>
  <c r="N108" i="417"/>
  <c r="N126" i="417"/>
  <c r="AA141" i="417"/>
  <c r="AA158" i="417"/>
  <c r="N161" i="417"/>
  <c r="P175" i="417"/>
  <c r="N194" i="417"/>
  <c r="P209" i="417"/>
  <c r="N213" i="417"/>
  <c r="N6" i="418"/>
  <c r="P22" i="418"/>
  <c r="N26" i="418"/>
  <c r="N55" i="418"/>
  <c r="P57" i="418"/>
  <c r="P76" i="418"/>
  <c r="N89" i="418"/>
  <c r="P91" i="418"/>
  <c r="P109" i="418"/>
  <c r="K123" i="418"/>
  <c r="P126" i="418"/>
  <c r="AB142" i="418"/>
  <c r="N56" i="417"/>
  <c r="M72" i="417"/>
  <c r="N73" i="417"/>
  <c r="M89" i="417"/>
  <c r="M106" i="417"/>
  <c r="AB141" i="417"/>
  <c r="AA210" i="417"/>
  <c r="AA214" i="417"/>
  <c r="AA23" i="418"/>
  <c r="AA27" i="418"/>
  <c r="O55" i="418"/>
  <c r="P56" i="418"/>
  <c r="P90" i="418"/>
  <c r="M106" i="418"/>
  <c r="AA22" i="417"/>
  <c r="N41" i="417"/>
  <c r="N77" i="417"/>
  <c r="P90" i="417"/>
  <c r="N94" i="417"/>
  <c r="N125" i="417"/>
  <c r="N160" i="417"/>
  <c r="AA175" i="417"/>
  <c r="N193" i="417"/>
  <c r="AA209" i="417"/>
  <c r="N212" i="417"/>
  <c r="N25" i="418"/>
  <c r="P42" i="418"/>
  <c r="P75" i="418"/>
  <c r="P79" i="418"/>
  <c r="P108" i="418"/>
  <c r="N123" i="418"/>
  <c r="P125" i="418"/>
  <c r="N157" i="418"/>
  <c r="AA6" i="417"/>
  <c r="AB22" i="417"/>
  <c r="AA74" i="417"/>
  <c r="AA91" i="417"/>
  <c r="AA108" i="417"/>
  <c r="M123" i="417"/>
  <c r="AA126" i="417"/>
  <c r="AA161" i="417"/>
  <c r="AA194" i="417"/>
  <c r="AA213" i="417"/>
  <c r="AA6" i="418"/>
  <c r="AA26" i="418"/>
  <c r="AA56" i="418"/>
  <c r="AA90" i="418"/>
  <c r="N143" i="418"/>
  <c r="AB6" i="417"/>
  <c r="AB194" i="417"/>
  <c r="AB6" i="418"/>
  <c r="N110" i="417"/>
  <c r="P124" i="417"/>
  <c r="N159" i="417"/>
  <c r="N177" i="417"/>
  <c r="P192" i="417"/>
  <c r="N211" i="417"/>
  <c r="N24" i="418"/>
  <c r="AA55" i="418"/>
  <c r="AA89" i="418"/>
  <c r="P93" i="418"/>
  <c r="P111" i="418"/>
  <c r="AA125" i="417"/>
  <c r="N141" i="417"/>
  <c r="AA160" i="417"/>
  <c r="AA193" i="417"/>
  <c r="AA212" i="417"/>
  <c r="AA25" i="418"/>
  <c r="P73" i="418"/>
  <c r="AA124" i="418"/>
  <c r="M38" i="418"/>
  <c r="P158" i="417"/>
  <c r="AA157" i="418"/>
  <c r="AA159" i="417"/>
  <c r="N174" i="414"/>
  <c r="AB174" i="414"/>
  <c r="AC158" i="414" s="1"/>
  <c r="AA174" i="414"/>
  <c r="N157" i="414"/>
  <c r="AB157" i="414"/>
  <c r="AC141" i="414" s="1"/>
  <c r="AA157" i="414"/>
  <c r="Q6" i="415"/>
  <c r="P6" i="415"/>
  <c r="F2" i="414"/>
  <c r="I3" i="413"/>
  <c r="Q75" i="414"/>
  <c r="P75" i="414"/>
  <c r="Q127" i="414"/>
  <c r="P127" i="414"/>
  <c r="AB191" i="414"/>
  <c r="AC175" i="414" s="1"/>
  <c r="AA191" i="414"/>
  <c r="N191" i="414"/>
  <c r="N140" i="415"/>
  <c r="AB140" i="415"/>
  <c r="AC124" i="415" s="1"/>
  <c r="AA140" i="415"/>
  <c r="Q42" i="415"/>
  <c r="P42" i="415"/>
  <c r="Q25" i="415"/>
  <c r="P25" i="415"/>
  <c r="Q23" i="414"/>
  <c r="P23" i="414"/>
  <c r="Q212" i="414"/>
  <c r="P212" i="414"/>
  <c r="Q110" i="414"/>
  <c r="P110" i="414"/>
  <c r="Q5" i="415"/>
  <c r="P5" i="415"/>
  <c r="Q175" i="414"/>
  <c r="P175" i="414"/>
  <c r="Q21" i="415"/>
  <c r="R5" i="415" s="1"/>
  <c r="P21" i="415"/>
  <c r="Q142" i="415"/>
  <c r="P142" i="415"/>
  <c r="Q26" i="415"/>
  <c r="P26" i="415"/>
  <c r="N38" i="414"/>
  <c r="AB38" i="414"/>
  <c r="AC22" i="414" s="1"/>
  <c r="AA38" i="414"/>
  <c r="Q92" i="414"/>
  <c r="P92" i="414"/>
  <c r="Q162" i="414"/>
  <c r="P162" i="414"/>
  <c r="Q193" i="414"/>
  <c r="P193" i="414"/>
  <c r="Q213" i="414"/>
  <c r="P213" i="414"/>
  <c r="N21" i="414"/>
  <c r="Q141" i="415"/>
  <c r="E8" i="413"/>
  <c r="N74" i="414"/>
  <c r="N91" i="414"/>
  <c r="N109" i="414"/>
  <c r="N126" i="414"/>
  <c r="N161" i="414"/>
  <c r="N178" i="414"/>
  <c r="N211" i="414"/>
  <c r="AB21" i="415"/>
  <c r="AC5" i="415" s="1"/>
  <c r="N24" i="415"/>
  <c r="P41" i="415"/>
  <c r="N72" i="415"/>
  <c r="P74" i="415"/>
  <c r="P78" i="415"/>
  <c r="N89" i="415"/>
  <c r="P91" i="415"/>
  <c r="P109" i="415"/>
  <c r="P126" i="415"/>
  <c r="M225" i="414"/>
  <c r="AA25" i="415"/>
  <c r="P73" i="415"/>
  <c r="P90" i="415"/>
  <c r="P6" i="414"/>
  <c r="AB23" i="414"/>
  <c r="N55" i="414"/>
  <c r="N72" i="414"/>
  <c r="AB75" i="414"/>
  <c r="N89" i="414"/>
  <c r="AB92" i="414"/>
  <c r="AB110" i="414"/>
  <c r="AB127" i="414"/>
  <c r="AB162" i="414"/>
  <c r="AB193" i="414"/>
  <c r="AB212" i="414"/>
  <c r="AB25" i="415"/>
  <c r="M38" i="415"/>
  <c r="N39" i="415"/>
  <c r="M123" i="415"/>
  <c r="N124" i="415"/>
  <c r="P5" i="414"/>
  <c r="P56" i="414"/>
  <c r="P73" i="414"/>
  <c r="P90" i="414"/>
  <c r="N125" i="414"/>
  <c r="N160" i="414"/>
  <c r="N177" i="414"/>
  <c r="N210" i="414"/>
  <c r="N214" i="414"/>
  <c r="N23" i="415"/>
  <c r="N27" i="415"/>
  <c r="P40" i="415"/>
  <c r="P58" i="415"/>
  <c r="P77" i="415"/>
  <c r="P81" i="415"/>
  <c r="N106" i="415"/>
  <c r="P108" i="415"/>
  <c r="P125" i="415"/>
  <c r="N157" i="415"/>
  <c r="AA74" i="414"/>
  <c r="AA91" i="414"/>
  <c r="M106" i="414"/>
  <c r="AA109" i="414"/>
  <c r="M123" i="414"/>
  <c r="AA126" i="414"/>
  <c r="AA161" i="414"/>
  <c r="AA178" i="414"/>
  <c r="M208" i="414"/>
  <c r="AA211" i="414"/>
  <c r="AA24" i="415"/>
  <c r="P107" i="415"/>
  <c r="AA21" i="414"/>
  <c r="P41" i="414"/>
  <c r="P77" i="414"/>
  <c r="P108" i="414"/>
  <c r="AB178" i="414"/>
  <c r="AA40" i="415"/>
  <c r="M55" i="415"/>
  <c r="N56" i="415"/>
  <c r="AA58" i="415"/>
  <c r="AA77" i="415"/>
  <c r="AA81" i="415"/>
  <c r="AA108" i="415"/>
  <c r="AA125" i="415"/>
  <c r="AA5" i="414"/>
  <c r="AA56" i="414"/>
  <c r="AA73" i="414"/>
  <c r="AA90" i="414"/>
  <c r="P107" i="414"/>
  <c r="P124" i="414"/>
  <c r="P209" i="414"/>
  <c r="P22" i="415"/>
  <c r="P57" i="415"/>
  <c r="AA72" i="415"/>
  <c r="P76" i="415"/>
  <c r="P80" i="415"/>
  <c r="AA89" i="415"/>
  <c r="P93" i="415"/>
  <c r="P111" i="415"/>
  <c r="P143" i="415"/>
  <c r="AA41" i="414"/>
  <c r="AA77" i="414"/>
  <c r="M140" i="414"/>
  <c r="N141" i="414"/>
  <c r="N158" i="414"/>
  <c r="AA210" i="414"/>
  <c r="AA214" i="414"/>
  <c r="AA27" i="415"/>
  <c r="AA39" i="415"/>
  <c r="AA124" i="415"/>
  <c r="P40" i="414"/>
  <c r="AA55" i="414"/>
  <c r="AA72" i="414"/>
  <c r="AA89" i="414"/>
  <c r="AA106" i="415"/>
  <c r="AA157" i="415"/>
  <c r="AB72" i="411"/>
  <c r="AC56" i="411" s="1"/>
  <c r="AA72" i="411"/>
  <c r="N72" i="411"/>
  <c r="Q194" i="411"/>
  <c r="P194" i="411"/>
  <c r="Q5" i="411"/>
  <c r="P5" i="411"/>
  <c r="AB191" i="411"/>
  <c r="AC175" i="411" s="1"/>
  <c r="AA191" i="411"/>
  <c r="N191" i="411"/>
  <c r="Q74" i="412"/>
  <c r="P74" i="412"/>
  <c r="Q176" i="411"/>
  <c r="P176" i="411"/>
  <c r="Q192" i="411"/>
  <c r="P192" i="411"/>
  <c r="AB55" i="411"/>
  <c r="AC39" i="411" s="1"/>
  <c r="AA55" i="411"/>
  <c r="N55" i="411"/>
  <c r="Q107" i="411"/>
  <c r="P107" i="411"/>
  <c r="N21" i="412"/>
  <c r="AA21" i="412"/>
  <c r="AB21" i="412"/>
  <c r="AC5" i="412" s="1"/>
  <c r="Q126" i="412"/>
  <c r="P126" i="412"/>
  <c r="Q41" i="412"/>
  <c r="P41" i="412"/>
  <c r="AB106" i="411"/>
  <c r="AC90" i="411" s="1"/>
  <c r="AA106" i="411"/>
  <c r="N106" i="411"/>
  <c r="N174" i="411"/>
  <c r="AB174" i="411"/>
  <c r="AC158" i="411" s="1"/>
  <c r="AA174" i="411"/>
  <c r="N140" i="412"/>
  <c r="AB140" i="412"/>
  <c r="AC124" i="412" s="1"/>
  <c r="AA140" i="412"/>
  <c r="N157" i="411"/>
  <c r="AB157" i="411"/>
  <c r="AC141" i="411" s="1"/>
  <c r="AA157" i="411"/>
  <c r="Q109" i="412"/>
  <c r="P109" i="412"/>
  <c r="I3" i="410"/>
  <c r="F2" i="411"/>
  <c r="Q213" i="411"/>
  <c r="P213" i="411"/>
  <c r="AB89" i="411"/>
  <c r="AC73" i="411" s="1"/>
  <c r="AA89" i="411"/>
  <c r="N89" i="411"/>
  <c r="Q38" i="411"/>
  <c r="R22" i="411" s="1"/>
  <c r="P38" i="411"/>
  <c r="Q175" i="411"/>
  <c r="P175" i="411"/>
  <c r="Q78" i="412"/>
  <c r="P78" i="412"/>
  <c r="Q91" i="412"/>
  <c r="P91" i="412"/>
  <c r="Q142" i="412"/>
  <c r="P142" i="412"/>
  <c r="Q6" i="411"/>
  <c r="AB38" i="411"/>
  <c r="AC22" i="411" s="1"/>
  <c r="N41" i="411"/>
  <c r="O55" i="411"/>
  <c r="Q74" i="411"/>
  <c r="N77" i="411"/>
  <c r="N94" i="411"/>
  <c r="Q108" i="411"/>
  <c r="N126" i="411"/>
  <c r="AA141" i="411"/>
  <c r="AA158" i="411"/>
  <c r="N161" i="411"/>
  <c r="AA175" i="411"/>
  <c r="N178" i="411"/>
  <c r="N211" i="411"/>
  <c r="H1" i="412"/>
  <c r="N24" i="412"/>
  <c r="N72" i="412"/>
  <c r="N89" i="412"/>
  <c r="M225" i="411"/>
  <c r="P73" i="412"/>
  <c r="P90" i="412"/>
  <c r="M38" i="412"/>
  <c r="AA41" i="412"/>
  <c r="AA74" i="412"/>
  <c r="AA78" i="412"/>
  <c r="AA91" i="412"/>
  <c r="M106" i="412"/>
  <c r="AA109" i="412"/>
  <c r="M123" i="412"/>
  <c r="AA126" i="412"/>
  <c r="M157" i="412"/>
  <c r="AA5" i="411"/>
  <c r="AB5" i="411"/>
  <c r="N39" i="411"/>
  <c r="AA41" i="411"/>
  <c r="AB56" i="411"/>
  <c r="AB73" i="411"/>
  <c r="AA77" i="411"/>
  <c r="AB90" i="411"/>
  <c r="AA94" i="411"/>
  <c r="AB107" i="411"/>
  <c r="M123" i="411"/>
  <c r="N124" i="411"/>
  <c r="AA126" i="411"/>
  <c r="AA161" i="411"/>
  <c r="AA178" i="411"/>
  <c r="AB192" i="411"/>
  <c r="M208" i="411"/>
  <c r="N209" i="411"/>
  <c r="AA211" i="411"/>
  <c r="N22" i="412"/>
  <c r="AA24" i="412"/>
  <c r="P39" i="412"/>
  <c r="N57" i="412"/>
  <c r="AA73" i="412"/>
  <c r="N76" i="412"/>
  <c r="N80" i="412"/>
  <c r="AA90" i="412"/>
  <c r="N93" i="412"/>
  <c r="P107" i="412"/>
  <c r="N111" i="412"/>
  <c r="P124" i="412"/>
  <c r="N143" i="412"/>
  <c r="AA56" i="411"/>
  <c r="P40" i="411"/>
  <c r="P76" i="411"/>
  <c r="P93" i="411"/>
  <c r="P125" i="411"/>
  <c r="P160" i="411"/>
  <c r="P177" i="411"/>
  <c r="AB178" i="411"/>
  <c r="P210" i="411"/>
  <c r="P214" i="411"/>
  <c r="P23" i="412"/>
  <c r="P27" i="412"/>
  <c r="M55" i="412"/>
  <c r="AA108" i="412"/>
  <c r="AA125" i="412"/>
  <c r="AA73" i="411"/>
  <c r="AA90" i="411"/>
  <c r="AA107" i="411"/>
  <c r="N6" i="412"/>
  <c r="N26" i="412"/>
  <c r="AA72" i="412"/>
  <c r="AA89" i="412"/>
  <c r="AA192" i="411"/>
  <c r="M21" i="411"/>
  <c r="M140" i="411"/>
  <c r="N141" i="411"/>
  <c r="AA177" i="411"/>
  <c r="AA210" i="411"/>
  <c r="AA214" i="411"/>
  <c r="AA23" i="412"/>
  <c r="AA27" i="412"/>
  <c r="AA39" i="412"/>
  <c r="AA107" i="412"/>
  <c r="AA124" i="412"/>
  <c r="AA57" i="412"/>
  <c r="AA76" i="412"/>
  <c r="AA80" i="412"/>
  <c r="AA93" i="412"/>
  <c r="AA111" i="412"/>
  <c r="AB124" i="412"/>
  <c r="AA143" i="412"/>
  <c r="AB39" i="411"/>
  <c r="N56" i="411"/>
  <c r="N73" i="411"/>
  <c r="N90" i="411"/>
  <c r="T174" i="406"/>
  <c r="S174" i="406"/>
  <c r="L174" i="406"/>
  <c r="O174" i="406" s="1"/>
  <c r="J174" i="406"/>
  <c r="K174" i="406" s="1"/>
  <c r="I174" i="406"/>
  <c r="O159" i="406"/>
  <c r="M159" i="406"/>
  <c r="AB159" i="406" s="1"/>
  <c r="K159" i="406"/>
  <c r="G159" i="406"/>
  <c r="AB158" i="406"/>
  <c r="AA158" i="406"/>
  <c r="O158" i="406"/>
  <c r="N158" i="406"/>
  <c r="P158" i="406" s="1"/>
  <c r="M158" i="406"/>
  <c r="K158" i="406"/>
  <c r="Q158" i="406" s="1"/>
  <c r="G158" i="406"/>
  <c r="T157" i="406"/>
  <c r="S157" i="406"/>
  <c r="M157" i="406"/>
  <c r="N157" i="406" s="1"/>
  <c r="L157" i="406"/>
  <c r="O157" i="406" s="1"/>
  <c r="K157" i="406"/>
  <c r="J157" i="406"/>
  <c r="AB157" i="406" s="1"/>
  <c r="AC141" i="406" s="1"/>
  <c r="I157" i="406"/>
  <c r="AB142" i="406"/>
  <c r="AA142" i="406"/>
  <c r="O142" i="406"/>
  <c r="M142" i="406"/>
  <c r="N142" i="406" s="1"/>
  <c r="K142" i="406"/>
  <c r="G142" i="406"/>
  <c r="AB141" i="406"/>
  <c r="AA141" i="406"/>
  <c r="Q141" i="406"/>
  <c r="O141" i="406"/>
  <c r="N141" i="406"/>
  <c r="P141" i="406" s="1"/>
  <c r="M141" i="406"/>
  <c r="K141" i="406"/>
  <c r="G141" i="406"/>
  <c r="T140" i="406"/>
  <c r="S140" i="406"/>
  <c r="L140" i="406"/>
  <c r="J140" i="406"/>
  <c r="K140" i="406" s="1"/>
  <c r="I140" i="406"/>
  <c r="O140" i="406" s="1"/>
  <c r="AB125" i="406"/>
  <c r="O125" i="406"/>
  <c r="M125" i="406"/>
  <c r="N125" i="406" s="1"/>
  <c r="K125" i="406"/>
  <c r="G125" i="406"/>
  <c r="AB124" i="406"/>
  <c r="AA124" i="406"/>
  <c r="O124" i="406"/>
  <c r="N124" i="406"/>
  <c r="Q124" i="406" s="1"/>
  <c r="M124" i="406"/>
  <c r="K124" i="406"/>
  <c r="G124" i="406"/>
  <c r="T123" i="406"/>
  <c r="S123" i="406"/>
  <c r="O123" i="406"/>
  <c r="M123" i="406"/>
  <c r="AB123" i="406" s="1"/>
  <c r="AC107" i="406" s="1"/>
  <c r="L123" i="406"/>
  <c r="K123" i="406"/>
  <c r="J123" i="406"/>
  <c r="I123" i="406"/>
  <c r="AA111" i="406"/>
  <c r="O111" i="406"/>
  <c r="N111" i="406"/>
  <c r="Q111" i="406" s="1"/>
  <c r="M111" i="406"/>
  <c r="AB111" i="406" s="1"/>
  <c r="K111" i="406"/>
  <c r="P111" i="406" s="1"/>
  <c r="G111" i="406"/>
  <c r="O110" i="406"/>
  <c r="M110" i="406"/>
  <c r="AB110" i="406" s="1"/>
  <c r="K110" i="406"/>
  <c r="G110" i="406"/>
  <c r="AB109" i="406"/>
  <c r="AA109" i="406"/>
  <c r="P109" i="406"/>
  <c r="O109" i="406"/>
  <c r="N109" i="406"/>
  <c r="M109" i="406"/>
  <c r="K109" i="406"/>
  <c r="Q109" i="406" s="1"/>
  <c r="G109" i="406"/>
  <c r="AB108" i="406"/>
  <c r="O108" i="406"/>
  <c r="M108" i="406"/>
  <c r="N108" i="406" s="1"/>
  <c r="K108" i="406"/>
  <c r="G108" i="406"/>
  <c r="AB107" i="406"/>
  <c r="O107" i="406"/>
  <c r="N107" i="406"/>
  <c r="Q107" i="406" s="1"/>
  <c r="M107" i="406"/>
  <c r="AA107" i="406" s="1"/>
  <c r="K107" i="406"/>
  <c r="G107" i="406"/>
  <c r="T106" i="406"/>
  <c r="S106" i="406"/>
  <c r="O106" i="406"/>
  <c r="M106" i="406"/>
  <c r="AB106" i="406" s="1"/>
  <c r="AC90" i="406" s="1"/>
  <c r="L106" i="406"/>
  <c r="K106" i="406"/>
  <c r="J106" i="406"/>
  <c r="I106" i="406"/>
  <c r="AA93" i="406"/>
  <c r="O93" i="406"/>
  <c r="N93" i="406"/>
  <c r="Q93" i="406" s="1"/>
  <c r="M93" i="406"/>
  <c r="AB93" i="406" s="1"/>
  <c r="K93" i="406"/>
  <c r="P93" i="406" s="1"/>
  <c r="G93" i="406"/>
  <c r="O92" i="406"/>
  <c r="M92" i="406"/>
  <c r="AB92" i="406" s="1"/>
  <c r="K92" i="406"/>
  <c r="G92" i="406"/>
  <c r="AB91" i="406"/>
  <c r="AA91" i="406"/>
  <c r="P91" i="406"/>
  <c r="O91" i="406"/>
  <c r="N91" i="406"/>
  <c r="M91" i="406"/>
  <c r="K91" i="406"/>
  <c r="Q91" i="406" s="1"/>
  <c r="G91" i="406"/>
  <c r="AB90" i="406"/>
  <c r="AA90" i="406"/>
  <c r="Q90" i="406"/>
  <c r="O90" i="406"/>
  <c r="N90" i="406"/>
  <c r="P90" i="406" s="1"/>
  <c r="M90" i="406"/>
  <c r="K90" i="406"/>
  <c r="G90" i="406"/>
  <c r="T89" i="406"/>
  <c r="S89" i="406"/>
  <c r="L89" i="406"/>
  <c r="O89" i="406" s="1"/>
  <c r="J89" i="406"/>
  <c r="K89" i="406" s="1"/>
  <c r="I89" i="406"/>
  <c r="O81" i="406"/>
  <c r="M81" i="406"/>
  <c r="N81" i="406" s="1"/>
  <c r="K81" i="406"/>
  <c r="G81" i="406"/>
  <c r="AA80" i="406"/>
  <c r="O80" i="406"/>
  <c r="N80" i="406"/>
  <c r="Q80" i="406" s="1"/>
  <c r="M80" i="406"/>
  <c r="AB80" i="406" s="1"/>
  <c r="K80" i="406"/>
  <c r="P80" i="406" s="1"/>
  <c r="G80" i="406"/>
  <c r="O79" i="406"/>
  <c r="M79" i="406"/>
  <c r="AB79" i="406" s="1"/>
  <c r="K79" i="406"/>
  <c r="G79" i="406"/>
  <c r="AB78" i="406"/>
  <c r="AA78" i="406"/>
  <c r="P78" i="406"/>
  <c r="O78" i="406"/>
  <c r="N78" i="406"/>
  <c r="Q78" i="406" s="1"/>
  <c r="M78" i="406"/>
  <c r="K78" i="406"/>
  <c r="G78" i="406"/>
  <c r="O77" i="406"/>
  <c r="M77" i="406"/>
  <c r="N77" i="406" s="1"/>
  <c r="K77" i="406"/>
  <c r="G77" i="406"/>
  <c r="AA76" i="406"/>
  <c r="O76" i="406"/>
  <c r="N76" i="406"/>
  <c r="Q76" i="406" s="1"/>
  <c r="M76" i="406"/>
  <c r="AB76" i="406" s="1"/>
  <c r="K76" i="406"/>
  <c r="P76" i="406" s="1"/>
  <c r="G76" i="406"/>
  <c r="O75" i="406"/>
  <c r="M75" i="406"/>
  <c r="AB75" i="406" s="1"/>
  <c r="K75" i="406"/>
  <c r="G75" i="406"/>
  <c r="AB74" i="406"/>
  <c r="AA74" i="406"/>
  <c r="P74" i="406"/>
  <c r="O74" i="406"/>
  <c r="N74" i="406"/>
  <c r="Q74" i="406" s="1"/>
  <c r="M74" i="406"/>
  <c r="K74" i="406"/>
  <c r="G74" i="406"/>
  <c r="AB73" i="406"/>
  <c r="AA73" i="406"/>
  <c r="Q73" i="406"/>
  <c r="O73" i="406"/>
  <c r="N73" i="406"/>
  <c r="P73" i="406" s="1"/>
  <c r="M73" i="406"/>
  <c r="K73" i="406"/>
  <c r="G73" i="406"/>
  <c r="T72" i="406"/>
  <c r="S72" i="406"/>
  <c r="L72" i="406"/>
  <c r="O72" i="406" s="1"/>
  <c r="J72" i="406"/>
  <c r="K72" i="406" s="1"/>
  <c r="I72" i="406"/>
  <c r="O58" i="406"/>
  <c r="M58" i="406"/>
  <c r="N58" i="406" s="1"/>
  <c r="K58" i="406"/>
  <c r="G58" i="406"/>
  <c r="AA57" i="406"/>
  <c r="O57" i="406"/>
  <c r="N57" i="406"/>
  <c r="Q57" i="406" s="1"/>
  <c r="M57" i="406"/>
  <c r="AB57" i="406" s="1"/>
  <c r="K57" i="406"/>
  <c r="P57" i="406" s="1"/>
  <c r="G57" i="406"/>
  <c r="AB56" i="406"/>
  <c r="O56" i="406"/>
  <c r="N56" i="406"/>
  <c r="Q56" i="406" s="1"/>
  <c r="M56" i="406"/>
  <c r="AA56" i="406" s="1"/>
  <c r="K56" i="406"/>
  <c r="G56" i="406"/>
  <c r="T55" i="406"/>
  <c r="S55" i="406"/>
  <c r="L55" i="406"/>
  <c r="O55" i="406" s="1"/>
  <c r="J55" i="406"/>
  <c r="K55" i="406" s="1"/>
  <c r="I55" i="406"/>
  <c r="O42" i="406"/>
  <c r="M42" i="406"/>
  <c r="AB42" i="406" s="1"/>
  <c r="K42" i="406"/>
  <c r="G42" i="406"/>
  <c r="AB41" i="406"/>
  <c r="AA41" i="406"/>
  <c r="P41" i="406"/>
  <c r="O41" i="406"/>
  <c r="N41" i="406"/>
  <c r="Q41" i="406" s="1"/>
  <c r="M41" i="406"/>
  <c r="K41" i="406"/>
  <c r="G41" i="406"/>
  <c r="O40" i="406"/>
  <c r="M40" i="406"/>
  <c r="N40" i="406" s="1"/>
  <c r="K40" i="406"/>
  <c r="G40" i="406"/>
  <c r="AB39" i="406"/>
  <c r="O39" i="406"/>
  <c r="N39" i="406"/>
  <c r="Q39" i="406" s="1"/>
  <c r="M39" i="406"/>
  <c r="AA39" i="406" s="1"/>
  <c r="K39" i="406"/>
  <c r="G39" i="406"/>
  <c r="T38" i="406"/>
  <c r="S38" i="406"/>
  <c r="L38" i="406"/>
  <c r="K38" i="406"/>
  <c r="J38" i="406"/>
  <c r="I38" i="406"/>
  <c r="O38" i="406" s="1"/>
  <c r="AQ29" i="406"/>
  <c r="O27" i="406"/>
  <c r="M27" i="406"/>
  <c r="AB27" i="406" s="1"/>
  <c r="K27" i="406"/>
  <c r="G27" i="406"/>
  <c r="O26" i="406"/>
  <c r="N26" i="406"/>
  <c r="Q26" i="406" s="1"/>
  <c r="M26" i="406"/>
  <c r="AB26" i="406" s="1"/>
  <c r="K26" i="406"/>
  <c r="G26" i="406"/>
  <c r="AB25" i="406"/>
  <c r="O25" i="406"/>
  <c r="M25" i="406"/>
  <c r="AA25" i="406" s="1"/>
  <c r="K25" i="406"/>
  <c r="G25" i="406"/>
  <c r="P24" i="406"/>
  <c r="O24" i="406"/>
  <c r="N24" i="406"/>
  <c r="Q24" i="406" s="1"/>
  <c r="M24" i="406"/>
  <c r="AB24" i="406" s="1"/>
  <c r="K24" i="406"/>
  <c r="G24" i="406"/>
  <c r="O23" i="406"/>
  <c r="M23" i="406"/>
  <c r="AB23" i="406" s="1"/>
  <c r="K23" i="406"/>
  <c r="G23" i="406"/>
  <c r="F1" i="406" s="1"/>
  <c r="F2" i="406" s="1"/>
  <c r="AB22" i="406"/>
  <c r="O22" i="406"/>
  <c r="N22" i="406"/>
  <c r="Q22" i="406" s="1"/>
  <c r="M22" i="406"/>
  <c r="AA22" i="406" s="1"/>
  <c r="K22" i="406"/>
  <c r="P22" i="406" s="1"/>
  <c r="G22" i="406"/>
  <c r="T21" i="406"/>
  <c r="S21" i="406"/>
  <c r="L21" i="406"/>
  <c r="K21" i="406"/>
  <c r="J21" i="406"/>
  <c r="I21" i="406"/>
  <c r="O21" i="406" s="1"/>
  <c r="O6" i="406"/>
  <c r="N6" i="406"/>
  <c r="Q6" i="406" s="1"/>
  <c r="M6" i="406"/>
  <c r="AB6" i="406" s="1"/>
  <c r="K6" i="406"/>
  <c r="G6" i="406"/>
  <c r="AA5" i="406"/>
  <c r="O5" i="406"/>
  <c r="M5" i="406"/>
  <c r="AB5" i="406" s="1"/>
  <c r="K5" i="406"/>
  <c r="G5" i="406"/>
  <c r="H2" i="406"/>
  <c r="H1" i="406"/>
  <c r="D1" i="406"/>
  <c r="T225" i="405"/>
  <c r="S225" i="405"/>
  <c r="L225" i="405"/>
  <c r="O225" i="405" s="1"/>
  <c r="J225" i="405"/>
  <c r="K225" i="405" s="1"/>
  <c r="I225" i="405"/>
  <c r="O214" i="405"/>
  <c r="M214" i="405"/>
  <c r="AB214" i="405" s="1"/>
  <c r="K214" i="405"/>
  <c r="G214" i="405"/>
  <c r="AB213" i="405"/>
  <c r="AA213" i="405"/>
  <c r="O213" i="405"/>
  <c r="N213" i="405"/>
  <c r="Q213" i="405" s="1"/>
  <c r="M213" i="405"/>
  <c r="K213" i="405"/>
  <c r="G213" i="405"/>
  <c r="AB212" i="405"/>
  <c r="O212" i="405"/>
  <c r="M212" i="405"/>
  <c r="AA212" i="405" s="1"/>
  <c r="K212" i="405"/>
  <c r="G212" i="405"/>
  <c r="P211" i="405"/>
  <c r="O211" i="405"/>
  <c r="N211" i="405"/>
  <c r="Q211" i="405" s="1"/>
  <c r="M211" i="405"/>
  <c r="AB211" i="405" s="1"/>
  <c r="K211" i="405"/>
  <c r="G211" i="405"/>
  <c r="O210" i="405"/>
  <c r="M210" i="405"/>
  <c r="AB210" i="405" s="1"/>
  <c r="K210" i="405"/>
  <c r="G210" i="405"/>
  <c r="AB209" i="405"/>
  <c r="O209" i="405"/>
  <c r="M209" i="405"/>
  <c r="M225" i="405" s="1"/>
  <c r="K209" i="405"/>
  <c r="G209" i="405"/>
  <c r="T208" i="405"/>
  <c r="S208" i="405"/>
  <c r="L208" i="405"/>
  <c r="K208" i="405"/>
  <c r="J208" i="405"/>
  <c r="I208" i="405"/>
  <c r="O208" i="405" s="1"/>
  <c r="AB194" i="405"/>
  <c r="AA194" i="405"/>
  <c r="O194" i="405"/>
  <c r="N194" i="405"/>
  <c r="Q194" i="405" s="1"/>
  <c r="M194" i="405"/>
  <c r="K194" i="405"/>
  <c r="G194" i="405"/>
  <c r="AB193" i="405"/>
  <c r="O193" i="405"/>
  <c r="M193" i="405"/>
  <c r="AA193" i="405" s="1"/>
  <c r="K193" i="405"/>
  <c r="G193" i="405"/>
  <c r="AB192" i="405"/>
  <c r="AA192" i="405"/>
  <c r="P192" i="405"/>
  <c r="O192" i="405"/>
  <c r="N192" i="405"/>
  <c r="Q192" i="405" s="1"/>
  <c r="M192" i="405"/>
  <c r="M208" i="405" s="1"/>
  <c r="K192" i="405"/>
  <c r="G192" i="405"/>
  <c r="T191" i="405"/>
  <c r="S191" i="405"/>
  <c r="O191" i="405"/>
  <c r="L191" i="405"/>
  <c r="J191" i="405"/>
  <c r="I191" i="405"/>
  <c r="K191" i="405" s="1"/>
  <c r="P178" i="405"/>
  <c r="O178" i="405"/>
  <c r="N178" i="405"/>
  <c r="Q178" i="405" s="1"/>
  <c r="M178" i="405"/>
  <c r="AB178" i="405" s="1"/>
  <c r="K178" i="405"/>
  <c r="G178" i="405"/>
  <c r="O177" i="405"/>
  <c r="M177" i="405"/>
  <c r="AB177" i="405" s="1"/>
  <c r="K177" i="405"/>
  <c r="G177" i="405"/>
  <c r="AB176" i="405"/>
  <c r="AA176" i="405"/>
  <c r="O176" i="405"/>
  <c r="N176" i="405"/>
  <c r="Q176" i="405" s="1"/>
  <c r="M176" i="405"/>
  <c r="K176" i="405"/>
  <c r="G176" i="405"/>
  <c r="AA175" i="405"/>
  <c r="O175" i="405"/>
  <c r="M175" i="405"/>
  <c r="AB175" i="405" s="1"/>
  <c r="K175" i="405"/>
  <c r="G175" i="405"/>
  <c r="T174" i="405"/>
  <c r="S174" i="405"/>
  <c r="L174" i="405"/>
  <c r="O174" i="405" s="1"/>
  <c r="J174" i="405"/>
  <c r="K174" i="405" s="1"/>
  <c r="I174" i="405"/>
  <c r="AB162" i="405"/>
  <c r="O162" i="405"/>
  <c r="M162" i="405"/>
  <c r="AA162" i="405" s="1"/>
  <c r="K162" i="405"/>
  <c r="G162" i="405"/>
  <c r="P161" i="405"/>
  <c r="O161" i="405"/>
  <c r="N161" i="405"/>
  <c r="Q161" i="405" s="1"/>
  <c r="M161" i="405"/>
  <c r="AB161" i="405" s="1"/>
  <c r="K161" i="405"/>
  <c r="G161" i="405"/>
  <c r="O160" i="405"/>
  <c r="M160" i="405"/>
  <c r="AB160" i="405" s="1"/>
  <c r="K160" i="405"/>
  <c r="G160" i="405"/>
  <c r="AB159" i="405"/>
  <c r="AA159" i="405"/>
  <c r="O159" i="405"/>
  <c r="N159" i="405"/>
  <c r="Q159" i="405" s="1"/>
  <c r="M159" i="405"/>
  <c r="K159" i="405"/>
  <c r="G159" i="405"/>
  <c r="AA158" i="405"/>
  <c r="O158" i="405"/>
  <c r="M158" i="405"/>
  <c r="AB158" i="405" s="1"/>
  <c r="K158" i="405"/>
  <c r="G158" i="405"/>
  <c r="T157" i="405"/>
  <c r="S157" i="405"/>
  <c r="L157" i="405"/>
  <c r="O157" i="405" s="1"/>
  <c r="J157" i="405"/>
  <c r="K157" i="405" s="1"/>
  <c r="I157" i="405"/>
  <c r="AA141" i="405"/>
  <c r="O141" i="405"/>
  <c r="M141" i="405"/>
  <c r="AB141" i="405" s="1"/>
  <c r="K141" i="405"/>
  <c r="G141" i="405"/>
  <c r="T140" i="405"/>
  <c r="S140" i="405"/>
  <c r="L140" i="405"/>
  <c r="O140" i="405" s="1"/>
  <c r="J140" i="405"/>
  <c r="K140" i="405" s="1"/>
  <c r="I140" i="405"/>
  <c r="AB127" i="405"/>
  <c r="AA127" i="405"/>
  <c r="O127" i="405"/>
  <c r="M127" i="405"/>
  <c r="N127" i="405" s="1"/>
  <c r="K127" i="405"/>
  <c r="G127" i="405"/>
  <c r="AA126" i="405"/>
  <c r="P126" i="405"/>
  <c r="O126" i="405"/>
  <c r="N126" i="405"/>
  <c r="Q126" i="405" s="1"/>
  <c r="M126" i="405"/>
  <c r="AB126" i="405" s="1"/>
  <c r="K126" i="405"/>
  <c r="G126" i="405"/>
  <c r="O125" i="405"/>
  <c r="M125" i="405"/>
  <c r="AB125" i="405" s="1"/>
  <c r="K125" i="405"/>
  <c r="G125" i="405"/>
  <c r="AB124" i="405"/>
  <c r="O124" i="405"/>
  <c r="N124" i="405"/>
  <c r="Q124" i="405" s="1"/>
  <c r="M124" i="405"/>
  <c r="AA124" i="405" s="1"/>
  <c r="K124" i="405"/>
  <c r="P124" i="405" s="1"/>
  <c r="G124" i="405"/>
  <c r="AB123" i="405"/>
  <c r="AC107" i="405" s="1"/>
  <c r="T123" i="405"/>
  <c r="S123" i="405"/>
  <c r="M123" i="405"/>
  <c r="AA123" i="405" s="1"/>
  <c r="L123" i="405"/>
  <c r="K123" i="405"/>
  <c r="J123" i="405"/>
  <c r="I123" i="405"/>
  <c r="O123" i="405" s="1"/>
  <c r="AB109" i="405"/>
  <c r="AA109" i="405"/>
  <c r="O109" i="405"/>
  <c r="N109" i="405"/>
  <c r="Q109" i="405" s="1"/>
  <c r="M109" i="405"/>
  <c r="K109" i="405"/>
  <c r="G109" i="405"/>
  <c r="AB108" i="405"/>
  <c r="AA108" i="405"/>
  <c r="O108" i="405"/>
  <c r="M108" i="405"/>
  <c r="N108" i="405" s="1"/>
  <c r="K108" i="405"/>
  <c r="G108" i="405"/>
  <c r="AB107" i="405"/>
  <c r="AA107" i="405"/>
  <c r="P107" i="405"/>
  <c r="O107" i="405"/>
  <c r="N107" i="405"/>
  <c r="Q107" i="405" s="1"/>
  <c r="M107" i="405"/>
  <c r="K107" i="405"/>
  <c r="G107" i="405"/>
  <c r="T106" i="405"/>
  <c r="S106" i="405"/>
  <c r="O106" i="405"/>
  <c r="L106" i="405"/>
  <c r="J106" i="405"/>
  <c r="K106" i="405" s="1"/>
  <c r="I106" i="405"/>
  <c r="AA94" i="405"/>
  <c r="P94" i="405"/>
  <c r="O94" i="405"/>
  <c r="N94" i="405"/>
  <c r="Q94" i="405" s="1"/>
  <c r="M94" i="405"/>
  <c r="AB94" i="405" s="1"/>
  <c r="K94" i="405"/>
  <c r="G94" i="405"/>
  <c r="O93" i="405"/>
  <c r="M93" i="405"/>
  <c r="AB93" i="405" s="1"/>
  <c r="K93" i="405"/>
  <c r="G93" i="405"/>
  <c r="AA92" i="405"/>
  <c r="O92" i="405"/>
  <c r="N92" i="405"/>
  <c r="Q92" i="405" s="1"/>
  <c r="M92" i="405"/>
  <c r="AB92" i="405" s="1"/>
  <c r="K92" i="405"/>
  <c r="G92" i="405"/>
  <c r="AB91" i="405"/>
  <c r="AA91" i="405"/>
  <c r="O91" i="405"/>
  <c r="M91" i="405"/>
  <c r="N91" i="405" s="1"/>
  <c r="K91" i="405"/>
  <c r="G91" i="405"/>
  <c r="AB90" i="405"/>
  <c r="P90" i="405"/>
  <c r="O90" i="405"/>
  <c r="N90" i="405"/>
  <c r="Q90" i="405" s="1"/>
  <c r="M90" i="405"/>
  <c r="M106" i="405" s="1"/>
  <c r="K90" i="405"/>
  <c r="G90" i="405"/>
  <c r="T89" i="405"/>
  <c r="S89" i="405"/>
  <c r="O89" i="405"/>
  <c r="L89" i="405"/>
  <c r="J89" i="405"/>
  <c r="K89" i="405" s="1"/>
  <c r="I89" i="405"/>
  <c r="AA77" i="405"/>
  <c r="P77" i="405"/>
  <c r="O77" i="405"/>
  <c r="N77" i="405"/>
  <c r="Q77" i="405" s="1"/>
  <c r="M77" i="405"/>
  <c r="AB77" i="405" s="1"/>
  <c r="K77" i="405"/>
  <c r="G77" i="405"/>
  <c r="O76" i="405"/>
  <c r="M76" i="405"/>
  <c r="M89" i="405" s="1"/>
  <c r="K76" i="405"/>
  <c r="G76" i="405"/>
  <c r="AA75" i="405"/>
  <c r="O75" i="405"/>
  <c r="N75" i="405"/>
  <c r="Q75" i="405" s="1"/>
  <c r="M75" i="405"/>
  <c r="AB75" i="405" s="1"/>
  <c r="K75" i="405"/>
  <c r="G75" i="405"/>
  <c r="AB74" i="405"/>
  <c r="O74" i="405"/>
  <c r="M74" i="405"/>
  <c r="AA74" i="405" s="1"/>
  <c r="K74" i="405"/>
  <c r="G74" i="405"/>
  <c r="AB73" i="405"/>
  <c r="P73" i="405"/>
  <c r="O73" i="405"/>
  <c r="N73" i="405"/>
  <c r="Q73" i="405" s="1"/>
  <c r="M73" i="405"/>
  <c r="AA73" i="405" s="1"/>
  <c r="K73" i="405"/>
  <c r="G73" i="405"/>
  <c r="AB72" i="405"/>
  <c r="AC56" i="405" s="1"/>
  <c r="T72" i="405"/>
  <c r="S72" i="405"/>
  <c r="M72" i="405"/>
  <c r="N72" i="405" s="1"/>
  <c r="L72" i="405"/>
  <c r="J72" i="405"/>
  <c r="K72" i="405" s="1"/>
  <c r="I72" i="405"/>
  <c r="O72" i="405" s="1"/>
  <c r="AB56" i="405"/>
  <c r="P56" i="405"/>
  <c r="O56" i="405"/>
  <c r="N56" i="405"/>
  <c r="Q56" i="405" s="1"/>
  <c r="M56" i="405"/>
  <c r="AA56" i="405" s="1"/>
  <c r="K56" i="405"/>
  <c r="G56" i="405"/>
  <c r="T55" i="405"/>
  <c r="S55" i="405"/>
  <c r="L55" i="405"/>
  <c r="J55" i="405"/>
  <c r="K55" i="405" s="1"/>
  <c r="I55" i="405"/>
  <c r="O55" i="405" s="1"/>
  <c r="AA41" i="405"/>
  <c r="P41" i="405"/>
  <c r="O41" i="405"/>
  <c r="N41" i="405"/>
  <c r="Q41" i="405" s="1"/>
  <c r="M41" i="405"/>
  <c r="AB41" i="405" s="1"/>
  <c r="K41" i="405"/>
  <c r="G41" i="405"/>
  <c r="O40" i="405"/>
  <c r="M40" i="405"/>
  <c r="M55" i="405" s="1"/>
  <c r="K40" i="405"/>
  <c r="G40" i="405"/>
  <c r="AB39" i="405"/>
  <c r="AA39" i="405"/>
  <c r="O39" i="405"/>
  <c r="N39" i="405"/>
  <c r="Q39" i="405" s="1"/>
  <c r="M39" i="405"/>
  <c r="K39" i="405"/>
  <c r="P39" i="405" s="1"/>
  <c r="G39" i="405"/>
  <c r="T38" i="405"/>
  <c r="S38" i="405"/>
  <c r="L38" i="405"/>
  <c r="K38" i="405"/>
  <c r="J38" i="405"/>
  <c r="I38" i="405"/>
  <c r="O38" i="405" s="1"/>
  <c r="AA23" i="405"/>
  <c r="O23" i="405"/>
  <c r="N23" i="405"/>
  <c r="Q23" i="405" s="1"/>
  <c r="M23" i="405"/>
  <c r="AB23" i="405" s="1"/>
  <c r="K23" i="405"/>
  <c r="G23" i="405"/>
  <c r="O22" i="405"/>
  <c r="M22" i="405"/>
  <c r="AB22" i="405" s="1"/>
  <c r="K22" i="405"/>
  <c r="G22" i="405"/>
  <c r="T21" i="405"/>
  <c r="S21" i="405"/>
  <c r="L21" i="405"/>
  <c r="O21" i="405" s="1"/>
  <c r="J21" i="405"/>
  <c r="K21" i="405" s="1"/>
  <c r="I21" i="405"/>
  <c r="AB6" i="405"/>
  <c r="O6" i="405"/>
  <c r="M6" i="405"/>
  <c r="AA6" i="405" s="1"/>
  <c r="K6" i="405"/>
  <c r="G6" i="405"/>
  <c r="AB5" i="405"/>
  <c r="P5" i="405"/>
  <c r="O5" i="405"/>
  <c r="N5" i="405"/>
  <c r="Q5" i="405" s="1"/>
  <c r="M5" i="405"/>
  <c r="M21" i="405" s="1"/>
  <c r="K5" i="405"/>
  <c r="G5" i="405"/>
  <c r="H2" i="405"/>
  <c r="F1" i="405"/>
  <c r="I3" i="404" s="1"/>
  <c r="D1" i="405"/>
  <c r="X29" i="404"/>
  <c r="W29" i="404"/>
  <c r="V29" i="404"/>
  <c r="T29" i="404"/>
  <c r="S29" i="404"/>
  <c r="M8" i="404" s="1"/>
  <c r="P29" i="404"/>
  <c r="O29" i="404"/>
  <c r="N29" i="404"/>
  <c r="M29" i="404"/>
  <c r="J29" i="404"/>
  <c r="H29" i="404"/>
  <c r="K8" i="404" s="1"/>
  <c r="G29" i="404"/>
  <c r="D29" i="404"/>
  <c r="O15" i="404"/>
  <c r="N15" i="404"/>
  <c r="M15" i="404"/>
  <c r="I8" i="404" s="1"/>
  <c r="K15" i="404"/>
  <c r="I15" i="404"/>
  <c r="H15" i="404"/>
  <c r="G15" i="404"/>
  <c r="F15" i="404"/>
  <c r="E15" i="404"/>
  <c r="D15" i="404"/>
  <c r="G8" i="404" s="1"/>
  <c r="F8" i="404"/>
  <c r="M7" i="404"/>
  <c r="K7" i="404"/>
  <c r="I7" i="404"/>
  <c r="G7" i="404"/>
  <c r="F7" i="404"/>
  <c r="E7" i="404"/>
  <c r="M6" i="404"/>
  <c r="K6" i="404"/>
  <c r="I6" i="404"/>
  <c r="G6" i="404"/>
  <c r="F6" i="404"/>
  <c r="E6" i="404"/>
  <c r="F3" i="404"/>
  <c r="T174" i="403"/>
  <c r="S174" i="403"/>
  <c r="O174" i="403"/>
  <c r="L174" i="403"/>
  <c r="J174" i="403"/>
  <c r="K174" i="403" s="1"/>
  <c r="I174" i="403"/>
  <c r="O159" i="403"/>
  <c r="M159" i="403"/>
  <c r="AB159" i="403" s="1"/>
  <c r="K159" i="403"/>
  <c r="G159" i="403"/>
  <c r="AB158" i="403"/>
  <c r="O158" i="403"/>
  <c r="M158" i="403"/>
  <c r="AA158" i="403" s="1"/>
  <c r="K158" i="403"/>
  <c r="G158" i="403"/>
  <c r="T157" i="403"/>
  <c r="S157" i="403"/>
  <c r="O157" i="403"/>
  <c r="L157" i="403"/>
  <c r="K157" i="403"/>
  <c r="J157" i="403"/>
  <c r="I157" i="403"/>
  <c r="AB142" i="403"/>
  <c r="AA142" i="403"/>
  <c r="O142" i="403"/>
  <c r="N142" i="403"/>
  <c r="Q142" i="403" s="1"/>
  <c r="M142" i="403"/>
  <c r="K142" i="403"/>
  <c r="G142" i="403"/>
  <c r="O141" i="403"/>
  <c r="M141" i="403"/>
  <c r="N141" i="403" s="1"/>
  <c r="K141" i="403"/>
  <c r="G141" i="403"/>
  <c r="AB140" i="403"/>
  <c r="AC124" i="403" s="1"/>
  <c r="AA140" i="403"/>
  <c r="T140" i="403"/>
  <c r="S140" i="403"/>
  <c r="M140" i="403"/>
  <c r="N140" i="403" s="1"/>
  <c r="L140" i="403"/>
  <c r="O140" i="403" s="1"/>
  <c r="J140" i="403"/>
  <c r="K140" i="403" s="1"/>
  <c r="I140" i="403"/>
  <c r="AB125" i="403"/>
  <c r="AA125" i="403"/>
  <c r="O125" i="403"/>
  <c r="N125" i="403"/>
  <c r="M125" i="403"/>
  <c r="K125" i="403"/>
  <c r="Q125" i="403" s="1"/>
  <c r="G125" i="403"/>
  <c r="AA124" i="403"/>
  <c r="O124" i="403"/>
  <c r="N124" i="403"/>
  <c r="Q124" i="403" s="1"/>
  <c r="M124" i="403"/>
  <c r="AB124" i="403" s="1"/>
  <c r="K124" i="403"/>
  <c r="G124" i="403"/>
  <c r="T123" i="403"/>
  <c r="S123" i="403"/>
  <c r="M123" i="403"/>
  <c r="AB123" i="403" s="1"/>
  <c r="AC107" i="403" s="1"/>
  <c r="L123" i="403"/>
  <c r="J123" i="403"/>
  <c r="K123" i="403" s="1"/>
  <c r="I123" i="403"/>
  <c r="O123" i="403" s="1"/>
  <c r="AA111" i="403"/>
  <c r="O111" i="403"/>
  <c r="N111" i="403"/>
  <c r="M111" i="403"/>
  <c r="AB111" i="403" s="1"/>
  <c r="K111" i="403"/>
  <c r="Q111" i="403" s="1"/>
  <c r="G111" i="403"/>
  <c r="Q110" i="403"/>
  <c r="O110" i="403"/>
  <c r="N110" i="403"/>
  <c r="P110" i="403" s="1"/>
  <c r="M110" i="403"/>
  <c r="AB110" i="403" s="1"/>
  <c r="K110" i="403"/>
  <c r="G110" i="403"/>
  <c r="AB109" i="403"/>
  <c r="AA109" i="403"/>
  <c r="O109" i="403"/>
  <c r="N109" i="403"/>
  <c r="Q109" i="403" s="1"/>
  <c r="M109" i="403"/>
  <c r="K109" i="403"/>
  <c r="G109" i="403"/>
  <c r="AB108" i="403"/>
  <c r="AA108" i="403"/>
  <c r="O108" i="403"/>
  <c r="N108" i="403"/>
  <c r="P108" i="403" s="1"/>
  <c r="M108" i="403"/>
  <c r="K108" i="403"/>
  <c r="Q108" i="403" s="1"/>
  <c r="G108" i="403"/>
  <c r="AB107" i="403"/>
  <c r="AA107" i="403"/>
  <c r="O107" i="403"/>
  <c r="N107" i="403"/>
  <c r="Q107" i="403" s="1"/>
  <c r="M107" i="403"/>
  <c r="K107" i="403"/>
  <c r="G107" i="403"/>
  <c r="T106" i="403"/>
  <c r="S106" i="403"/>
  <c r="M106" i="403"/>
  <c r="AB106" i="403" s="1"/>
  <c r="AC90" i="403" s="1"/>
  <c r="L106" i="403"/>
  <c r="O106" i="403" s="1"/>
  <c r="J106" i="403"/>
  <c r="K106" i="403" s="1"/>
  <c r="I106" i="403"/>
  <c r="AA93" i="403"/>
  <c r="O93" i="403"/>
  <c r="N93" i="403"/>
  <c r="M93" i="403"/>
  <c r="AB93" i="403" s="1"/>
  <c r="K93" i="403"/>
  <c r="Q93" i="403" s="1"/>
  <c r="G93" i="403"/>
  <c r="Q92" i="403"/>
  <c r="O92" i="403"/>
  <c r="N92" i="403"/>
  <c r="P92" i="403" s="1"/>
  <c r="M92" i="403"/>
  <c r="AB92" i="403" s="1"/>
  <c r="K92" i="403"/>
  <c r="G92" i="403"/>
  <c r="AB91" i="403"/>
  <c r="AA91" i="403"/>
  <c r="O91" i="403"/>
  <c r="N91" i="403"/>
  <c r="Q91" i="403" s="1"/>
  <c r="M91" i="403"/>
  <c r="K91" i="403"/>
  <c r="G91" i="403"/>
  <c r="O90" i="403"/>
  <c r="M90" i="403"/>
  <c r="N90" i="403" s="1"/>
  <c r="K90" i="403"/>
  <c r="G90" i="403"/>
  <c r="T89" i="403"/>
  <c r="S89" i="403"/>
  <c r="L89" i="403"/>
  <c r="O89" i="403" s="1"/>
  <c r="J89" i="403"/>
  <c r="K89" i="403" s="1"/>
  <c r="I89" i="403"/>
  <c r="AB80" i="403"/>
  <c r="AA80" i="403"/>
  <c r="O80" i="403"/>
  <c r="N80" i="403"/>
  <c r="Q80" i="403" s="1"/>
  <c r="M80" i="403"/>
  <c r="K80" i="403"/>
  <c r="G80" i="403"/>
  <c r="AA79" i="403"/>
  <c r="O79" i="403"/>
  <c r="N79" i="403"/>
  <c r="M79" i="403"/>
  <c r="AB79" i="403" s="1"/>
  <c r="K79" i="403"/>
  <c r="Q79" i="403" s="1"/>
  <c r="G79" i="403"/>
  <c r="O78" i="403"/>
  <c r="N78" i="403"/>
  <c r="Q78" i="403" s="1"/>
  <c r="M78" i="403"/>
  <c r="AB78" i="403" s="1"/>
  <c r="K78" i="403"/>
  <c r="G78" i="403"/>
  <c r="AB77" i="403"/>
  <c r="AA77" i="403"/>
  <c r="O77" i="403"/>
  <c r="N77" i="403"/>
  <c r="Q77" i="403" s="1"/>
  <c r="M77" i="403"/>
  <c r="K77" i="403"/>
  <c r="G77" i="403"/>
  <c r="AB76" i="403"/>
  <c r="AA76" i="403"/>
  <c r="O76" i="403"/>
  <c r="N76" i="403"/>
  <c r="Q76" i="403" s="1"/>
  <c r="M76" i="403"/>
  <c r="K76" i="403"/>
  <c r="G76" i="403"/>
  <c r="AA75" i="403"/>
  <c r="O75" i="403"/>
  <c r="N75" i="403"/>
  <c r="M75" i="403"/>
  <c r="AB75" i="403" s="1"/>
  <c r="K75" i="403"/>
  <c r="Q75" i="403" s="1"/>
  <c r="G75" i="403"/>
  <c r="O74" i="403"/>
  <c r="N74" i="403"/>
  <c r="Q74" i="403" s="1"/>
  <c r="M74" i="403"/>
  <c r="AB74" i="403" s="1"/>
  <c r="K74" i="403"/>
  <c r="G74" i="403"/>
  <c r="AB73" i="403"/>
  <c r="O73" i="403"/>
  <c r="M73" i="403"/>
  <c r="AA73" i="403" s="1"/>
  <c r="K73" i="403"/>
  <c r="G73" i="403"/>
  <c r="T72" i="403"/>
  <c r="S72" i="403"/>
  <c r="M72" i="403"/>
  <c r="N72" i="403" s="1"/>
  <c r="L72" i="403"/>
  <c r="O72" i="403" s="1"/>
  <c r="K72" i="403"/>
  <c r="J72" i="403"/>
  <c r="I72" i="403"/>
  <c r="AB58" i="403"/>
  <c r="AA58" i="403"/>
  <c r="O58" i="403"/>
  <c r="N58" i="403"/>
  <c r="Q58" i="403" s="1"/>
  <c r="M58" i="403"/>
  <c r="K58" i="403"/>
  <c r="G58" i="403"/>
  <c r="AB57" i="403"/>
  <c r="AA57" i="403"/>
  <c r="O57" i="403"/>
  <c r="N57" i="403"/>
  <c r="P57" i="403" s="1"/>
  <c r="M57" i="403"/>
  <c r="K57" i="403"/>
  <c r="Q57" i="403" s="1"/>
  <c r="G57" i="403"/>
  <c r="AB56" i="403"/>
  <c r="AA56" i="403"/>
  <c r="O56" i="403"/>
  <c r="N56" i="403"/>
  <c r="Q56" i="403" s="1"/>
  <c r="M56" i="403"/>
  <c r="K56" i="403"/>
  <c r="G56" i="403"/>
  <c r="T55" i="403"/>
  <c r="S55" i="403"/>
  <c r="M55" i="403"/>
  <c r="AB55" i="403" s="1"/>
  <c r="AC39" i="403" s="1"/>
  <c r="L55" i="403"/>
  <c r="O55" i="403" s="1"/>
  <c r="J55" i="403"/>
  <c r="K55" i="403" s="1"/>
  <c r="I55" i="403"/>
  <c r="AA42" i="403"/>
  <c r="O42" i="403"/>
  <c r="N42" i="403"/>
  <c r="M42" i="403"/>
  <c r="AB42" i="403" s="1"/>
  <c r="K42" i="403"/>
  <c r="Q42" i="403" s="1"/>
  <c r="G42" i="403"/>
  <c r="O41" i="403"/>
  <c r="N41" i="403"/>
  <c r="Q41" i="403" s="1"/>
  <c r="M41" i="403"/>
  <c r="AB41" i="403" s="1"/>
  <c r="K41" i="403"/>
  <c r="G41" i="403"/>
  <c r="AA40" i="403"/>
  <c r="O40" i="403"/>
  <c r="N40" i="403"/>
  <c r="Q40" i="403" s="1"/>
  <c r="M40" i="403"/>
  <c r="AB40" i="403" s="1"/>
  <c r="K40" i="403"/>
  <c r="G40" i="403"/>
  <c r="O39" i="403"/>
  <c r="M39" i="403"/>
  <c r="N39" i="403" s="1"/>
  <c r="K39" i="403"/>
  <c r="G39" i="403"/>
  <c r="T38" i="403"/>
  <c r="S38" i="403"/>
  <c r="L38" i="403"/>
  <c r="O38" i="403" s="1"/>
  <c r="J38" i="403"/>
  <c r="K38" i="403" s="1"/>
  <c r="I38" i="403"/>
  <c r="AQ29" i="403"/>
  <c r="O27" i="403"/>
  <c r="M27" i="403"/>
  <c r="N27" i="403" s="1"/>
  <c r="K27" i="403"/>
  <c r="G27" i="403"/>
  <c r="O26" i="403"/>
  <c r="M26" i="403"/>
  <c r="AB26" i="403" s="1"/>
  <c r="K26" i="403"/>
  <c r="G26" i="403"/>
  <c r="AB25" i="403"/>
  <c r="AA25" i="403"/>
  <c r="O25" i="403"/>
  <c r="N25" i="403"/>
  <c r="Q25" i="403" s="1"/>
  <c r="M25" i="403"/>
  <c r="K25" i="403"/>
  <c r="G25" i="403"/>
  <c r="AB24" i="403"/>
  <c r="O24" i="403"/>
  <c r="M24" i="403"/>
  <c r="AA24" i="403" s="1"/>
  <c r="K24" i="403"/>
  <c r="G24" i="403"/>
  <c r="O23" i="403"/>
  <c r="M23" i="403"/>
  <c r="N23" i="403" s="1"/>
  <c r="K23" i="403"/>
  <c r="G23" i="403"/>
  <c r="AB22" i="403"/>
  <c r="AA22" i="403"/>
  <c r="O22" i="403"/>
  <c r="N22" i="403"/>
  <c r="Q22" i="403" s="1"/>
  <c r="M22" i="403"/>
  <c r="K22" i="403"/>
  <c r="G22" i="403"/>
  <c r="F1" i="403" s="1"/>
  <c r="F2" i="403" s="1"/>
  <c r="T21" i="403"/>
  <c r="S21" i="403"/>
  <c r="L21" i="403"/>
  <c r="O21" i="403" s="1"/>
  <c r="J21" i="403"/>
  <c r="K21" i="403" s="1"/>
  <c r="I21" i="403"/>
  <c r="AA6" i="403"/>
  <c r="O6" i="403"/>
  <c r="M6" i="403"/>
  <c r="AB6" i="403" s="1"/>
  <c r="K6" i="403"/>
  <c r="G6" i="403"/>
  <c r="AB5" i="403"/>
  <c r="AA5" i="403"/>
  <c r="O5" i="403"/>
  <c r="M5" i="403"/>
  <c r="M21" i="403" s="1"/>
  <c r="K5" i="403"/>
  <c r="G5" i="403"/>
  <c r="H2" i="403"/>
  <c r="D1" i="403"/>
  <c r="F3" i="401" s="1"/>
  <c r="T225" i="402"/>
  <c r="S225" i="402"/>
  <c r="L225" i="402"/>
  <c r="J225" i="402"/>
  <c r="K225" i="402" s="1"/>
  <c r="I225" i="402"/>
  <c r="O225" i="402" s="1"/>
  <c r="AB223" i="402"/>
  <c r="AA223" i="402"/>
  <c r="AB222" i="402"/>
  <c r="AA222" i="402"/>
  <c r="AB221" i="402"/>
  <c r="AA221" i="402"/>
  <c r="AB220" i="402"/>
  <c r="AA220" i="402"/>
  <c r="AB219" i="402"/>
  <c r="AA219" i="402"/>
  <c r="AB218" i="402"/>
  <c r="AA218" i="402"/>
  <c r="AB217" i="402"/>
  <c r="AA217" i="402"/>
  <c r="AB216" i="402"/>
  <c r="AA216" i="402"/>
  <c r="AB215" i="402"/>
  <c r="AA215" i="402"/>
  <c r="AB214" i="402"/>
  <c r="AA214" i="402"/>
  <c r="O214" i="402"/>
  <c r="N214" i="402"/>
  <c r="Q214" i="402" s="1"/>
  <c r="M214" i="402"/>
  <c r="K214" i="402"/>
  <c r="G214" i="402"/>
  <c r="AB213" i="402"/>
  <c r="O213" i="402"/>
  <c r="M213" i="402"/>
  <c r="AA213" i="402" s="1"/>
  <c r="K213" i="402"/>
  <c r="G213" i="402"/>
  <c r="O212" i="402"/>
  <c r="M212" i="402"/>
  <c r="N212" i="402" s="1"/>
  <c r="K212" i="402"/>
  <c r="G212" i="402"/>
  <c r="AA211" i="402"/>
  <c r="O211" i="402"/>
  <c r="M211" i="402"/>
  <c r="AB211" i="402" s="1"/>
  <c r="K211" i="402"/>
  <c r="G211" i="402"/>
  <c r="AB210" i="402"/>
  <c r="AA210" i="402"/>
  <c r="O210" i="402"/>
  <c r="N210" i="402"/>
  <c r="Q210" i="402" s="1"/>
  <c r="M210" i="402"/>
  <c r="K210" i="402"/>
  <c r="G210" i="402"/>
  <c r="O209" i="402"/>
  <c r="N209" i="402"/>
  <c r="Q209" i="402" s="1"/>
  <c r="M209" i="402"/>
  <c r="AB209" i="402" s="1"/>
  <c r="K209" i="402"/>
  <c r="G209" i="402"/>
  <c r="T208" i="402"/>
  <c r="S208" i="402"/>
  <c r="M208" i="402"/>
  <c r="N208" i="402" s="1"/>
  <c r="L208" i="402"/>
  <c r="O208" i="402" s="1"/>
  <c r="J208" i="402"/>
  <c r="K208" i="402" s="1"/>
  <c r="I208" i="402"/>
  <c r="AB194" i="402"/>
  <c r="O194" i="402"/>
  <c r="M194" i="402"/>
  <c r="AA194" i="402" s="1"/>
  <c r="K194" i="402"/>
  <c r="G194" i="402"/>
  <c r="O193" i="402"/>
  <c r="M193" i="402"/>
  <c r="N193" i="402" s="1"/>
  <c r="K193" i="402"/>
  <c r="G193" i="402"/>
  <c r="AB192" i="402"/>
  <c r="AA192" i="402"/>
  <c r="O192" i="402"/>
  <c r="N192" i="402"/>
  <c r="Q192" i="402" s="1"/>
  <c r="M192" i="402"/>
  <c r="K192" i="402"/>
  <c r="G192" i="402"/>
  <c r="T191" i="402"/>
  <c r="S191" i="402"/>
  <c r="L191" i="402"/>
  <c r="O191" i="402" s="1"/>
  <c r="J191" i="402"/>
  <c r="K191" i="402" s="1"/>
  <c r="I191" i="402"/>
  <c r="AA178" i="402"/>
  <c r="O178" i="402"/>
  <c r="M178" i="402"/>
  <c r="AB178" i="402" s="1"/>
  <c r="K178" i="402"/>
  <c r="G178" i="402"/>
  <c r="AB177" i="402"/>
  <c r="AA177" i="402"/>
  <c r="O177" i="402"/>
  <c r="N177" i="402"/>
  <c r="Q177" i="402" s="1"/>
  <c r="M177" i="402"/>
  <c r="K177" i="402"/>
  <c r="G177" i="402"/>
  <c r="AB176" i="402"/>
  <c r="O176" i="402"/>
  <c r="M176" i="402"/>
  <c r="AA176" i="402" s="1"/>
  <c r="K176" i="402"/>
  <c r="G176" i="402"/>
  <c r="O175" i="402"/>
  <c r="N175" i="402"/>
  <c r="Q175" i="402" s="1"/>
  <c r="M175" i="402"/>
  <c r="M191" i="402" s="1"/>
  <c r="K175" i="402"/>
  <c r="G175" i="402"/>
  <c r="T174" i="402"/>
  <c r="S174" i="402"/>
  <c r="L174" i="402"/>
  <c r="O174" i="402" s="1"/>
  <c r="J174" i="402"/>
  <c r="K174" i="402" s="1"/>
  <c r="I174" i="402"/>
  <c r="AA162" i="402"/>
  <c r="O162" i="402"/>
  <c r="M162" i="402"/>
  <c r="N162" i="402" s="1"/>
  <c r="K162" i="402"/>
  <c r="G162" i="402"/>
  <c r="AA161" i="402"/>
  <c r="O161" i="402"/>
  <c r="M161" i="402"/>
  <c r="M174" i="402" s="1"/>
  <c r="K161" i="402"/>
  <c r="G161" i="402"/>
  <c r="AB160" i="402"/>
  <c r="AA160" i="402"/>
  <c r="O160" i="402"/>
  <c r="N160" i="402"/>
  <c r="Q160" i="402" s="1"/>
  <c r="M160" i="402"/>
  <c r="K160" i="402"/>
  <c r="G160" i="402"/>
  <c r="AB159" i="402"/>
  <c r="O159" i="402"/>
  <c r="M159" i="402"/>
  <c r="AA159" i="402" s="1"/>
  <c r="K159" i="402"/>
  <c r="G159" i="402"/>
  <c r="O158" i="402"/>
  <c r="N158" i="402"/>
  <c r="Q158" i="402" s="1"/>
  <c r="M158" i="402"/>
  <c r="AB158" i="402" s="1"/>
  <c r="K158" i="402"/>
  <c r="G158" i="402"/>
  <c r="T157" i="402"/>
  <c r="S157" i="402"/>
  <c r="M157" i="402"/>
  <c r="N157" i="402" s="1"/>
  <c r="L157" i="402"/>
  <c r="O157" i="402" s="1"/>
  <c r="J157" i="402"/>
  <c r="K157" i="402" s="1"/>
  <c r="I157" i="402"/>
  <c r="O141" i="402"/>
  <c r="N141" i="402"/>
  <c r="Q141" i="402" s="1"/>
  <c r="M141" i="402"/>
  <c r="AB141" i="402" s="1"/>
  <c r="K141" i="402"/>
  <c r="G141" i="402"/>
  <c r="T140" i="402"/>
  <c r="S140" i="402"/>
  <c r="L140" i="402"/>
  <c r="O140" i="402" s="1"/>
  <c r="J140" i="402"/>
  <c r="K140" i="402" s="1"/>
  <c r="I140" i="402"/>
  <c r="AA127" i="402"/>
  <c r="O127" i="402"/>
  <c r="M127" i="402"/>
  <c r="N127" i="402" s="1"/>
  <c r="K127" i="402"/>
  <c r="G127" i="402"/>
  <c r="AA126" i="402"/>
  <c r="O126" i="402"/>
  <c r="M126" i="402"/>
  <c r="AB126" i="402" s="1"/>
  <c r="K126" i="402"/>
  <c r="G126" i="402"/>
  <c r="AA125" i="402"/>
  <c r="O125" i="402"/>
  <c r="N125" i="402"/>
  <c r="Q125" i="402" s="1"/>
  <c r="M125" i="402"/>
  <c r="AB125" i="402" s="1"/>
  <c r="K125" i="402"/>
  <c r="G125" i="402"/>
  <c r="O124" i="402"/>
  <c r="N124" i="402"/>
  <c r="Q124" i="402" s="1"/>
  <c r="M124" i="402"/>
  <c r="AB124" i="402" s="1"/>
  <c r="K124" i="402"/>
  <c r="G124" i="402"/>
  <c r="T123" i="402"/>
  <c r="S123" i="402"/>
  <c r="M123" i="402"/>
  <c r="N123" i="402" s="1"/>
  <c r="L123" i="402"/>
  <c r="O123" i="402" s="1"/>
  <c r="J123" i="402"/>
  <c r="K123" i="402" s="1"/>
  <c r="I123" i="402"/>
  <c r="AB109" i="402"/>
  <c r="O109" i="402"/>
  <c r="M109" i="402"/>
  <c r="AA109" i="402" s="1"/>
  <c r="K109" i="402"/>
  <c r="G109" i="402"/>
  <c r="AB108" i="402"/>
  <c r="AA108" i="402"/>
  <c r="O108" i="402"/>
  <c r="M108" i="402"/>
  <c r="N108" i="402" s="1"/>
  <c r="K108" i="402"/>
  <c r="G108" i="402"/>
  <c r="AB107" i="402"/>
  <c r="AA107" i="402"/>
  <c r="Q107" i="402"/>
  <c r="O107" i="402"/>
  <c r="N107" i="402"/>
  <c r="P107" i="402" s="1"/>
  <c r="M107" i="402"/>
  <c r="K107" i="402"/>
  <c r="G107" i="402"/>
  <c r="T106" i="402"/>
  <c r="S106" i="402"/>
  <c r="L106" i="402"/>
  <c r="O106" i="402" s="1"/>
  <c r="J106" i="402"/>
  <c r="K106" i="402" s="1"/>
  <c r="I106" i="402"/>
  <c r="AA94" i="402"/>
  <c r="O94" i="402"/>
  <c r="M94" i="402"/>
  <c r="AB94" i="402" s="1"/>
  <c r="K94" i="402"/>
  <c r="G94" i="402"/>
  <c r="AA93" i="402"/>
  <c r="O93" i="402"/>
  <c r="N93" i="402"/>
  <c r="Q93" i="402" s="1"/>
  <c r="M93" i="402"/>
  <c r="AB93" i="402" s="1"/>
  <c r="K93" i="402"/>
  <c r="G93" i="402"/>
  <c r="AB92" i="402"/>
  <c r="O92" i="402"/>
  <c r="M92" i="402"/>
  <c r="AA92" i="402" s="1"/>
  <c r="K92" i="402"/>
  <c r="G92" i="402"/>
  <c r="AA91" i="402"/>
  <c r="P91" i="402"/>
  <c r="O91" i="402"/>
  <c r="N91" i="402"/>
  <c r="Q91" i="402" s="1"/>
  <c r="M91" i="402"/>
  <c r="AB91" i="402" s="1"/>
  <c r="K91" i="402"/>
  <c r="G91" i="402"/>
  <c r="AB90" i="402"/>
  <c r="AA90" i="402"/>
  <c r="O90" i="402"/>
  <c r="M90" i="402"/>
  <c r="M106" i="402" s="1"/>
  <c r="K90" i="402"/>
  <c r="G90" i="402"/>
  <c r="T89" i="402"/>
  <c r="S89" i="402"/>
  <c r="L89" i="402"/>
  <c r="O89" i="402" s="1"/>
  <c r="J89" i="402"/>
  <c r="K89" i="402" s="1"/>
  <c r="I89" i="402"/>
  <c r="AA77" i="402"/>
  <c r="O77" i="402"/>
  <c r="M77" i="402"/>
  <c r="AB77" i="402" s="1"/>
  <c r="K77" i="402"/>
  <c r="G77" i="402"/>
  <c r="AA76" i="402"/>
  <c r="O76" i="402"/>
  <c r="N76" i="402"/>
  <c r="Q76" i="402" s="1"/>
  <c r="M76" i="402"/>
  <c r="AB76" i="402" s="1"/>
  <c r="K76" i="402"/>
  <c r="G76" i="402"/>
  <c r="AB75" i="402"/>
  <c r="O75" i="402"/>
  <c r="M75" i="402"/>
  <c r="AA75" i="402" s="1"/>
  <c r="K75" i="402"/>
  <c r="G75" i="402"/>
  <c r="P74" i="402"/>
  <c r="O74" i="402"/>
  <c r="N74" i="402"/>
  <c r="Q74" i="402" s="1"/>
  <c r="M74" i="402"/>
  <c r="AB74" i="402" s="1"/>
  <c r="K74" i="402"/>
  <c r="G74" i="402"/>
  <c r="AB73" i="402"/>
  <c r="AA73" i="402"/>
  <c r="O73" i="402"/>
  <c r="M73" i="402"/>
  <c r="M89" i="402" s="1"/>
  <c r="K73" i="402"/>
  <c r="G73" i="402"/>
  <c r="T72" i="402"/>
  <c r="S72" i="402"/>
  <c r="L72" i="402"/>
  <c r="O72" i="402" s="1"/>
  <c r="J72" i="402"/>
  <c r="K72" i="402" s="1"/>
  <c r="I72" i="402"/>
  <c r="AB56" i="402"/>
  <c r="AA56" i="402"/>
  <c r="O56" i="402"/>
  <c r="M56" i="402"/>
  <c r="M72" i="402" s="1"/>
  <c r="K56" i="402"/>
  <c r="G56" i="402"/>
  <c r="T55" i="402"/>
  <c r="S55" i="402"/>
  <c r="L55" i="402"/>
  <c r="O55" i="402" s="1"/>
  <c r="J55" i="402"/>
  <c r="K55" i="402" s="1"/>
  <c r="I55" i="402"/>
  <c r="AA41" i="402"/>
  <c r="O41" i="402"/>
  <c r="M41" i="402"/>
  <c r="AB41" i="402" s="1"/>
  <c r="K41" i="402"/>
  <c r="G41" i="402"/>
  <c r="AA40" i="402"/>
  <c r="O40" i="402"/>
  <c r="N40" i="402"/>
  <c r="Q40" i="402" s="1"/>
  <c r="M40" i="402"/>
  <c r="AB40" i="402" s="1"/>
  <c r="K40" i="402"/>
  <c r="G40" i="402"/>
  <c r="O39" i="402"/>
  <c r="N39" i="402"/>
  <c r="Q39" i="402" s="1"/>
  <c r="M39" i="402"/>
  <c r="M55" i="402" s="1"/>
  <c r="K39" i="402"/>
  <c r="G39" i="402"/>
  <c r="T38" i="402"/>
  <c r="S38" i="402"/>
  <c r="M38" i="402"/>
  <c r="N38" i="402" s="1"/>
  <c r="L38" i="402"/>
  <c r="O38" i="402" s="1"/>
  <c r="J38" i="402"/>
  <c r="K38" i="402" s="1"/>
  <c r="I38" i="402"/>
  <c r="AB23" i="402"/>
  <c r="O23" i="402"/>
  <c r="M23" i="402"/>
  <c r="AA23" i="402" s="1"/>
  <c r="K23" i="402"/>
  <c r="G23" i="402"/>
  <c r="O22" i="402"/>
  <c r="N22" i="402"/>
  <c r="Q22" i="402" s="1"/>
  <c r="M22" i="402"/>
  <c r="AB22" i="402" s="1"/>
  <c r="K22" i="402"/>
  <c r="G22" i="402"/>
  <c r="T21" i="402"/>
  <c r="S21" i="402"/>
  <c r="M21" i="402"/>
  <c r="N21" i="402" s="1"/>
  <c r="L21" i="402"/>
  <c r="O21" i="402" s="1"/>
  <c r="J21" i="402"/>
  <c r="K21" i="402" s="1"/>
  <c r="I21" i="402"/>
  <c r="AA6" i="402"/>
  <c r="P6" i="402"/>
  <c r="O6" i="402"/>
  <c r="N6" i="402"/>
  <c r="Q6" i="402" s="1"/>
  <c r="M6" i="402"/>
  <c r="AB6" i="402" s="1"/>
  <c r="K6" i="402"/>
  <c r="G6" i="402"/>
  <c r="AB5" i="402"/>
  <c r="AA5" i="402"/>
  <c r="O5" i="402"/>
  <c r="M5" i="402"/>
  <c r="N5" i="402" s="1"/>
  <c r="K5" i="402"/>
  <c r="G5" i="402"/>
  <c r="F1" i="402" s="1"/>
  <c r="H2" i="402"/>
  <c r="H1" i="402"/>
  <c r="D1" i="402"/>
  <c r="X29" i="401"/>
  <c r="W29" i="401"/>
  <c r="V29" i="401"/>
  <c r="T29" i="401"/>
  <c r="S29" i="401"/>
  <c r="P29" i="401"/>
  <c r="M8" i="401" s="1"/>
  <c r="O29" i="401"/>
  <c r="N29" i="401"/>
  <c r="M29" i="401"/>
  <c r="J29" i="401"/>
  <c r="H29" i="401"/>
  <c r="G29" i="401"/>
  <c r="K8" i="401" s="1"/>
  <c r="D29" i="401"/>
  <c r="O15" i="401"/>
  <c r="N15" i="401"/>
  <c r="M15" i="401"/>
  <c r="K15" i="401"/>
  <c r="I15" i="401"/>
  <c r="H15" i="401"/>
  <c r="G15" i="401"/>
  <c r="F15" i="401"/>
  <c r="E15" i="401"/>
  <c r="G8" i="401" s="1"/>
  <c r="D15" i="401"/>
  <c r="I8" i="401"/>
  <c r="F8" i="401"/>
  <c r="M7" i="401"/>
  <c r="K7" i="401"/>
  <c r="I7" i="401"/>
  <c r="G7" i="401"/>
  <c r="F7" i="401"/>
  <c r="E7" i="401"/>
  <c r="M6" i="401"/>
  <c r="K6" i="401"/>
  <c r="I6" i="401"/>
  <c r="G6" i="401"/>
  <c r="F6" i="401"/>
  <c r="E6" i="401"/>
  <c r="T157" i="400"/>
  <c r="S157" i="400"/>
  <c r="M157" i="400"/>
  <c r="AB157" i="400" s="1"/>
  <c r="AC141" i="400" s="1"/>
  <c r="L157" i="400"/>
  <c r="O157" i="400" s="1"/>
  <c r="J157" i="400"/>
  <c r="K157" i="400" s="1"/>
  <c r="I157" i="400"/>
  <c r="AA143" i="400"/>
  <c r="O143" i="400"/>
  <c r="M143" i="400"/>
  <c r="AB143" i="400" s="1"/>
  <c r="K143" i="400"/>
  <c r="G143" i="400"/>
  <c r="AB142" i="400"/>
  <c r="AA142" i="400"/>
  <c r="Q142" i="400"/>
  <c r="O142" i="400"/>
  <c r="N142" i="400"/>
  <c r="P142" i="400" s="1"/>
  <c r="M142" i="400"/>
  <c r="K142" i="400"/>
  <c r="G142" i="400"/>
  <c r="AB141" i="400"/>
  <c r="AA141" i="400"/>
  <c r="Q141" i="400"/>
  <c r="O141" i="400"/>
  <c r="N141" i="400"/>
  <c r="P141" i="400" s="1"/>
  <c r="M141" i="400"/>
  <c r="K141" i="400"/>
  <c r="G141" i="400"/>
  <c r="T140" i="400"/>
  <c r="S140" i="400"/>
  <c r="L140" i="400"/>
  <c r="O140" i="400" s="1"/>
  <c r="J140" i="400"/>
  <c r="K140" i="400" s="1"/>
  <c r="I140" i="400"/>
  <c r="AB126" i="400"/>
  <c r="AA126" i="400"/>
  <c r="P126" i="400"/>
  <c r="O126" i="400"/>
  <c r="N126" i="400"/>
  <c r="Q126" i="400" s="1"/>
  <c r="M126" i="400"/>
  <c r="K126" i="400"/>
  <c r="G126" i="400"/>
  <c r="O125" i="400"/>
  <c r="M125" i="400"/>
  <c r="M140" i="400" s="1"/>
  <c r="K125" i="400"/>
  <c r="G125" i="400"/>
  <c r="AB124" i="400"/>
  <c r="AA124" i="400"/>
  <c r="O124" i="400"/>
  <c r="N124" i="400"/>
  <c r="Q124" i="400" s="1"/>
  <c r="M124" i="400"/>
  <c r="K124" i="400"/>
  <c r="G124" i="400"/>
  <c r="T123" i="400"/>
  <c r="S123" i="400"/>
  <c r="L123" i="400"/>
  <c r="O123" i="400" s="1"/>
  <c r="J123" i="400"/>
  <c r="K123" i="400" s="1"/>
  <c r="I123" i="400"/>
  <c r="AA111" i="400"/>
  <c r="O111" i="400"/>
  <c r="M111" i="400"/>
  <c r="AB111" i="400" s="1"/>
  <c r="K111" i="400"/>
  <c r="G111" i="400"/>
  <c r="AB110" i="400"/>
  <c r="AA110" i="400"/>
  <c r="O110" i="400"/>
  <c r="N110" i="400"/>
  <c r="Q110" i="400" s="1"/>
  <c r="M110" i="400"/>
  <c r="K110" i="400"/>
  <c r="G110" i="400"/>
  <c r="AB109" i="400"/>
  <c r="AA109" i="400"/>
  <c r="P109" i="400"/>
  <c r="O109" i="400"/>
  <c r="N109" i="400"/>
  <c r="Q109" i="400" s="1"/>
  <c r="M109" i="400"/>
  <c r="K109" i="400"/>
  <c r="G109" i="400"/>
  <c r="O108" i="400"/>
  <c r="M108" i="400"/>
  <c r="AB108" i="400" s="1"/>
  <c r="K108" i="400"/>
  <c r="G108" i="400"/>
  <c r="AB107" i="400"/>
  <c r="O107" i="400"/>
  <c r="N107" i="400"/>
  <c r="Q107" i="400" s="1"/>
  <c r="M107" i="400"/>
  <c r="AA107" i="400" s="1"/>
  <c r="K107" i="400"/>
  <c r="G107" i="400"/>
  <c r="T106" i="400"/>
  <c r="S106" i="400"/>
  <c r="M106" i="400"/>
  <c r="AB106" i="400" s="1"/>
  <c r="AC90" i="400" s="1"/>
  <c r="L106" i="400"/>
  <c r="O106" i="400" s="1"/>
  <c r="J106" i="400"/>
  <c r="K106" i="400" s="1"/>
  <c r="I106" i="400"/>
  <c r="AA93" i="400"/>
  <c r="O93" i="400"/>
  <c r="M93" i="400"/>
  <c r="AB93" i="400" s="1"/>
  <c r="K93" i="400"/>
  <c r="G93" i="400"/>
  <c r="AB92" i="400"/>
  <c r="AA92" i="400"/>
  <c r="Q92" i="400"/>
  <c r="O92" i="400"/>
  <c r="N92" i="400"/>
  <c r="P92" i="400" s="1"/>
  <c r="M92" i="400"/>
  <c r="K92" i="400"/>
  <c r="G92" i="400"/>
  <c r="AB91" i="400"/>
  <c r="AA91" i="400"/>
  <c r="P91" i="400"/>
  <c r="O91" i="400"/>
  <c r="N91" i="400"/>
  <c r="Q91" i="400" s="1"/>
  <c r="M91" i="400"/>
  <c r="K91" i="400"/>
  <c r="G91" i="400"/>
  <c r="O90" i="400"/>
  <c r="N90" i="400"/>
  <c r="Q90" i="400" s="1"/>
  <c r="M90" i="400"/>
  <c r="AB90" i="400" s="1"/>
  <c r="K90" i="400"/>
  <c r="G90" i="400"/>
  <c r="T89" i="400"/>
  <c r="S89" i="400"/>
  <c r="M89" i="400"/>
  <c r="AB89" i="400" s="1"/>
  <c r="AC73" i="400" s="1"/>
  <c r="L89" i="400"/>
  <c r="O89" i="400" s="1"/>
  <c r="J89" i="400"/>
  <c r="K89" i="400" s="1"/>
  <c r="I89" i="400"/>
  <c r="O81" i="400"/>
  <c r="M81" i="400"/>
  <c r="AB81" i="400" s="1"/>
  <c r="K81" i="400"/>
  <c r="G81" i="400"/>
  <c r="AA80" i="400"/>
  <c r="O80" i="400"/>
  <c r="M80" i="400"/>
  <c r="AB80" i="400" s="1"/>
  <c r="K80" i="400"/>
  <c r="G80" i="400"/>
  <c r="AB79" i="400"/>
  <c r="AA79" i="400"/>
  <c r="Q79" i="400"/>
  <c r="O79" i="400"/>
  <c r="N79" i="400"/>
  <c r="P79" i="400" s="1"/>
  <c r="M79" i="400"/>
  <c r="K79" i="400"/>
  <c r="G79" i="400"/>
  <c r="AB78" i="400"/>
  <c r="AA78" i="400"/>
  <c r="P78" i="400"/>
  <c r="O78" i="400"/>
  <c r="N78" i="400"/>
  <c r="Q78" i="400" s="1"/>
  <c r="M78" i="400"/>
  <c r="K78" i="400"/>
  <c r="G78" i="400"/>
  <c r="O77" i="400"/>
  <c r="M77" i="400"/>
  <c r="AB77" i="400" s="1"/>
  <c r="K77" i="400"/>
  <c r="G77" i="400"/>
  <c r="AA76" i="400"/>
  <c r="O76" i="400"/>
  <c r="M76" i="400"/>
  <c r="AB76" i="400" s="1"/>
  <c r="K76" i="400"/>
  <c r="G76" i="400"/>
  <c r="AB75" i="400"/>
  <c r="AA75" i="400"/>
  <c r="Q75" i="400"/>
  <c r="O75" i="400"/>
  <c r="N75" i="400"/>
  <c r="P75" i="400" s="1"/>
  <c r="M75" i="400"/>
  <c r="K75" i="400"/>
  <c r="G75" i="400"/>
  <c r="AB74" i="400"/>
  <c r="AA74" i="400"/>
  <c r="P74" i="400"/>
  <c r="O74" i="400"/>
  <c r="N74" i="400"/>
  <c r="Q74" i="400" s="1"/>
  <c r="M74" i="400"/>
  <c r="K74" i="400"/>
  <c r="G74" i="400"/>
  <c r="O73" i="400"/>
  <c r="N73" i="400"/>
  <c r="Q73" i="400" s="1"/>
  <c r="M73" i="400"/>
  <c r="AB73" i="400" s="1"/>
  <c r="K73" i="400"/>
  <c r="G73" i="400"/>
  <c r="T72" i="400"/>
  <c r="S72" i="400"/>
  <c r="M72" i="400"/>
  <c r="AB72" i="400" s="1"/>
  <c r="AC56" i="400" s="1"/>
  <c r="L72" i="400"/>
  <c r="O72" i="400" s="1"/>
  <c r="J72" i="400"/>
  <c r="K72" i="400" s="1"/>
  <c r="I72" i="400"/>
  <c r="O58" i="400"/>
  <c r="M58" i="400"/>
  <c r="AB58" i="400" s="1"/>
  <c r="K58" i="400"/>
  <c r="G58" i="400"/>
  <c r="AA57" i="400"/>
  <c r="O57" i="400"/>
  <c r="M57" i="400"/>
  <c r="AB57" i="400" s="1"/>
  <c r="K57" i="400"/>
  <c r="G57" i="400"/>
  <c r="AB56" i="400"/>
  <c r="AA56" i="400"/>
  <c r="Q56" i="400"/>
  <c r="P56" i="400"/>
  <c r="O56" i="400"/>
  <c r="N56" i="400"/>
  <c r="M56" i="400"/>
  <c r="K56" i="400"/>
  <c r="G56" i="400"/>
  <c r="T55" i="400"/>
  <c r="S55" i="400"/>
  <c r="L55" i="400"/>
  <c r="J55" i="400"/>
  <c r="K55" i="400" s="1"/>
  <c r="I55" i="400"/>
  <c r="O55" i="400" s="1"/>
  <c r="AB42" i="400"/>
  <c r="AA42" i="400"/>
  <c r="Q42" i="400"/>
  <c r="O42" i="400"/>
  <c r="N42" i="400"/>
  <c r="P42" i="400" s="1"/>
  <c r="M42" i="400"/>
  <c r="K42" i="400"/>
  <c r="G42" i="400"/>
  <c r="AB41" i="400"/>
  <c r="AA41" i="400"/>
  <c r="P41" i="400"/>
  <c r="O41" i="400"/>
  <c r="N41" i="400"/>
  <c r="Q41" i="400" s="1"/>
  <c r="M41" i="400"/>
  <c r="K41" i="400"/>
  <c r="G41" i="400"/>
  <c r="O40" i="400"/>
  <c r="M40" i="400"/>
  <c r="AB40" i="400" s="1"/>
  <c r="K40" i="400"/>
  <c r="G40" i="400"/>
  <c r="AB39" i="400"/>
  <c r="O39" i="400"/>
  <c r="N39" i="400"/>
  <c r="Q39" i="400" s="1"/>
  <c r="M39" i="400"/>
  <c r="AA39" i="400" s="1"/>
  <c r="K39" i="400"/>
  <c r="G39" i="400"/>
  <c r="T38" i="400"/>
  <c r="S38" i="400"/>
  <c r="L38" i="400"/>
  <c r="O38" i="400" s="1"/>
  <c r="J38" i="400"/>
  <c r="K38" i="400" s="1"/>
  <c r="I38" i="400"/>
  <c r="AQ29" i="400"/>
  <c r="O27" i="400"/>
  <c r="M27" i="400"/>
  <c r="AB27" i="400" s="1"/>
  <c r="K27" i="400"/>
  <c r="G27" i="400"/>
  <c r="AB26" i="400"/>
  <c r="AA26" i="400"/>
  <c r="O26" i="400"/>
  <c r="M26" i="400"/>
  <c r="N26" i="400" s="1"/>
  <c r="K26" i="400"/>
  <c r="G26" i="400"/>
  <c r="AB25" i="400"/>
  <c r="O25" i="400"/>
  <c r="M25" i="400"/>
  <c r="N25" i="400" s="1"/>
  <c r="K25" i="400"/>
  <c r="G25" i="400"/>
  <c r="O24" i="400"/>
  <c r="M24" i="400"/>
  <c r="N24" i="400" s="1"/>
  <c r="K24" i="400"/>
  <c r="G24" i="400"/>
  <c r="O23" i="400"/>
  <c r="M23" i="400"/>
  <c r="AB23" i="400" s="1"/>
  <c r="K23" i="400"/>
  <c r="G23" i="400"/>
  <c r="AB22" i="400"/>
  <c r="O22" i="400"/>
  <c r="M22" i="400"/>
  <c r="AA22" i="400" s="1"/>
  <c r="K22" i="400"/>
  <c r="G22" i="400"/>
  <c r="T21" i="400"/>
  <c r="S21" i="400"/>
  <c r="L21" i="400"/>
  <c r="O21" i="400" s="1"/>
  <c r="J21" i="400"/>
  <c r="I21" i="400"/>
  <c r="K21" i="400" s="1"/>
  <c r="AB6" i="400"/>
  <c r="AA6" i="400"/>
  <c r="O6" i="400"/>
  <c r="M6" i="400"/>
  <c r="N6" i="400" s="1"/>
  <c r="K6" i="400"/>
  <c r="G6" i="400"/>
  <c r="AB5" i="400"/>
  <c r="AA5" i="400"/>
  <c r="Q5" i="400"/>
  <c r="O5" i="400"/>
  <c r="N5" i="400"/>
  <c r="P5" i="400" s="1"/>
  <c r="M5" i="400"/>
  <c r="K5" i="400"/>
  <c r="G5" i="400"/>
  <c r="H2" i="400"/>
  <c r="H1" i="400"/>
  <c r="F1" i="400"/>
  <c r="F2" i="400" s="1"/>
  <c r="D1" i="400"/>
  <c r="T225" i="399"/>
  <c r="S225" i="399"/>
  <c r="L225" i="399"/>
  <c r="O225" i="399" s="1"/>
  <c r="K225" i="399"/>
  <c r="J225" i="399"/>
  <c r="I225" i="399"/>
  <c r="O213" i="399"/>
  <c r="M213" i="399"/>
  <c r="AB213" i="399" s="1"/>
  <c r="K213" i="399"/>
  <c r="G213" i="399"/>
  <c r="AB212" i="399"/>
  <c r="AA212" i="399"/>
  <c r="O212" i="399"/>
  <c r="M212" i="399"/>
  <c r="N212" i="399" s="1"/>
  <c r="K212" i="399"/>
  <c r="G212" i="399"/>
  <c r="AB211" i="399"/>
  <c r="AA211" i="399"/>
  <c r="O211" i="399"/>
  <c r="M211" i="399"/>
  <c r="N211" i="399" s="1"/>
  <c r="K211" i="399"/>
  <c r="G211" i="399"/>
  <c r="O210" i="399"/>
  <c r="M210" i="399"/>
  <c r="N210" i="399" s="1"/>
  <c r="K210" i="399"/>
  <c r="G210" i="399"/>
  <c r="O209" i="399"/>
  <c r="M209" i="399"/>
  <c r="AB209" i="399" s="1"/>
  <c r="K209" i="399"/>
  <c r="G209" i="399"/>
  <c r="T208" i="399"/>
  <c r="S208" i="399"/>
  <c r="L208" i="399"/>
  <c r="O208" i="399" s="1"/>
  <c r="K208" i="399"/>
  <c r="J208" i="399"/>
  <c r="I208" i="399"/>
  <c r="O193" i="399"/>
  <c r="M193" i="399"/>
  <c r="AB193" i="399" s="1"/>
  <c r="K193" i="399"/>
  <c r="G193" i="399"/>
  <c r="AB192" i="399"/>
  <c r="O192" i="399"/>
  <c r="M192" i="399"/>
  <c r="AA192" i="399" s="1"/>
  <c r="K192" i="399"/>
  <c r="G192" i="399"/>
  <c r="T191" i="399"/>
  <c r="S191" i="399"/>
  <c r="L191" i="399"/>
  <c r="O191" i="399" s="1"/>
  <c r="J191" i="399"/>
  <c r="I191" i="399"/>
  <c r="K191" i="399" s="1"/>
  <c r="AB177" i="399"/>
  <c r="AA177" i="399"/>
  <c r="O177" i="399"/>
  <c r="M177" i="399"/>
  <c r="N177" i="399" s="1"/>
  <c r="K177" i="399"/>
  <c r="G177" i="399"/>
  <c r="AB176" i="399"/>
  <c r="AA176" i="399"/>
  <c r="O176" i="399"/>
  <c r="M176" i="399"/>
  <c r="N176" i="399" s="1"/>
  <c r="K176" i="399"/>
  <c r="G176" i="399"/>
  <c r="AB175" i="399"/>
  <c r="AA175" i="399"/>
  <c r="P175" i="399"/>
  <c r="O175" i="399"/>
  <c r="N175" i="399"/>
  <c r="Q175" i="399" s="1"/>
  <c r="M175" i="399"/>
  <c r="M191" i="399" s="1"/>
  <c r="K175" i="399"/>
  <c r="G175" i="399"/>
  <c r="T174" i="399"/>
  <c r="S174" i="399"/>
  <c r="O174" i="399"/>
  <c r="L174" i="399"/>
  <c r="J174" i="399"/>
  <c r="K174" i="399" s="1"/>
  <c r="I174" i="399"/>
  <c r="O161" i="399"/>
  <c r="M161" i="399"/>
  <c r="N161" i="399" s="1"/>
  <c r="K161" i="399"/>
  <c r="G161" i="399"/>
  <c r="O160" i="399"/>
  <c r="M160" i="399"/>
  <c r="M174" i="399" s="1"/>
  <c r="K160" i="399"/>
  <c r="G160" i="399"/>
  <c r="AB159" i="399"/>
  <c r="AA159" i="399"/>
  <c r="O159" i="399"/>
  <c r="M159" i="399"/>
  <c r="N159" i="399" s="1"/>
  <c r="K159" i="399"/>
  <c r="G159" i="399"/>
  <c r="AB158" i="399"/>
  <c r="AA158" i="399"/>
  <c r="Q158" i="399"/>
  <c r="O158" i="399"/>
  <c r="N158" i="399"/>
  <c r="P158" i="399" s="1"/>
  <c r="M158" i="399"/>
  <c r="K158" i="399"/>
  <c r="G158" i="399"/>
  <c r="AA157" i="399"/>
  <c r="T157" i="399"/>
  <c r="S157" i="399"/>
  <c r="M157" i="399"/>
  <c r="N157" i="399" s="1"/>
  <c r="L157" i="399"/>
  <c r="J157" i="399"/>
  <c r="K157" i="399" s="1"/>
  <c r="I157" i="399"/>
  <c r="O157" i="399" s="1"/>
  <c r="AB141" i="399"/>
  <c r="AA141" i="399"/>
  <c r="Q141" i="399"/>
  <c r="O141" i="399"/>
  <c r="N141" i="399"/>
  <c r="P141" i="399" s="1"/>
  <c r="M141" i="399"/>
  <c r="K141" i="399"/>
  <c r="G141" i="399"/>
  <c r="T140" i="399"/>
  <c r="S140" i="399"/>
  <c r="L140" i="399"/>
  <c r="J140" i="399"/>
  <c r="K140" i="399" s="1"/>
  <c r="I140" i="399"/>
  <c r="O140" i="399" s="1"/>
  <c r="AB127" i="399"/>
  <c r="AA127" i="399"/>
  <c r="O127" i="399"/>
  <c r="M127" i="399"/>
  <c r="N127" i="399" s="1"/>
  <c r="K127" i="399"/>
  <c r="G127" i="399"/>
  <c r="O126" i="399"/>
  <c r="M126" i="399"/>
  <c r="AB126" i="399" s="1"/>
  <c r="K126" i="399"/>
  <c r="G126" i="399"/>
  <c r="O125" i="399"/>
  <c r="M125" i="399"/>
  <c r="AB125" i="399" s="1"/>
  <c r="K125" i="399"/>
  <c r="G125" i="399"/>
  <c r="AB124" i="399"/>
  <c r="O124" i="399"/>
  <c r="M124" i="399"/>
  <c r="AA124" i="399" s="1"/>
  <c r="K124" i="399"/>
  <c r="G124" i="399"/>
  <c r="T123" i="399"/>
  <c r="S123" i="399"/>
  <c r="L123" i="399"/>
  <c r="O123" i="399" s="1"/>
  <c r="J123" i="399"/>
  <c r="I123" i="399"/>
  <c r="K123" i="399" s="1"/>
  <c r="AB110" i="399"/>
  <c r="AA110" i="399"/>
  <c r="O110" i="399"/>
  <c r="M110" i="399"/>
  <c r="N110" i="399" s="1"/>
  <c r="K110" i="399"/>
  <c r="G110" i="399"/>
  <c r="AB109" i="399"/>
  <c r="AA109" i="399"/>
  <c r="O109" i="399"/>
  <c r="M109" i="399"/>
  <c r="N109" i="399" s="1"/>
  <c r="K109" i="399"/>
  <c r="G109" i="399"/>
  <c r="O108" i="399"/>
  <c r="M108" i="399"/>
  <c r="AB108" i="399" s="1"/>
  <c r="K108" i="399"/>
  <c r="G108" i="399"/>
  <c r="O107" i="399"/>
  <c r="M107" i="399"/>
  <c r="AB107" i="399" s="1"/>
  <c r="K107" i="399"/>
  <c r="G107" i="399"/>
  <c r="T106" i="399"/>
  <c r="S106" i="399"/>
  <c r="L106" i="399"/>
  <c r="O106" i="399" s="1"/>
  <c r="K106" i="399"/>
  <c r="J106" i="399"/>
  <c r="I106" i="399"/>
  <c r="O93" i="399"/>
  <c r="M93" i="399"/>
  <c r="AB93" i="399" s="1"/>
  <c r="K93" i="399"/>
  <c r="G93" i="399"/>
  <c r="AB92" i="399"/>
  <c r="AA92" i="399"/>
  <c r="O92" i="399"/>
  <c r="M92" i="399"/>
  <c r="N92" i="399" s="1"/>
  <c r="K92" i="399"/>
  <c r="G92" i="399"/>
  <c r="AB91" i="399"/>
  <c r="AA91" i="399"/>
  <c r="Q91" i="399"/>
  <c r="P91" i="399"/>
  <c r="O91" i="399"/>
  <c r="N91" i="399"/>
  <c r="M91" i="399"/>
  <c r="K91" i="399"/>
  <c r="G91" i="399"/>
  <c r="AB90" i="399"/>
  <c r="AA90" i="399"/>
  <c r="P90" i="399"/>
  <c r="O90" i="399"/>
  <c r="N90" i="399"/>
  <c r="Q90" i="399" s="1"/>
  <c r="M90" i="399"/>
  <c r="K90" i="399"/>
  <c r="G90" i="399"/>
  <c r="T89" i="399"/>
  <c r="S89" i="399"/>
  <c r="O89" i="399"/>
  <c r="L89" i="399"/>
  <c r="J89" i="399"/>
  <c r="K89" i="399" s="1"/>
  <c r="I89" i="399"/>
  <c r="O77" i="399"/>
  <c r="M77" i="399"/>
  <c r="N77" i="399" s="1"/>
  <c r="K77" i="399"/>
  <c r="G77" i="399"/>
  <c r="O76" i="399"/>
  <c r="M76" i="399"/>
  <c r="M89" i="399" s="1"/>
  <c r="K76" i="399"/>
  <c r="G76" i="399"/>
  <c r="AB75" i="399"/>
  <c r="AA75" i="399"/>
  <c r="O75" i="399"/>
  <c r="N75" i="399"/>
  <c r="Q75" i="399" s="1"/>
  <c r="M75" i="399"/>
  <c r="K75" i="399"/>
  <c r="G75" i="399"/>
  <c r="AB74" i="399"/>
  <c r="AA74" i="399"/>
  <c r="Q74" i="399"/>
  <c r="P74" i="399"/>
  <c r="O74" i="399"/>
  <c r="N74" i="399"/>
  <c r="M74" i="399"/>
  <c r="K74" i="399"/>
  <c r="G74" i="399"/>
  <c r="AB73" i="399"/>
  <c r="AA73" i="399"/>
  <c r="P73" i="399"/>
  <c r="O73" i="399"/>
  <c r="N73" i="399"/>
  <c r="Q73" i="399" s="1"/>
  <c r="M73" i="399"/>
  <c r="K73" i="399"/>
  <c r="G73" i="399"/>
  <c r="T72" i="399"/>
  <c r="S72" i="399"/>
  <c r="O72" i="399"/>
  <c r="N72" i="399"/>
  <c r="Q72" i="399" s="1"/>
  <c r="R56" i="399" s="1"/>
  <c r="M72" i="399"/>
  <c r="AB72" i="399" s="1"/>
  <c r="AC56" i="399" s="1"/>
  <c r="L72" i="399"/>
  <c r="J72" i="399"/>
  <c r="K72" i="399" s="1"/>
  <c r="I72" i="399"/>
  <c r="AB56" i="399"/>
  <c r="AA56" i="399"/>
  <c r="P56" i="399"/>
  <c r="O56" i="399"/>
  <c r="N56" i="399"/>
  <c r="Q56" i="399" s="1"/>
  <c r="M56" i="399"/>
  <c r="K56" i="399"/>
  <c r="G56" i="399"/>
  <c r="T55" i="399"/>
  <c r="S55" i="399"/>
  <c r="O55" i="399"/>
  <c r="L55" i="399"/>
  <c r="J55" i="399"/>
  <c r="K55" i="399" s="1"/>
  <c r="I55" i="399"/>
  <c r="O41" i="399"/>
  <c r="M41" i="399"/>
  <c r="M55" i="399" s="1"/>
  <c r="K41" i="399"/>
  <c r="G41" i="399"/>
  <c r="O40" i="399"/>
  <c r="M40" i="399"/>
  <c r="AB40" i="399" s="1"/>
  <c r="K40" i="399"/>
  <c r="G40" i="399"/>
  <c r="F1" i="399" s="1"/>
  <c r="AB39" i="399"/>
  <c r="O39" i="399"/>
  <c r="N39" i="399"/>
  <c r="P39" i="399" s="1"/>
  <c r="M39" i="399"/>
  <c r="AA39" i="399" s="1"/>
  <c r="K39" i="399"/>
  <c r="Q39" i="399" s="1"/>
  <c r="G39" i="399"/>
  <c r="AB38" i="399"/>
  <c r="AC22" i="399" s="1"/>
  <c r="AA38" i="399"/>
  <c r="T38" i="399"/>
  <c r="S38" i="399"/>
  <c r="M38" i="399"/>
  <c r="N38" i="399" s="1"/>
  <c r="L38" i="399"/>
  <c r="O38" i="399" s="1"/>
  <c r="J38" i="399"/>
  <c r="I38" i="399"/>
  <c r="K38" i="399" s="1"/>
  <c r="AB23" i="399"/>
  <c r="AA23" i="399"/>
  <c r="O23" i="399"/>
  <c r="N23" i="399"/>
  <c r="P23" i="399" s="1"/>
  <c r="M23" i="399"/>
  <c r="K23" i="399"/>
  <c r="Q23" i="399" s="1"/>
  <c r="G23" i="399"/>
  <c r="AB22" i="399"/>
  <c r="AA22" i="399"/>
  <c r="Q22" i="399"/>
  <c r="O22" i="399"/>
  <c r="N22" i="399"/>
  <c r="P22" i="399" s="1"/>
  <c r="M22" i="399"/>
  <c r="K22" i="399"/>
  <c r="G22" i="399"/>
  <c r="AA21" i="399"/>
  <c r="T21" i="399"/>
  <c r="S21" i="399"/>
  <c r="M21" i="399"/>
  <c r="N21" i="399" s="1"/>
  <c r="L21" i="399"/>
  <c r="O21" i="399" s="1"/>
  <c r="J21" i="399"/>
  <c r="K21" i="399" s="1"/>
  <c r="I21" i="399"/>
  <c r="AB6" i="399"/>
  <c r="AA6" i="399"/>
  <c r="Q6" i="399"/>
  <c r="P6" i="399"/>
  <c r="O6" i="399"/>
  <c r="N6" i="399"/>
  <c r="M6" i="399"/>
  <c r="K6" i="399"/>
  <c r="G6" i="399"/>
  <c r="AB5" i="399"/>
  <c r="AA5" i="399"/>
  <c r="P5" i="399"/>
  <c r="O5" i="399"/>
  <c r="N5" i="399"/>
  <c r="Q5" i="399" s="1"/>
  <c r="M5" i="399"/>
  <c r="K5" i="399"/>
  <c r="G5" i="399"/>
  <c r="H2" i="399"/>
  <c r="D1" i="399"/>
  <c r="X29" i="398"/>
  <c r="W29" i="398"/>
  <c r="M8" i="398" s="1"/>
  <c r="V29" i="398"/>
  <c r="T29" i="398"/>
  <c r="S29" i="398"/>
  <c r="P29" i="398"/>
  <c r="O29" i="398"/>
  <c r="N29" i="398"/>
  <c r="M29" i="398"/>
  <c r="J29" i="398"/>
  <c r="H29" i="398"/>
  <c r="G29" i="398"/>
  <c r="D29" i="398"/>
  <c r="K8" i="398" s="1"/>
  <c r="N15" i="398"/>
  <c r="I8" i="398" s="1"/>
  <c r="M15" i="398"/>
  <c r="K15" i="398"/>
  <c r="I15" i="398"/>
  <c r="H15" i="398"/>
  <c r="G15" i="398"/>
  <c r="F15" i="398"/>
  <c r="E15" i="398"/>
  <c r="D15" i="398"/>
  <c r="E8" i="398" s="1"/>
  <c r="G8" i="398"/>
  <c r="F8" i="398"/>
  <c r="M7" i="398"/>
  <c r="K7" i="398"/>
  <c r="I7" i="398"/>
  <c r="G7" i="398"/>
  <c r="F7" i="398"/>
  <c r="E7" i="398"/>
  <c r="M6" i="398"/>
  <c r="K6" i="398"/>
  <c r="I6" i="398"/>
  <c r="G6" i="398"/>
  <c r="F6" i="398"/>
  <c r="E6" i="398"/>
  <c r="F3" i="398"/>
  <c r="T157" i="397"/>
  <c r="S157" i="397"/>
  <c r="M157" i="397"/>
  <c r="AB157" i="397" s="1"/>
  <c r="AC141" i="397" s="1"/>
  <c r="L157" i="397"/>
  <c r="O157" i="397" s="1"/>
  <c r="K157" i="397"/>
  <c r="J157" i="397"/>
  <c r="I157" i="397"/>
  <c r="AA143" i="397"/>
  <c r="O143" i="397"/>
  <c r="M143" i="397"/>
  <c r="AB143" i="397" s="1"/>
  <c r="K143" i="397"/>
  <c r="G143" i="397"/>
  <c r="AB142" i="397"/>
  <c r="AA142" i="397"/>
  <c r="O142" i="397"/>
  <c r="M142" i="397"/>
  <c r="N142" i="397" s="1"/>
  <c r="K142" i="397"/>
  <c r="G142" i="397"/>
  <c r="AB141" i="397"/>
  <c r="AA141" i="397"/>
  <c r="Q141" i="397"/>
  <c r="O141" i="397"/>
  <c r="N141" i="397"/>
  <c r="P141" i="397" s="1"/>
  <c r="M141" i="397"/>
  <c r="K141" i="397"/>
  <c r="G141" i="397"/>
  <c r="T140" i="397"/>
  <c r="S140" i="397"/>
  <c r="L140" i="397"/>
  <c r="J140" i="397"/>
  <c r="K140" i="397" s="1"/>
  <c r="I140" i="397"/>
  <c r="O140" i="397" s="1"/>
  <c r="AB126" i="397"/>
  <c r="AA126" i="397"/>
  <c r="P126" i="397"/>
  <c r="O126" i="397"/>
  <c r="N126" i="397"/>
  <c r="M126" i="397"/>
  <c r="K126" i="397"/>
  <c r="Q126" i="397" s="1"/>
  <c r="G126" i="397"/>
  <c r="O125" i="397"/>
  <c r="M125" i="397"/>
  <c r="AB125" i="397" s="1"/>
  <c r="K125" i="397"/>
  <c r="G125" i="397"/>
  <c r="O124" i="397"/>
  <c r="M124" i="397"/>
  <c r="M140" i="397" s="1"/>
  <c r="K124" i="397"/>
  <c r="G124" i="397"/>
  <c r="T123" i="397"/>
  <c r="S123" i="397"/>
  <c r="L123" i="397"/>
  <c r="O123" i="397" s="1"/>
  <c r="K123" i="397"/>
  <c r="J123" i="397"/>
  <c r="I123" i="397"/>
  <c r="AA111" i="397"/>
  <c r="O111" i="397"/>
  <c r="M111" i="397"/>
  <c r="AB111" i="397" s="1"/>
  <c r="K111" i="397"/>
  <c r="G111" i="397"/>
  <c r="AB110" i="397"/>
  <c r="AA110" i="397"/>
  <c r="Q110" i="397"/>
  <c r="O110" i="397"/>
  <c r="N110" i="397"/>
  <c r="P110" i="397" s="1"/>
  <c r="M110" i="397"/>
  <c r="K110" i="397"/>
  <c r="G110" i="397"/>
  <c r="AB109" i="397"/>
  <c r="AA109" i="397"/>
  <c r="Q109" i="397"/>
  <c r="P109" i="397"/>
  <c r="O109" i="397"/>
  <c r="N109" i="397"/>
  <c r="M109" i="397"/>
  <c r="K109" i="397"/>
  <c r="G109" i="397"/>
  <c r="O108" i="397"/>
  <c r="M108" i="397"/>
  <c r="AB108" i="397" s="1"/>
  <c r="K108" i="397"/>
  <c r="G108" i="397"/>
  <c r="O107" i="397"/>
  <c r="M107" i="397"/>
  <c r="AB107" i="397" s="1"/>
  <c r="K107" i="397"/>
  <c r="G107" i="397"/>
  <c r="T106" i="397"/>
  <c r="S106" i="397"/>
  <c r="M106" i="397"/>
  <c r="AB106" i="397" s="1"/>
  <c r="AC90" i="397" s="1"/>
  <c r="L106" i="397"/>
  <c r="O106" i="397" s="1"/>
  <c r="K106" i="397"/>
  <c r="J106" i="397"/>
  <c r="I106" i="397"/>
  <c r="AA93" i="397"/>
  <c r="O93" i="397"/>
  <c r="M93" i="397"/>
  <c r="AB93" i="397" s="1"/>
  <c r="K93" i="397"/>
  <c r="G93" i="397"/>
  <c r="AB92" i="397"/>
  <c r="AA92" i="397"/>
  <c r="Q92" i="397"/>
  <c r="O92" i="397"/>
  <c r="N92" i="397"/>
  <c r="P92" i="397" s="1"/>
  <c r="M92" i="397"/>
  <c r="K92" i="397"/>
  <c r="G92" i="397"/>
  <c r="AB91" i="397"/>
  <c r="AA91" i="397"/>
  <c r="P91" i="397"/>
  <c r="O91" i="397"/>
  <c r="N91" i="397"/>
  <c r="M91" i="397"/>
  <c r="K91" i="397"/>
  <c r="Q91" i="397" s="1"/>
  <c r="G91" i="397"/>
  <c r="O90" i="397"/>
  <c r="N90" i="397"/>
  <c r="Q90" i="397" s="1"/>
  <c r="M90" i="397"/>
  <c r="AB90" i="397" s="1"/>
  <c r="K90" i="397"/>
  <c r="G90" i="397"/>
  <c r="T89" i="397"/>
  <c r="S89" i="397"/>
  <c r="O89" i="397"/>
  <c r="L89" i="397"/>
  <c r="J89" i="397"/>
  <c r="K89" i="397" s="1"/>
  <c r="I89" i="397"/>
  <c r="O81" i="397"/>
  <c r="M81" i="397"/>
  <c r="AB81" i="397" s="1"/>
  <c r="K81" i="397"/>
  <c r="G81" i="397"/>
  <c r="AA80" i="397"/>
  <c r="O80" i="397"/>
  <c r="M80" i="397"/>
  <c r="AB80" i="397" s="1"/>
  <c r="K80" i="397"/>
  <c r="G80" i="397"/>
  <c r="AB79" i="397"/>
  <c r="AA79" i="397"/>
  <c r="O79" i="397"/>
  <c r="N79" i="397"/>
  <c r="P79" i="397" s="1"/>
  <c r="M79" i="397"/>
  <c r="K79" i="397"/>
  <c r="Q79" i="397" s="1"/>
  <c r="G79" i="397"/>
  <c r="AB78" i="397"/>
  <c r="AA78" i="397"/>
  <c r="P78" i="397"/>
  <c r="O78" i="397"/>
  <c r="N78" i="397"/>
  <c r="M78" i="397"/>
  <c r="K78" i="397"/>
  <c r="Q78" i="397" s="1"/>
  <c r="G78" i="397"/>
  <c r="O77" i="397"/>
  <c r="M77" i="397"/>
  <c r="AB77" i="397" s="1"/>
  <c r="K77" i="397"/>
  <c r="G77" i="397"/>
  <c r="AA76" i="397"/>
  <c r="O76" i="397"/>
  <c r="M76" i="397"/>
  <c r="AB76" i="397" s="1"/>
  <c r="K76" i="397"/>
  <c r="G76" i="397"/>
  <c r="AB75" i="397"/>
  <c r="AA75" i="397"/>
  <c r="O75" i="397"/>
  <c r="N75" i="397"/>
  <c r="P75" i="397" s="1"/>
  <c r="M75" i="397"/>
  <c r="K75" i="397"/>
  <c r="Q75" i="397" s="1"/>
  <c r="G75" i="397"/>
  <c r="AB74" i="397"/>
  <c r="AA74" i="397"/>
  <c r="P74" i="397"/>
  <c r="O74" i="397"/>
  <c r="N74" i="397"/>
  <c r="M74" i="397"/>
  <c r="K74" i="397"/>
  <c r="Q74" i="397" s="1"/>
  <c r="G74" i="397"/>
  <c r="AB73" i="397"/>
  <c r="O73" i="397"/>
  <c r="N73" i="397"/>
  <c r="Q73" i="397" s="1"/>
  <c r="M73" i="397"/>
  <c r="AA73" i="397" s="1"/>
  <c r="K73" i="397"/>
  <c r="G73" i="397"/>
  <c r="T72" i="397"/>
  <c r="S72" i="397"/>
  <c r="O72" i="397"/>
  <c r="L72" i="397"/>
  <c r="J72" i="397"/>
  <c r="K72" i="397" s="1"/>
  <c r="I72" i="397"/>
  <c r="O58" i="397"/>
  <c r="M58" i="397"/>
  <c r="AB58" i="397" s="1"/>
  <c r="K58" i="397"/>
  <c r="G58" i="397"/>
  <c r="AA57" i="397"/>
  <c r="O57" i="397"/>
  <c r="M57" i="397"/>
  <c r="AB57" i="397" s="1"/>
  <c r="K57" i="397"/>
  <c r="G57" i="397"/>
  <c r="AB56" i="397"/>
  <c r="AA56" i="397"/>
  <c r="O56" i="397"/>
  <c r="N56" i="397"/>
  <c r="Q56" i="397" s="1"/>
  <c r="M56" i="397"/>
  <c r="K56" i="397"/>
  <c r="G56" i="397"/>
  <c r="T55" i="397"/>
  <c r="S55" i="397"/>
  <c r="L55" i="397"/>
  <c r="O55" i="397" s="1"/>
  <c r="J55" i="397"/>
  <c r="K55" i="397" s="1"/>
  <c r="I55" i="397"/>
  <c r="AB42" i="397"/>
  <c r="AA42" i="397"/>
  <c r="O42" i="397"/>
  <c r="N42" i="397"/>
  <c r="P42" i="397" s="1"/>
  <c r="M42" i="397"/>
  <c r="K42" i="397"/>
  <c r="Q42" i="397" s="1"/>
  <c r="G42" i="397"/>
  <c r="AA41" i="397"/>
  <c r="P41" i="397"/>
  <c r="O41" i="397"/>
  <c r="N41" i="397"/>
  <c r="M41" i="397"/>
  <c r="AB41" i="397" s="1"/>
  <c r="K41" i="397"/>
  <c r="Q41" i="397" s="1"/>
  <c r="G41" i="397"/>
  <c r="O40" i="397"/>
  <c r="M40" i="397"/>
  <c r="AB40" i="397" s="1"/>
  <c r="K40" i="397"/>
  <c r="G40" i="397"/>
  <c r="AB39" i="397"/>
  <c r="O39" i="397"/>
  <c r="M39" i="397"/>
  <c r="AA39" i="397" s="1"/>
  <c r="K39" i="397"/>
  <c r="G39" i="397"/>
  <c r="T38" i="397"/>
  <c r="S38" i="397"/>
  <c r="L38" i="397"/>
  <c r="O38" i="397" s="1"/>
  <c r="K38" i="397"/>
  <c r="J38" i="397"/>
  <c r="I38" i="397"/>
  <c r="AQ29" i="397"/>
  <c r="AB27" i="397"/>
  <c r="O27" i="397"/>
  <c r="M27" i="397"/>
  <c r="AA27" i="397" s="1"/>
  <c r="K27" i="397"/>
  <c r="G27" i="397"/>
  <c r="AB26" i="397"/>
  <c r="O26" i="397"/>
  <c r="M26" i="397"/>
  <c r="AA26" i="397" s="1"/>
  <c r="K26" i="397"/>
  <c r="G26" i="397"/>
  <c r="O25" i="397"/>
  <c r="M25" i="397"/>
  <c r="N25" i="397" s="1"/>
  <c r="K25" i="397"/>
  <c r="G25" i="397"/>
  <c r="O24" i="397"/>
  <c r="N24" i="397"/>
  <c r="Q24" i="397" s="1"/>
  <c r="M24" i="397"/>
  <c r="AB24" i="397" s="1"/>
  <c r="K24" i="397"/>
  <c r="G24" i="397"/>
  <c r="AB23" i="397"/>
  <c r="O23" i="397"/>
  <c r="M23" i="397"/>
  <c r="AA23" i="397" s="1"/>
  <c r="K23" i="397"/>
  <c r="G23" i="397"/>
  <c r="F1" i="397" s="1"/>
  <c r="F2" i="397" s="1"/>
  <c r="AB22" i="397"/>
  <c r="O22" i="397"/>
  <c r="N22" i="397"/>
  <c r="Q22" i="397" s="1"/>
  <c r="M22" i="397"/>
  <c r="AA22" i="397" s="1"/>
  <c r="K22" i="397"/>
  <c r="G22" i="397"/>
  <c r="T21" i="397"/>
  <c r="S21" i="397"/>
  <c r="L21" i="397"/>
  <c r="O21" i="397" s="1"/>
  <c r="J21" i="397"/>
  <c r="K21" i="397" s="1"/>
  <c r="I21" i="397"/>
  <c r="AB6" i="397"/>
  <c r="O6" i="397"/>
  <c r="M6" i="397"/>
  <c r="AA6" i="397" s="1"/>
  <c r="K6" i="397"/>
  <c r="G6" i="397"/>
  <c r="AB5" i="397"/>
  <c r="AA5" i="397"/>
  <c r="O5" i="397"/>
  <c r="M5" i="397"/>
  <c r="N5" i="397" s="1"/>
  <c r="K5" i="397"/>
  <c r="G5" i="397"/>
  <c r="H2" i="397"/>
  <c r="H1" i="397"/>
  <c r="D1" i="397"/>
  <c r="T225" i="396"/>
  <c r="S225" i="396"/>
  <c r="L225" i="396"/>
  <c r="O225" i="396" s="1"/>
  <c r="K225" i="396"/>
  <c r="J225" i="396"/>
  <c r="I225" i="396"/>
  <c r="AB214" i="396"/>
  <c r="O214" i="396"/>
  <c r="M214" i="396"/>
  <c r="AA214" i="396" s="1"/>
  <c r="K214" i="396"/>
  <c r="G214" i="396"/>
  <c r="AB213" i="396"/>
  <c r="O213" i="396"/>
  <c r="M213" i="396"/>
  <c r="AA213" i="396" s="1"/>
  <c r="K213" i="396"/>
  <c r="G213" i="396"/>
  <c r="AA212" i="396"/>
  <c r="O212" i="396"/>
  <c r="M212" i="396"/>
  <c r="N212" i="396" s="1"/>
  <c r="K212" i="396"/>
  <c r="G212" i="396"/>
  <c r="O211" i="396"/>
  <c r="N211" i="396"/>
  <c r="Q211" i="396" s="1"/>
  <c r="M211" i="396"/>
  <c r="AB211" i="396" s="1"/>
  <c r="K211" i="396"/>
  <c r="G211" i="396"/>
  <c r="AB210" i="396"/>
  <c r="O210" i="396"/>
  <c r="M210" i="396"/>
  <c r="AA210" i="396" s="1"/>
  <c r="K210" i="396"/>
  <c r="G210" i="396"/>
  <c r="AB209" i="396"/>
  <c r="O209" i="396"/>
  <c r="M209" i="396"/>
  <c r="AA209" i="396" s="1"/>
  <c r="K209" i="396"/>
  <c r="G209" i="396"/>
  <c r="T208" i="396"/>
  <c r="S208" i="396"/>
  <c r="L208" i="396"/>
  <c r="O208" i="396" s="1"/>
  <c r="J208" i="396"/>
  <c r="K208" i="396" s="1"/>
  <c r="I208" i="396"/>
  <c r="AB194" i="396"/>
  <c r="O194" i="396"/>
  <c r="M194" i="396"/>
  <c r="AA194" i="396" s="1"/>
  <c r="K194" i="396"/>
  <c r="G194" i="396"/>
  <c r="AA193" i="396"/>
  <c r="O193" i="396"/>
  <c r="M193" i="396"/>
  <c r="N193" i="396" s="1"/>
  <c r="K193" i="396"/>
  <c r="G193" i="396"/>
  <c r="AA192" i="396"/>
  <c r="Q192" i="396"/>
  <c r="P192" i="396"/>
  <c r="O192" i="396"/>
  <c r="N192" i="396"/>
  <c r="M192" i="396"/>
  <c r="M208" i="396" s="1"/>
  <c r="K192" i="396"/>
  <c r="G192" i="396"/>
  <c r="T191" i="396"/>
  <c r="S191" i="396"/>
  <c r="O191" i="396"/>
  <c r="L191" i="396"/>
  <c r="K191" i="396"/>
  <c r="J191" i="396"/>
  <c r="I191" i="396"/>
  <c r="O177" i="396"/>
  <c r="N177" i="396"/>
  <c r="Q177" i="396" s="1"/>
  <c r="M177" i="396"/>
  <c r="M191" i="396" s="1"/>
  <c r="K177" i="396"/>
  <c r="G177" i="396"/>
  <c r="AB176" i="396"/>
  <c r="O176" i="396"/>
  <c r="M176" i="396"/>
  <c r="AA176" i="396" s="1"/>
  <c r="K176" i="396"/>
  <c r="G176" i="396"/>
  <c r="AB175" i="396"/>
  <c r="O175" i="396"/>
  <c r="N175" i="396"/>
  <c r="Q175" i="396" s="1"/>
  <c r="M175" i="396"/>
  <c r="AA175" i="396" s="1"/>
  <c r="K175" i="396"/>
  <c r="G175" i="396"/>
  <c r="T174" i="396"/>
  <c r="S174" i="396"/>
  <c r="L174" i="396"/>
  <c r="O174" i="396" s="1"/>
  <c r="J174" i="396"/>
  <c r="K174" i="396" s="1"/>
  <c r="I174" i="396"/>
  <c r="AB161" i="396"/>
  <c r="AA161" i="396"/>
  <c r="O161" i="396"/>
  <c r="M161" i="396"/>
  <c r="N161" i="396" s="1"/>
  <c r="K161" i="396"/>
  <c r="G161" i="396"/>
  <c r="AA160" i="396"/>
  <c r="O160" i="396"/>
  <c r="M160" i="396"/>
  <c r="N160" i="396" s="1"/>
  <c r="K160" i="396"/>
  <c r="G160" i="396"/>
  <c r="O159" i="396"/>
  <c r="N159" i="396"/>
  <c r="Q159" i="396" s="1"/>
  <c r="M159" i="396"/>
  <c r="AB159" i="396" s="1"/>
  <c r="K159" i="396"/>
  <c r="G159" i="396"/>
  <c r="O158" i="396"/>
  <c r="M158" i="396"/>
  <c r="AB158" i="396" s="1"/>
  <c r="K158" i="396"/>
  <c r="G158" i="396"/>
  <c r="T157" i="396"/>
  <c r="S157" i="396"/>
  <c r="L157" i="396"/>
  <c r="O157" i="396" s="1"/>
  <c r="K157" i="396"/>
  <c r="J157" i="396"/>
  <c r="I157" i="396"/>
  <c r="O141" i="396"/>
  <c r="M141" i="396"/>
  <c r="AB141" i="396" s="1"/>
  <c r="K141" i="396"/>
  <c r="G141" i="396"/>
  <c r="T140" i="396"/>
  <c r="S140" i="396"/>
  <c r="M140" i="396"/>
  <c r="AB140" i="396" s="1"/>
  <c r="AC124" i="396" s="1"/>
  <c r="L140" i="396"/>
  <c r="O140" i="396" s="1"/>
  <c r="K140" i="396"/>
  <c r="J140" i="396"/>
  <c r="I140" i="396"/>
  <c r="AB127" i="396"/>
  <c r="O127" i="396"/>
  <c r="M127" i="396"/>
  <c r="AA127" i="396" s="1"/>
  <c r="K127" i="396"/>
  <c r="G127" i="396"/>
  <c r="AB126" i="396"/>
  <c r="AA126" i="396"/>
  <c r="O126" i="396"/>
  <c r="M126" i="396"/>
  <c r="N126" i="396" s="1"/>
  <c r="K126" i="396"/>
  <c r="G126" i="396"/>
  <c r="AA125" i="396"/>
  <c r="O125" i="396"/>
  <c r="M125" i="396"/>
  <c r="N125" i="396" s="1"/>
  <c r="K125" i="396"/>
  <c r="G125" i="396"/>
  <c r="Q124" i="396"/>
  <c r="P124" i="396"/>
  <c r="O124" i="396"/>
  <c r="N124" i="396"/>
  <c r="M124" i="396"/>
  <c r="AB124" i="396" s="1"/>
  <c r="K124" i="396"/>
  <c r="G124" i="396"/>
  <c r="T123" i="396"/>
  <c r="S123" i="396"/>
  <c r="O123" i="396"/>
  <c r="L123" i="396"/>
  <c r="K123" i="396"/>
  <c r="J123" i="396"/>
  <c r="I123" i="396"/>
  <c r="O109" i="396"/>
  <c r="N109" i="396"/>
  <c r="Q109" i="396" s="1"/>
  <c r="M109" i="396"/>
  <c r="M123" i="396" s="1"/>
  <c r="K109" i="396"/>
  <c r="G109" i="396"/>
  <c r="AB108" i="396"/>
  <c r="AA108" i="396"/>
  <c r="O108" i="396"/>
  <c r="M108" i="396"/>
  <c r="N108" i="396" s="1"/>
  <c r="K108" i="396"/>
  <c r="G108" i="396"/>
  <c r="AB107" i="396"/>
  <c r="AA107" i="396"/>
  <c r="O107" i="396"/>
  <c r="N107" i="396"/>
  <c r="Q107" i="396" s="1"/>
  <c r="M107" i="396"/>
  <c r="K107" i="396"/>
  <c r="G107" i="396"/>
  <c r="T106" i="396"/>
  <c r="S106" i="396"/>
  <c r="L106" i="396"/>
  <c r="O106" i="396" s="1"/>
  <c r="J106" i="396"/>
  <c r="K106" i="396" s="1"/>
  <c r="I106" i="396"/>
  <c r="AB94" i="396"/>
  <c r="AA94" i="396"/>
  <c r="O94" i="396"/>
  <c r="M94" i="396"/>
  <c r="N94" i="396" s="1"/>
  <c r="K94" i="396"/>
  <c r="G94" i="396"/>
  <c r="AA93" i="396"/>
  <c r="O93" i="396"/>
  <c r="M93" i="396"/>
  <c r="N93" i="396" s="1"/>
  <c r="K93" i="396"/>
  <c r="G93" i="396"/>
  <c r="O92" i="396"/>
  <c r="N92" i="396"/>
  <c r="Q92" i="396" s="1"/>
  <c r="M92" i="396"/>
  <c r="AB92" i="396" s="1"/>
  <c r="K92" i="396"/>
  <c r="G92" i="396"/>
  <c r="AB91" i="396"/>
  <c r="O91" i="396"/>
  <c r="N91" i="396"/>
  <c r="Q91" i="396" s="1"/>
  <c r="M91" i="396"/>
  <c r="AA91" i="396" s="1"/>
  <c r="K91" i="396"/>
  <c r="P91" i="396" s="1"/>
  <c r="G91" i="396"/>
  <c r="AB90" i="396"/>
  <c r="O90" i="396"/>
  <c r="M90" i="396"/>
  <c r="AA90" i="396" s="1"/>
  <c r="K90" i="396"/>
  <c r="G90" i="396"/>
  <c r="T89" i="396"/>
  <c r="S89" i="396"/>
  <c r="L89" i="396"/>
  <c r="O89" i="396" s="1"/>
  <c r="J89" i="396"/>
  <c r="K89" i="396" s="1"/>
  <c r="I89" i="396"/>
  <c r="AB77" i="396"/>
  <c r="AA77" i="396"/>
  <c r="O77" i="396"/>
  <c r="M77" i="396"/>
  <c r="N77" i="396" s="1"/>
  <c r="K77" i="396"/>
  <c r="G77" i="396"/>
  <c r="AA76" i="396"/>
  <c r="O76" i="396"/>
  <c r="M76" i="396"/>
  <c r="N76" i="396" s="1"/>
  <c r="K76" i="396"/>
  <c r="G76" i="396"/>
  <c r="O75" i="396"/>
  <c r="N75" i="396"/>
  <c r="Q75" i="396" s="1"/>
  <c r="M75" i="396"/>
  <c r="AB75" i="396" s="1"/>
  <c r="K75" i="396"/>
  <c r="G75" i="396"/>
  <c r="O74" i="396"/>
  <c r="N74" i="396"/>
  <c r="Q74" i="396" s="1"/>
  <c r="M74" i="396"/>
  <c r="AB74" i="396" s="1"/>
  <c r="K74" i="396"/>
  <c r="G74" i="396"/>
  <c r="AB73" i="396"/>
  <c r="O73" i="396"/>
  <c r="M73" i="396"/>
  <c r="AA73" i="396" s="1"/>
  <c r="K73" i="396"/>
  <c r="G73" i="396"/>
  <c r="T72" i="396"/>
  <c r="S72" i="396"/>
  <c r="L72" i="396"/>
  <c r="O72" i="396" s="1"/>
  <c r="J72" i="396"/>
  <c r="K72" i="396" s="1"/>
  <c r="I72" i="396"/>
  <c r="AB56" i="396"/>
  <c r="O56" i="396"/>
  <c r="M56" i="396"/>
  <c r="AA56" i="396" s="1"/>
  <c r="K56" i="396"/>
  <c r="G56" i="396"/>
  <c r="T55" i="396"/>
  <c r="S55" i="396"/>
  <c r="L55" i="396"/>
  <c r="O55" i="396" s="1"/>
  <c r="J55" i="396"/>
  <c r="K55" i="396" s="1"/>
  <c r="I55" i="396"/>
  <c r="AB41" i="396"/>
  <c r="AA41" i="396"/>
  <c r="O41" i="396"/>
  <c r="M41" i="396"/>
  <c r="N41" i="396" s="1"/>
  <c r="K41" i="396"/>
  <c r="G41" i="396"/>
  <c r="AA40" i="396"/>
  <c r="O40" i="396"/>
  <c r="M40" i="396"/>
  <c r="N40" i="396" s="1"/>
  <c r="K40" i="396"/>
  <c r="G40" i="396"/>
  <c r="AA39" i="396"/>
  <c r="Q39" i="396"/>
  <c r="P39" i="396"/>
  <c r="O39" i="396"/>
  <c r="N39" i="396"/>
  <c r="M39" i="396"/>
  <c r="M55" i="396" s="1"/>
  <c r="K39" i="396"/>
  <c r="G39" i="396"/>
  <c r="T38" i="396"/>
  <c r="S38" i="396"/>
  <c r="O38" i="396"/>
  <c r="L38" i="396"/>
  <c r="J38" i="396"/>
  <c r="K38" i="396" s="1"/>
  <c r="I38" i="396"/>
  <c r="O23" i="396"/>
  <c r="N23" i="396"/>
  <c r="Q23" i="396" s="1"/>
  <c r="M23" i="396"/>
  <c r="AB23" i="396" s="1"/>
  <c r="K23" i="396"/>
  <c r="G23" i="396"/>
  <c r="O22" i="396"/>
  <c r="M22" i="396"/>
  <c r="M38" i="396" s="1"/>
  <c r="K22" i="396"/>
  <c r="G22" i="396"/>
  <c r="T21" i="396"/>
  <c r="S21" i="396"/>
  <c r="M21" i="396"/>
  <c r="AB21" i="396" s="1"/>
  <c r="AC5" i="396" s="1"/>
  <c r="L21" i="396"/>
  <c r="H1" i="396" s="1"/>
  <c r="J21" i="396"/>
  <c r="K21" i="396" s="1"/>
  <c r="I21" i="396"/>
  <c r="AA6" i="396"/>
  <c r="O6" i="396"/>
  <c r="N6" i="396"/>
  <c r="Q6" i="396" s="1"/>
  <c r="M6" i="396"/>
  <c r="AB6" i="396" s="1"/>
  <c r="K6" i="396"/>
  <c r="G6" i="396"/>
  <c r="AB5" i="396"/>
  <c r="O5" i="396"/>
  <c r="M5" i="396"/>
  <c r="AA5" i="396" s="1"/>
  <c r="K5" i="396"/>
  <c r="G5" i="396"/>
  <c r="F1" i="396" s="1"/>
  <c r="H2" i="396"/>
  <c r="D1" i="396"/>
  <c r="X29" i="395"/>
  <c r="W29" i="395"/>
  <c r="V29" i="395"/>
  <c r="T29" i="395"/>
  <c r="S29" i="395"/>
  <c r="P29" i="395"/>
  <c r="M8" i="395" s="1"/>
  <c r="O29" i="395"/>
  <c r="K8" i="395" s="1"/>
  <c r="N29" i="395"/>
  <c r="M29" i="395"/>
  <c r="J29" i="395"/>
  <c r="H29" i="395"/>
  <c r="G29" i="395"/>
  <c r="D29" i="395"/>
  <c r="N15" i="395"/>
  <c r="M15" i="395"/>
  <c r="K15" i="395"/>
  <c r="I15" i="395"/>
  <c r="H15" i="395"/>
  <c r="G15" i="395"/>
  <c r="F15" i="395"/>
  <c r="E15" i="395"/>
  <c r="G8" i="395" s="1"/>
  <c r="D15" i="395"/>
  <c r="I8" i="395"/>
  <c r="F8" i="395"/>
  <c r="M7" i="395"/>
  <c r="K7" i="395"/>
  <c r="I7" i="395"/>
  <c r="G7" i="395"/>
  <c r="F7" i="395"/>
  <c r="E7" i="395"/>
  <c r="M6" i="395"/>
  <c r="K6" i="395"/>
  <c r="I6" i="395"/>
  <c r="G6" i="395"/>
  <c r="F6" i="395"/>
  <c r="E6" i="395"/>
  <c r="F3" i="395"/>
  <c r="T174" i="394"/>
  <c r="S174" i="394"/>
  <c r="L174" i="394"/>
  <c r="O174" i="394" s="1"/>
  <c r="J174" i="394"/>
  <c r="K174" i="394" s="1"/>
  <c r="I174" i="394"/>
  <c r="O159" i="394"/>
  <c r="M159" i="394"/>
  <c r="AB159" i="394" s="1"/>
  <c r="K159" i="394"/>
  <c r="G159" i="394"/>
  <c r="AB158" i="394"/>
  <c r="AA158" i="394"/>
  <c r="O158" i="394"/>
  <c r="M158" i="394"/>
  <c r="N158" i="394" s="1"/>
  <c r="K158" i="394"/>
  <c r="G158" i="394"/>
  <c r="T157" i="394"/>
  <c r="S157" i="394"/>
  <c r="L157" i="394"/>
  <c r="O157" i="394" s="1"/>
  <c r="K157" i="394"/>
  <c r="J157" i="394"/>
  <c r="I157" i="394"/>
  <c r="AB141" i="394"/>
  <c r="AA141" i="394"/>
  <c r="O141" i="394"/>
  <c r="M141" i="394"/>
  <c r="M157" i="394" s="1"/>
  <c r="K141" i="394"/>
  <c r="G141" i="394"/>
  <c r="T140" i="394"/>
  <c r="S140" i="394"/>
  <c r="L140" i="394"/>
  <c r="O140" i="394" s="1"/>
  <c r="K140" i="394"/>
  <c r="J140" i="394"/>
  <c r="I140" i="394"/>
  <c r="AB126" i="394"/>
  <c r="AA126" i="394"/>
  <c r="O126" i="394"/>
  <c r="M126" i="394"/>
  <c r="N126" i="394" s="1"/>
  <c r="K126" i="394"/>
  <c r="G126" i="394"/>
  <c r="AB125" i="394"/>
  <c r="O125" i="394"/>
  <c r="M125" i="394"/>
  <c r="N125" i="394" s="1"/>
  <c r="K125" i="394"/>
  <c r="G125" i="394"/>
  <c r="O124" i="394"/>
  <c r="N124" i="394"/>
  <c r="Q124" i="394" s="1"/>
  <c r="M124" i="394"/>
  <c r="M140" i="394" s="1"/>
  <c r="K124" i="394"/>
  <c r="G124" i="394"/>
  <c r="T123" i="394"/>
  <c r="S123" i="394"/>
  <c r="O123" i="394"/>
  <c r="M123" i="394"/>
  <c r="AB123" i="394" s="1"/>
  <c r="AC107" i="394" s="1"/>
  <c r="L123" i="394"/>
  <c r="K123" i="394"/>
  <c r="J123" i="394"/>
  <c r="I123" i="394"/>
  <c r="O111" i="394"/>
  <c r="N111" i="394"/>
  <c r="Q111" i="394" s="1"/>
  <c r="M111" i="394"/>
  <c r="AB111" i="394" s="1"/>
  <c r="K111" i="394"/>
  <c r="P111" i="394" s="1"/>
  <c r="G111" i="394"/>
  <c r="O110" i="394"/>
  <c r="M110" i="394"/>
  <c r="AB110" i="394" s="1"/>
  <c r="K110" i="394"/>
  <c r="G110" i="394"/>
  <c r="AB109" i="394"/>
  <c r="AA109" i="394"/>
  <c r="P109" i="394"/>
  <c r="O109" i="394"/>
  <c r="N109" i="394"/>
  <c r="M109" i="394"/>
  <c r="K109" i="394"/>
  <c r="Q109" i="394" s="1"/>
  <c r="G109" i="394"/>
  <c r="AB108" i="394"/>
  <c r="O108" i="394"/>
  <c r="M108" i="394"/>
  <c r="N108" i="394" s="1"/>
  <c r="K108" i="394"/>
  <c r="G108" i="394"/>
  <c r="AB107" i="394"/>
  <c r="O107" i="394"/>
  <c r="N107" i="394"/>
  <c r="Q107" i="394" s="1"/>
  <c r="M107" i="394"/>
  <c r="AA107" i="394" s="1"/>
  <c r="K107" i="394"/>
  <c r="G107" i="394"/>
  <c r="T106" i="394"/>
  <c r="S106" i="394"/>
  <c r="O106" i="394"/>
  <c r="M106" i="394"/>
  <c r="AB106" i="394" s="1"/>
  <c r="AC90" i="394" s="1"/>
  <c r="L106" i="394"/>
  <c r="K106" i="394"/>
  <c r="J106" i="394"/>
  <c r="I106" i="394"/>
  <c r="O93" i="394"/>
  <c r="N93" i="394"/>
  <c r="Q93" i="394" s="1"/>
  <c r="M93" i="394"/>
  <c r="AB93" i="394" s="1"/>
  <c r="K93" i="394"/>
  <c r="P93" i="394" s="1"/>
  <c r="G93" i="394"/>
  <c r="O92" i="394"/>
  <c r="M92" i="394"/>
  <c r="AB92" i="394" s="1"/>
  <c r="K92" i="394"/>
  <c r="G92" i="394"/>
  <c r="AB91" i="394"/>
  <c r="AA91" i="394"/>
  <c r="P91" i="394"/>
  <c r="O91" i="394"/>
  <c r="N91" i="394"/>
  <c r="Q91" i="394" s="1"/>
  <c r="M91" i="394"/>
  <c r="K91" i="394"/>
  <c r="G91" i="394"/>
  <c r="AB90" i="394"/>
  <c r="AA90" i="394"/>
  <c r="Q90" i="394"/>
  <c r="O90" i="394"/>
  <c r="N90" i="394"/>
  <c r="P90" i="394" s="1"/>
  <c r="M90" i="394"/>
  <c r="K90" i="394"/>
  <c r="G90" i="394"/>
  <c r="T89" i="394"/>
  <c r="S89" i="394"/>
  <c r="L89" i="394"/>
  <c r="O89" i="394" s="1"/>
  <c r="J89" i="394"/>
  <c r="K89" i="394" s="1"/>
  <c r="I89" i="394"/>
  <c r="AB81" i="394"/>
  <c r="O81" i="394"/>
  <c r="M81" i="394"/>
  <c r="N81" i="394" s="1"/>
  <c r="K81" i="394"/>
  <c r="G81" i="394"/>
  <c r="AA80" i="394"/>
  <c r="O80" i="394"/>
  <c r="N80" i="394"/>
  <c r="Q80" i="394" s="1"/>
  <c r="M80" i="394"/>
  <c r="AB80" i="394" s="1"/>
  <c r="K80" i="394"/>
  <c r="P80" i="394" s="1"/>
  <c r="G80" i="394"/>
  <c r="O79" i="394"/>
  <c r="M79" i="394"/>
  <c r="AB79" i="394" s="1"/>
  <c r="K79" i="394"/>
  <c r="G79" i="394"/>
  <c r="AB78" i="394"/>
  <c r="AA78" i="394"/>
  <c r="P78" i="394"/>
  <c r="O78" i="394"/>
  <c r="N78" i="394"/>
  <c r="Q78" i="394" s="1"/>
  <c r="M78" i="394"/>
  <c r="K78" i="394"/>
  <c r="G78" i="394"/>
  <c r="AB77" i="394"/>
  <c r="O77" i="394"/>
  <c r="M77" i="394"/>
  <c r="N77" i="394" s="1"/>
  <c r="K77" i="394"/>
  <c r="G77" i="394"/>
  <c r="O76" i="394"/>
  <c r="N76" i="394"/>
  <c r="Q76" i="394" s="1"/>
  <c r="M76" i="394"/>
  <c r="AB76" i="394" s="1"/>
  <c r="K76" i="394"/>
  <c r="P76" i="394" s="1"/>
  <c r="G76" i="394"/>
  <c r="O75" i="394"/>
  <c r="M75" i="394"/>
  <c r="AB75" i="394" s="1"/>
  <c r="K75" i="394"/>
  <c r="G75" i="394"/>
  <c r="AB74" i="394"/>
  <c r="AA74" i="394"/>
  <c r="P74" i="394"/>
  <c r="O74" i="394"/>
  <c r="N74" i="394"/>
  <c r="Q74" i="394" s="1"/>
  <c r="M74" i="394"/>
  <c r="K74" i="394"/>
  <c r="G74" i="394"/>
  <c r="AB73" i="394"/>
  <c r="AA73" i="394"/>
  <c r="O73" i="394"/>
  <c r="M73" i="394"/>
  <c r="M89" i="394" s="1"/>
  <c r="K73" i="394"/>
  <c r="G73" i="394"/>
  <c r="T72" i="394"/>
  <c r="S72" i="394"/>
  <c r="L72" i="394"/>
  <c r="O72" i="394" s="1"/>
  <c r="J72" i="394"/>
  <c r="K72" i="394" s="1"/>
  <c r="I72" i="394"/>
  <c r="AB58" i="394"/>
  <c r="O58" i="394"/>
  <c r="M58" i="394"/>
  <c r="N58" i="394" s="1"/>
  <c r="K58" i="394"/>
  <c r="G58" i="394"/>
  <c r="AA57" i="394"/>
  <c r="O57" i="394"/>
  <c r="N57" i="394"/>
  <c r="Q57" i="394" s="1"/>
  <c r="M57" i="394"/>
  <c r="AB57" i="394" s="1"/>
  <c r="K57" i="394"/>
  <c r="P57" i="394" s="1"/>
  <c r="G57" i="394"/>
  <c r="O56" i="394"/>
  <c r="M56" i="394"/>
  <c r="M72" i="394" s="1"/>
  <c r="K56" i="394"/>
  <c r="G56" i="394"/>
  <c r="T55" i="394"/>
  <c r="S55" i="394"/>
  <c r="L55" i="394"/>
  <c r="O55" i="394" s="1"/>
  <c r="J55" i="394"/>
  <c r="K55" i="394" s="1"/>
  <c r="I55" i="394"/>
  <c r="O42" i="394"/>
  <c r="M42" i="394"/>
  <c r="AB42" i="394" s="1"/>
  <c r="K42" i="394"/>
  <c r="G42" i="394"/>
  <c r="AA41" i="394"/>
  <c r="P41" i="394"/>
  <c r="O41" i="394"/>
  <c r="N41" i="394"/>
  <c r="Q41" i="394" s="1"/>
  <c r="M41" i="394"/>
  <c r="AB41" i="394" s="1"/>
  <c r="K41" i="394"/>
  <c r="G41" i="394"/>
  <c r="AB40" i="394"/>
  <c r="O40" i="394"/>
  <c r="M40" i="394"/>
  <c r="N40" i="394" s="1"/>
  <c r="K40" i="394"/>
  <c r="G40" i="394"/>
  <c r="O39" i="394"/>
  <c r="N39" i="394"/>
  <c r="Q39" i="394" s="1"/>
  <c r="M39" i="394"/>
  <c r="AB39" i="394" s="1"/>
  <c r="K39" i="394"/>
  <c r="G39" i="394"/>
  <c r="T38" i="394"/>
  <c r="S38" i="394"/>
  <c r="O38" i="394"/>
  <c r="L38" i="394"/>
  <c r="K38" i="394"/>
  <c r="J38" i="394"/>
  <c r="I38" i="394"/>
  <c r="AQ29" i="394"/>
  <c r="O27" i="394"/>
  <c r="M27" i="394"/>
  <c r="AB27" i="394" s="1"/>
  <c r="K27" i="394"/>
  <c r="G27" i="394"/>
  <c r="O26" i="394"/>
  <c r="N26" i="394"/>
  <c r="Q26" i="394" s="1"/>
  <c r="M26" i="394"/>
  <c r="AB26" i="394" s="1"/>
  <c r="K26" i="394"/>
  <c r="G26" i="394"/>
  <c r="AB25" i="394"/>
  <c r="AA25" i="394"/>
  <c r="O25" i="394"/>
  <c r="M25" i="394"/>
  <c r="N25" i="394" s="1"/>
  <c r="K25" i="394"/>
  <c r="G25" i="394"/>
  <c r="AA24" i="394"/>
  <c r="P24" i="394"/>
  <c r="O24" i="394"/>
  <c r="N24" i="394"/>
  <c r="Q24" i="394" s="1"/>
  <c r="M24" i="394"/>
  <c r="AB24" i="394" s="1"/>
  <c r="K24" i="394"/>
  <c r="G24" i="394"/>
  <c r="O23" i="394"/>
  <c r="M23" i="394"/>
  <c r="AB23" i="394" s="1"/>
  <c r="K23" i="394"/>
  <c r="G23" i="394"/>
  <c r="O22" i="394"/>
  <c r="N22" i="394"/>
  <c r="Q22" i="394" s="1"/>
  <c r="M22" i="394"/>
  <c r="AB22" i="394" s="1"/>
  <c r="K22" i="394"/>
  <c r="P22" i="394" s="1"/>
  <c r="G22" i="394"/>
  <c r="T21" i="394"/>
  <c r="S21" i="394"/>
  <c r="L21" i="394"/>
  <c r="K21" i="394"/>
  <c r="J21" i="394"/>
  <c r="I21" i="394"/>
  <c r="O21" i="394" s="1"/>
  <c r="O6" i="394"/>
  <c r="N6" i="394"/>
  <c r="Q6" i="394" s="1"/>
  <c r="M6" i="394"/>
  <c r="AB6" i="394" s="1"/>
  <c r="K6" i="394"/>
  <c r="G6" i="394"/>
  <c r="AA5" i="394"/>
  <c r="O5" i="394"/>
  <c r="M5" i="394"/>
  <c r="AB5" i="394" s="1"/>
  <c r="K5" i="394"/>
  <c r="G5" i="394"/>
  <c r="F1" i="394" s="1"/>
  <c r="F2" i="394" s="1"/>
  <c r="H2" i="394"/>
  <c r="H1" i="394"/>
  <c r="D1" i="394"/>
  <c r="T225" i="393"/>
  <c r="S225" i="393"/>
  <c r="L225" i="393"/>
  <c r="O225" i="393" s="1"/>
  <c r="J225" i="393"/>
  <c r="K225" i="393" s="1"/>
  <c r="I225" i="393"/>
  <c r="O214" i="393"/>
  <c r="M214" i="393"/>
  <c r="AB214" i="393" s="1"/>
  <c r="K214" i="393"/>
  <c r="G214" i="393"/>
  <c r="AA213" i="393"/>
  <c r="O213" i="393"/>
  <c r="N213" i="393"/>
  <c r="Q213" i="393" s="1"/>
  <c r="M213" i="393"/>
  <c r="AB213" i="393" s="1"/>
  <c r="K213" i="393"/>
  <c r="G213" i="393"/>
  <c r="AB212" i="393"/>
  <c r="AA212" i="393"/>
  <c r="Q212" i="393"/>
  <c r="O212" i="393"/>
  <c r="N212" i="393"/>
  <c r="P212" i="393" s="1"/>
  <c r="M212" i="393"/>
  <c r="K212" i="393"/>
  <c r="G212" i="393"/>
  <c r="AA211" i="393"/>
  <c r="P211" i="393"/>
  <c r="O211" i="393"/>
  <c r="N211" i="393"/>
  <c r="Q211" i="393" s="1"/>
  <c r="M211" i="393"/>
  <c r="AB211" i="393" s="1"/>
  <c r="K211" i="393"/>
  <c r="G211" i="393"/>
  <c r="O210" i="393"/>
  <c r="M210" i="393"/>
  <c r="AB210" i="393" s="1"/>
  <c r="K210" i="393"/>
  <c r="G210" i="393"/>
  <c r="O209" i="393"/>
  <c r="N209" i="393"/>
  <c r="Q209" i="393" s="1"/>
  <c r="M209" i="393"/>
  <c r="M225" i="393" s="1"/>
  <c r="K209" i="393"/>
  <c r="P209" i="393" s="1"/>
  <c r="G209" i="393"/>
  <c r="T208" i="393"/>
  <c r="S208" i="393"/>
  <c r="L208" i="393"/>
  <c r="K208" i="393"/>
  <c r="J208" i="393"/>
  <c r="I208" i="393"/>
  <c r="O208" i="393" s="1"/>
  <c r="AA194" i="393"/>
  <c r="O194" i="393"/>
  <c r="N194" i="393"/>
  <c r="Q194" i="393" s="1"/>
  <c r="M194" i="393"/>
  <c r="AB194" i="393" s="1"/>
  <c r="K194" i="393"/>
  <c r="G194" i="393"/>
  <c r="AB193" i="393"/>
  <c r="AA193" i="393"/>
  <c r="Q193" i="393"/>
  <c r="O193" i="393"/>
  <c r="N193" i="393"/>
  <c r="P193" i="393" s="1"/>
  <c r="M193" i="393"/>
  <c r="K193" i="393"/>
  <c r="G193" i="393"/>
  <c r="AB192" i="393"/>
  <c r="AA192" i="393"/>
  <c r="P192" i="393"/>
  <c r="O192" i="393"/>
  <c r="N192" i="393"/>
  <c r="Q192" i="393" s="1"/>
  <c r="M192" i="393"/>
  <c r="M208" i="393" s="1"/>
  <c r="K192" i="393"/>
  <c r="G192" i="393"/>
  <c r="T191" i="393"/>
  <c r="S191" i="393"/>
  <c r="O191" i="393"/>
  <c r="L191" i="393"/>
  <c r="J191" i="393"/>
  <c r="K191" i="393" s="1"/>
  <c r="I191" i="393"/>
  <c r="AA178" i="393"/>
  <c r="P178" i="393"/>
  <c r="O178" i="393"/>
  <c r="N178" i="393"/>
  <c r="Q178" i="393" s="1"/>
  <c r="M178" i="393"/>
  <c r="AB178" i="393" s="1"/>
  <c r="K178" i="393"/>
  <c r="G178" i="393"/>
  <c r="O177" i="393"/>
  <c r="M177" i="393"/>
  <c r="AB177" i="393" s="1"/>
  <c r="K177" i="393"/>
  <c r="G177" i="393"/>
  <c r="AA176" i="393"/>
  <c r="O176" i="393"/>
  <c r="N176" i="393"/>
  <c r="Q176" i="393" s="1"/>
  <c r="M176" i="393"/>
  <c r="AB176" i="393" s="1"/>
  <c r="K176" i="393"/>
  <c r="G176" i="393"/>
  <c r="AA175" i="393"/>
  <c r="O175" i="393"/>
  <c r="M175" i="393"/>
  <c r="AB175" i="393" s="1"/>
  <c r="K175" i="393"/>
  <c r="G175" i="393"/>
  <c r="T174" i="393"/>
  <c r="S174" i="393"/>
  <c r="L174" i="393"/>
  <c r="O174" i="393" s="1"/>
  <c r="J174" i="393"/>
  <c r="K174" i="393" s="1"/>
  <c r="I174" i="393"/>
  <c r="AB162" i="393"/>
  <c r="AA162" i="393"/>
  <c r="Q162" i="393"/>
  <c r="O162" i="393"/>
  <c r="N162" i="393"/>
  <c r="P162" i="393" s="1"/>
  <c r="M162" i="393"/>
  <c r="K162" i="393"/>
  <c r="G162" i="393"/>
  <c r="AA161" i="393"/>
  <c r="P161" i="393"/>
  <c r="O161" i="393"/>
  <c r="N161" i="393"/>
  <c r="Q161" i="393" s="1"/>
  <c r="M161" i="393"/>
  <c r="AB161" i="393" s="1"/>
  <c r="K161" i="393"/>
  <c r="G161" i="393"/>
  <c r="O160" i="393"/>
  <c r="M160" i="393"/>
  <c r="AB160" i="393" s="1"/>
  <c r="K160" i="393"/>
  <c r="G160" i="393"/>
  <c r="AA159" i="393"/>
  <c r="O159" i="393"/>
  <c r="N159" i="393"/>
  <c r="Q159" i="393" s="1"/>
  <c r="M159" i="393"/>
  <c r="AB159" i="393" s="1"/>
  <c r="K159" i="393"/>
  <c r="G159" i="393"/>
  <c r="AA158" i="393"/>
  <c r="O158" i="393"/>
  <c r="M158" i="393"/>
  <c r="AB158" i="393" s="1"/>
  <c r="K158" i="393"/>
  <c r="G158" i="393"/>
  <c r="T157" i="393"/>
  <c r="S157" i="393"/>
  <c r="L157" i="393"/>
  <c r="O157" i="393" s="1"/>
  <c r="J157" i="393"/>
  <c r="K157" i="393" s="1"/>
  <c r="I157" i="393"/>
  <c r="AA141" i="393"/>
  <c r="O141" i="393"/>
  <c r="M141" i="393"/>
  <c r="AB141" i="393" s="1"/>
  <c r="K141" i="393"/>
  <c r="G141" i="393"/>
  <c r="T140" i="393"/>
  <c r="S140" i="393"/>
  <c r="L140" i="393"/>
  <c r="O140" i="393" s="1"/>
  <c r="J140" i="393"/>
  <c r="K140" i="393" s="1"/>
  <c r="I140" i="393"/>
  <c r="AB127" i="393"/>
  <c r="AA127" i="393"/>
  <c r="Q127" i="393"/>
  <c r="O127" i="393"/>
  <c r="N127" i="393"/>
  <c r="P127" i="393" s="1"/>
  <c r="M127" i="393"/>
  <c r="K127" i="393"/>
  <c r="G127" i="393"/>
  <c r="AA126" i="393"/>
  <c r="P126" i="393"/>
  <c r="O126" i="393"/>
  <c r="N126" i="393"/>
  <c r="Q126" i="393" s="1"/>
  <c r="M126" i="393"/>
  <c r="AB126" i="393" s="1"/>
  <c r="K126" i="393"/>
  <c r="G126" i="393"/>
  <c r="O125" i="393"/>
  <c r="M125" i="393"/>
  <c r="AB125" i="393" s="1"/>
  <c r="K125" i="393"/>
  <c r="G125" i="393"/>
  <c r="O124" i="393"/>
  <c r="N124" i="393"/>
  <c r="Q124" i="393" s="1"/>
  <c r="M124" i="393"/>
  <c r="AB124" i="393" s="1"/>
  <c r="K124" i="393"/>
  <c r="P124" i="393" s="1"/>
  <c r="G124" i="393"/>
  <c r="AB123" i="393"/>
  <c r="AC107" i="393" s="1"/>
  <c r="T123" i="393"/>
  <c r="S123" i="393"/>
  <c r="M123" i="393"/>
  <c r="AA123" i="393" s="1"/>
  <c r="L123" i="393"/>
  <c r="K123" i="393"/>
  <c r="J123" i="393"/>
  <c r="I123" i="393"/>
  <c r="O123" i="393" s="1"/>
  <c r="AA109" i="393"/>
  <c r="O109" i="393"/>
  <c r="N109" i="393"/>
  <c r="Q109" i="393" s="1"/>
  <c r="M109" i="393"/>
  <c r="AB109" i="393" s="1"/>
  <c r="K109" i="393"/>
  <c r="G109" i="393"/>
  <c r="AB108" i="393"/>
  <c r="AA108" i="393"/>
  <c r="Q108" i="393"/>
  <c r="O108" i="393"/>
  <c r="N108" i="393"/>
  <c r="P108" i="393" s="1"/>
  <c r="M108" i="393"/>
  <c r="K108" i="393"/>
  <c r="G108" i="393"/>
  <c r="AB107" i="393"/>
  <c r="AA107" i="393"/>
  <c r="Q107" i="393"/>
  <c r="P107" i="393"/>
  <c r="O107" i="393"/>
  <c r="N107" i="393"/>
  <c r="M107" i="393"/>
  <c r="K107" i="393"/>
  <c r="G107" i="393"/>
  <c r="T106" i="393"/>
  <c r="S106" i="393"/>
  <c r="O106" i="393"/>
  <c r="L106" i="393"/>
  <c r="J106" i="393"/>
  <c r="K106" i="393" s="1"/>
  <c r="I106" i="393"/>
  <c r="AA94" i="393"/>
  <c r="P94" i="393"/>
  <c r="O94" i="393"/>
  <c r="N94" i="393"/>
  <c r="Q94" i="393" s="1"/>
  <c r="M94" i="393"/>
  <c r="AB94" i="393" s="1"/>
  <c r="K94" i="393"/>
  <c r="G94" i="393"/>
  <c r="O93" i="393"/>
  <c r="M93" i="393"/>
  <c r="M106" i="393" s="1"/>
  <c r="K93" i="393"/>
  <c r="G93" i="393"/>
  <c r="AA92" i="393"/>
  <c r="O92" i="393"/>
  <c r="N92" i="393"/>
  <c r="Q92" i="393" s="1"/>
  <c r="M92" i="393"/>
  <c r="AB92" i="393" s="1"/>
  <c r="K92" i="393"/>
  <c r="G92" i="393"/>
  <c r="AB91" i="393"/>
  <c r="AA91" i="393"/>
  <c r="Q91" i="393"/>
  <c r="O91" i="393"/>
  <c r="N91" i="393"/>
  <c r="P91" i="393" s="1"/>
  <c r="M91" i="393"/>
  <c r="K91" i="393"/>
  <c r="G91" i="393"/>
  <c r="AB90" i="393"/>
  <c r="AA90" i="393"/>
  <c r="Q90" i="393"/>
  <c r="P90" i="393"/>
  <c r="O90" i="393"/>
  <c r="N90" i="393"/>
  <c r="M90" i="393"/>
  <c r="K90" i="393"/>
  <c r="G90" i="393"/>
  <c r="T89" i="393"/>
  <c r="S89" i="393"/>
  <c r="O89" i="393"/>
  <c r="L89" i="393"/>
  <c r="J89" i="393"/>
  <c r="K89" i="393" s="1"/>
  <c r="I89" i="393"/>
  <c r="AA77" i="393"/>
  <c r="P77" i="393"/>
  <c r="O77" i="393"/>
  <c r="N77" i="393"/>
  <c r="Q77" i="393" s="1"/>
  <c r="M77" i="393"/>
  <c r="AB77" i="393" s="1"/>
  <c r="K77" i="393"/>
  <c r="G77" i="393"/>
  <c r="O76" i="393"/>
  <c r="M76" i="393"/>
  <c r="M89" i="393" s="1"/>
  <c r="K76" i="393"/>
  <c r="G76" i="393"/>
  <c r="AA75" i="393"/>
  <c r="O75" i="393"/>
  <c r="N75" i="393"/>
  <c r="Q75" i="393" s="1"/>
  <c r="M75" i="393"/>
  <c r="AB75" i="393" s="1"/>
  <c r="K75" i="393"/>
  <c r="G75" i="393"/>
  <c r="AB74" i="393"/>
  <c r="AA74" i="393"/>
  <c r="Q74" i="393"/>
  <c r="O74" i="393"/>
  <c r="N74" i="393"/>
  <c r="P74" i="393" s="1"/>
  <c r="M74" i="393"/>
  <c r="K74" i="393"/>
  <c r="G74" i="393"/>
  <c r="AB73" i="393"/>
  <c r="AA73" i="393"/>
  <c r="Q73" i="393"/>
  <c r="P73" i="393"/>
  <c r="O73" i="393"/>
  <c r="N73" i="393"/>
  <c r="M73" i="393"/>
  <c r="K73" i="393"/>
  <c r="G73" i="393"/>
  <c r="AB72" i="393"/>
  <c r="AC56" i="393" s="1"/>
  <c r="T72" i="393"/>
  <c r="S72" i="393"/>
  <c r="O72" i="393"/>
  <c r="M72" i="393"/>
  <c r="N72" i="393" s="1"/>
  <c r="L72" i="393"/>
  <c r="J72" i="393"/>
  <c r="K72" i="393" s="1"/>
  <c r="I72" i="393"/>
  <c r="AB56" i="393"/>
  <c r="AA56" i="393"/>
  <c r="P56" i="393"/>
  <c r="O56" i="393"/>
  <c r="N56" i="393"/>
  <c r="Q56" i="393" s="1"/>
  <c r="M56" i="393"/>
  <c r="K56" i="393"/>
  <c r="G56" i="393"/>
  <c r="T55" i="393"/>
  <c r="S55" i="393"/>
  <c r="O55" i="393"/>
  <c r="L55" i="393"/>
  <c r="J55" i="393"/>
  <c r="K55" i="393" s="1"/>
  <c r="I55" i="393"/>
  <c r="AA41" i="393"/>
  <c r="P41" i="393"/>
  <c r="O41" i="393"/>
  <c r="N41" i="393"/>
  <c r="Q41" i="393" s="1"/>
  <c r="M41" i="393"/>
  <c r="AB41" i="393" s="1"/>
  <c r="K41" i="393"/>
  <c r="G41" i="393"/>
  <c r="O40" i="393"/>
  <c r="M40" i="393"/>
  <c r="AB40" i="393" s="1"/>
  <c r="K40" i="393"/>
  <c r="G40" i="393"/>
  <c r="AB39" i="393"/>
  <c r="O39" i="393"/>
  <c r="N39" i="393"/>
  <c r="Q39" i="393" s="1"/>
  <c r="M39" i="393"/>
  <c r="M55" i="393" s="1"/>
  <c r="K39" i="393"/>
  <c r="P39" i="393" s="1"/>
  <c r="G39" i="393"/>
  <c r="T38" i="393"/>
  <c r="S38" i="393"/>
  <c r="L38" i="393"/>
  <c r="K38" i="393"/>
  <c r="J38" i="393"/>
  <c r="I38" i="393"/>
  <c r="O38" i="393" s="1"/>
  <c r="AA23" i="393"/>
  <c r="O23" i="393"/>
  <c r="N23" i="393"/>
  <c r="Q23" i="393" s="1"/>
  <c r="M23" i="393"/>
  <c r="AB23" i="393" s="1"/>
  <c r="K23" i="393"/>
  <c r="G23" i="393"/>
  <c r="AA22" i="393"/>
  <c r="O22" i="393"/>
  <c r="M22" i="393"/>
  <c r="AB22" i="393" s="1"/>
  <c r="K22" i="393"/>
  <c r="G22" i="393"/>
  <c r="T21" i="393"/>
  <c r="S21" i="393"/>
  <c r="L21" i="393"/>
  <c r="O21" i="393" s="1"/>
  <c r="J21" i="393"/>
  <c r="K21" i="393" s="1"/>
  <c r="I21" i="393"/>
  <c r="AB6" i="393"/>
  <c r="AA6" i="393"/>
  <c r="Q6" i="393"/>
  <c r="O6" i="393"/>
  <c r="N6" i="393"/>
  <c r="P6" i="393" s="1"/>
  <c r="M6" i="393"/>
  <c r="K6" i="393"/>
  <c r="G6" i="393"/>
  <c r="AB5" i="393"/>
  <c r="AA5" i="393"/>
  <c r="Q5" i="393"/>
  <c r="P5" i="393"/>
  <c r="O5" i="393"/>
  <c r="N5" i="393"/>
  <c r="M5" i="393"/>
  <c r="M21" i="393" s="1"/>
  <c r="K5" i="393"/>
  <c r="G5" i="393"/>
  <c r="H2" i="393"/>
  <c r="F1" i="393"/>
  <c r="D1" i="393"/>
  <c r="X29" i="392"/>
  <c r="M8" i="392" s="1"/>
  <c r="W29" i="392"/>
  <c r="V29" i="392"/>
  <c r="T29" i="392"/>
  <c r="S29" i="392"/>
  <c r="P29" i="392"/>
  <c r="O29" i="392"/>
  <c r="N29" i="392"/>
  <c r="M29" i="392"/>
  <c r="J29" i="392"/>
  <c r="H29" i="392"/>
  <c r="G29" i="392"/>
  <c r="D29" i="392"/>
  <c r="O15" i="392"/>
  <c r="N15" i="392"/>
  <c r="M15" i="392"/>
  <c r="I8" i="392" s="1"/>
  <c r="K15" i="392"/>
  <c r="I15" i="392"/>
  <c r="H15" i="392"/>
  <c r="G15" i="392"/>
  <c r="F15" i="392"/>
  <c r="E15" i="392"/>
  <c r="D15" i="392"/>
  <c r="G8" i="392" s="1"/>
  <c r="K8" i="392"/>
  <c r="F8" i="392"/>
  <c r="M7" i="392"/>
  <c r="K7" i="392"/>
  <c r="I7" i="392"/>
  <c r="G7" i="392"/>
  <c r="F7" i="392"/>
  <c r="E7" i="392"/>
  <c r="M6" i="392"/>
  <c r="K6" i="392"/>
  <c r="I6" i="392"/>
  <c r="G6" i="392"/>
  <c r="F6" i="392"/>
  <c r="E6" i="392"/>
  <c r="F3" i="392"/>
  <c r="T174" i="391"/>
  <c r="S174" i="391"/>
  <c r="L174" i="391"/>
  <c r="O174" i="391" s="1"/>
  <c r="J174" i="391"/>
  <c r="K174" i="391" s="1"/>
  <c r="I174" i="391"/>
  <c r="AA159" i="391"/>
  <c r="O159" i="391"/>
  <c r="N159" i="391"/>
  <c r="Q159" i="391" s="1"/>
  <c r="M159" i="391"/>
  <c r="AB159" i="391" s="1"/>
  <c r="K159" i="391"/>
  <c r="G159" i="391"/>
  <c r="AB158" i="391"/>
  <c r="O158" i="391"/>
  <c r="M158" i="391"/>
  <c r="AA158" i="391" s="1"/>
  <c r="K158" i="391"/>
  <c r="G158" i="391"/>
  <c r="T157" i="391"/>
  <c r="S157" i="391"/>
  <c r="L157" i="391"/>
  <c r="O157" i="391" s="1"/>
  <c r="J157" i="391"/>
  <c r="K157" i="391" s="1"/>
  <c r="I157" i="391"/>
  <c r="AB141" i="391"/>
  <c r="O141" i="391"/>
  <c r="M141" i="391"/>
  <c r="AA141" i="391" s="1"/>
  <c r="K141" i="391"/>
  <c r="G141" i="391"/>
  <c r="T140" i="391"/>
  <c r="S140" i="391"/>
  <c r="L140" i="391"/>
  <c r="O140" i="391" s="1"/>
  <c r="J140" i="391"/>
  <c r="K140" i="391" s="1"/>
  <c r="I140" i="391"/>
  <c r="AB126" i="391"/>
  <c r="AA126" i="391"/>
  <c r="O126" i="391"/>
  <c r="M126" i="391"/>
  <c r="N126" i="391" s="1"/>
  <c r="K126" i="391"/>
  <c r="G126" i="391"/>
  <c r="AB125" i="391"/>
  <c r="AA125" i="391"/>
  <c r="O125" i="391"/>
  <c r="N125" i="391"/>
  <c r="P125" i="391" s="1"/>
  <c r="M125" i="391"/>
  <c r="K125" i="391"/>
  <c r="Q125" i="391" s="1"/>
  <c r="G125" i="391"/>
  <c r="AB124" i="391"/>
  <c r="AA124" i="391"/>
  <c r="O124" i="391"/>
  <c r="N124" i="391"/>
  <c r="Q124" i="391" s="1"/>
  <c r="M124" i="391"/>
  <c r="M140" i="391" s="1"/>
  <c r="K124" i="391"/>
  <c r="G124" i="391"/>
  <c r="T123" i="391"/>
  <c r="S123" i="391"/>
  <c r="O123" i="391"/>
  <c r="M123" i="391"/>
  <c r="AB123" i="391" s="1"/>
  <c r="AC107" i="391" s="1"/>
  <c r="L123" i="391"/>
  <c r="J123" i="391"/>
  <c r="K123" i="391" s="1"/>
  <c r="I123" i="391"/>
  <c r="AA111" i="391"/>
  <c r="O111" i="391"/>
  <c r="N111" i="391"/>
  <c r="P111" i="391" s="1"/>
  <c r="M111" i="391"/>
  <c r="AB111" i="391" s="1"/>
  <c r="K111" i="391"/>
  <c r="Q111" i="391" s="1"/>
  <c r="G111" i="391"/>
  <c r="AA110" i="391"/>
  <c r="O110" i="391"/>
  <c r="N110" i="391"/>
  <c r="Q110" i="391" s="1"/>
  <c r="M110" i="391"/>
  <c r="AB110" i="391" s="1"/>
  <c r="K110" i="391"/>
  <c r="G110" i="391"/>
  <c r="AB109" i="391"/>
  <c r="AA109" i="391"/>
  <c r="O109" i="391"/>
  <c r="N109" i="391"/>
  <c r="P109" i="391" s="1"/>
  <c r="M109" i="391"/>
  <c r="K109" i="391"/>
  <c r="Q109" i="391" s="1"/>
  <c r="G109" i="391"/>
  <c r="AB108" i="391"/>
  <c r="AA108" i="391"/>
  <c r="O108" i="391"/>
  <c r="N108" i="391"/>
  <c r="P108" i="391" s="1"/>
  <c r="M108" i="391"/>
  <c r="K108" i="391"/>
  <c r="Q108" i="391" s="1"/>
  <c r="G108" i="391"/>
  <c r="AB107" i="391"/>
  <c r="AA107" i="391"/>
  <c r="O107" i="391"/>
  <c r="N107" i="391"/>
  <c r="Q107" i="391" s="1"/>
  <c r="M107" i="391"/>
  <c r="K107" i="391"/>
  <c r="G107" i="391"/>
  <c r="T106" i="391"/>
  <c r="S106" i="391"/>
  <c r="O106" i="391"/>
  <c r="M106" i="391"/>
  <c r="AB106" i="391" s="1"/>
  <c r="AC90" i="391" s="1"/>
  <c r="L106" i="391"/>
  <c r="J106" i="391"/>
  <c r="K106" i="391" s="1"/>
  <c r="I106" i="391"/>
  <c r="AA93" i="391"/>
  <c r="O93" i="391"/>
  <c r="N93" i="391"/>
  <c r="P93" i="391" s="1"/>
  <c r="M93" i="391"/>
  <c r="AB93" i="391" s="1"/>
  <c r="K93" i="391"/>
  <c r="Q93" i="391" s="1"/>
  <c r="G93" i="391"/>
  <c r="AA92" i="391"/>
  <c r="O92" i="391"/>
  <c r="N92" i="391"/>
  <c r="Q92" i="391" s="1"/>
  <c r="M92" i="391"/>
  <c r="AB92" i="391" s="1"/>
  <c r="K92" i="391"/>
  <c r="G92" i="391"/>
  <c r="AB91" i="391"/>
  <c r="AA91" i="391"/>
  <c r="O91" i="391"/>
  <c r="N91" i="391"/>
  <c r="P91" i="391" s="1"/>
  <c r="M91" i="391"/>
  <c r="K91" i="391"/>
  <c r="Q91" i="391" s="1"/>
  <c r="G91" i="391"/>
  <c r="AB90" i="391"/>
  <c r="AA90" i="391"/>
  <c r="Q90" i="391"/>
  <c r="O90" i="391"/>
  <c r="N90" i="391"/>
  <c r="P90" i="391" s="1"/>
  <c r="M90" i="391"/>
  <c r="K90" i="391"/>
  <c r="G90" i="391"/>
  <c r="T89" i="391"/>
  <c r="S89" i="391"/>
  <c r="M89" i="391"/>
  <c r="N89" i="391" s="1"/>
  <c r="L89" i="391"/>
  <c r="O89" i="391" s="1"/>
  <c r="J89" i="391"/>
  <c r="K89" i="391" s="1"/>
  <c r="I89" i="391"/>
  <c r="AA81" i="391"/>
  <c r="O81" i="391"/>
  <c r="N81" i="391"/>
  <c r="P81" i="391" s="1"/>
  <c r="M81" i="391"/>
  <c r="AB81" i="391" s="1"/>
  <c r="K81" i="391"/>
  <c r="Q81" i="391" s="1"/>
  <c r="G81" i="391"/>
  <c r="AA80" i="391"/>
  <c r="O80" i="391"/>
  <c r="N80" i="391"/>
  <c r="P80" i="391" s="1"/>
  <c r="M80" i="391"/>
  <c r="AB80" i="391" s="1"/>
  <c r="K80" i="391"/>
  <c r="Q80" i="391" s="1"/>
  <c r="G80" i="391"/>
  <c r="AA79" i="391"/>
  <c r="O79" i="391"/>
  <c r="N79" i="391"/>
  <c r="Q79" i="391" s="1"/>
  <c r="M79" i="391"/>
  <c r="AB79" i="391" s="1"/>
  <c r="K79" i="391"/>
  <c r="G79" i="391"/>
  <c r="AA78" i="391"/>
  <c r="O78" i="391"/>
  <c r="N78" i="391"/>
  <c r="Q78" i="391" s="1"/>
  <c r="M78" i="391"/>
  <c r="AB78" i="391" s="1"/>
  <c r="K78" i="391"/>
  <c r="G78" i="391"/>
  <c r="AA77" i="391"/>
  <c r="O77" i="391"/>
  <c r="N77" i="391"/>
  <c r="P77" i="391" s="1"/>
  <c r="M77" i="391"/>
  <c r="AB77" i="391" s="1"/>
  <c r="K77" i="391"/>
  <c r="Q77" i="391" s="1"/>
  <c r="G77" i="391"/>
  <c r="AA76" i="391"/>
  <c r="O76" i="391"/>
  <c r="N76" i="391"/>
  <c r="P76" i="391" s="1"/>
  <c r="M76" i="391"/>
  <c r="AB76" i="391" s="1"/>
  <c r="K76" i="391"/>
  <c r="Q76" i="391" s="1"/>
  <c r="G76" i="391"/>
  <c r="AA75" i="391"/>
  <c r="O75" i="391"/>
  <c r="N75" i="391"/>
  <c r="Q75" i="391" s="1"/>
  <c r="M75" i="391"/>
  <c r="AB75" i="391" s="1"/>
  <c r="K75" i="391"/>
  <c r="G75" i="391"/>
  <c r="AB74" i="391"/>
  <c r="AA74" i="391"/>
  <c r="O74" i="391"/>
  <c r="N74" i="391"/>
  <c r="Q74" i="391" s="1"/>
  <c r="M74" i="391"/>
  <c r="K74" i="391"/>
  <c r="G74" i="391"/>
  <c r="AB73" i="391"/>
  <c r="AA73" i="391"/>
  <c r="Q73" i="391"/>
  <c r="O73" i="391"/>
  <c r="N73" i="391"/>
  <c r="P73" i="391" s="1"/>
  <c r="M73" i="391"/>
  <c r="K73" i="391"/>
  <c r="G73" i="391"/>
  <c r="T72" i="391"/>
  <c r="S72" i="391"/>
  <c r="L72" i="391"/>
  <c r="O72" i="391" s="1"/>
  <c r="J72" i="391"/>
  <c r="K72" i="391" s="1"/>
  <c r="I72" i="391"/>
  <c r="AA58" i="391"/>
  <c r="O58" i="391"/>
  <c r="N58" i="391"/>
  <c r="P58" i="391" s="1"/>
  <c r="M58" i="391"/>
  <c r="AB58" i="391" s="1"/>
  <c r="K58" i="391"/>
  <c r="Q58" i="391" s="1"/>
  <c r="G58" i="391"/>
  <c r="AA57" i="391"/>
  <c r="O57" i="391"/>
  <c r="N57" i="391"/>
  <c r="P57" i="391" s="1"/>
  <c r="M57" i="391"/>
  <c r="AB57" i="391" s="1"/>
  <c r="K57" i="391"/>
  <c r="Q57" i="391" s="1"/>
  <c r="G57" i="391"/>
  <c r="AB56" i="391"/>
  <c r="P56" i="391"/>
  <c r="O56" i="391"/>
  <c r="N56" i="391"/>
  <c r="Q56" i="391" s="1"/>
  <c r="M56" i="391"/>
  <c r="M72" i="391" s="1"/>
  <c r="K56" i="391"/>
  <c r="G56" i="391"/>
  <c r="F1" i="391" s="1"/>
  <c r="F2" i="391" s="1"/>
  <c r="T55" i="391"/>
  <c r="S55" i="391"/>
  <c r="O55" i="391"/>
  <c r="M55" i="391"/>
  <c r="AB55" i="391" s="1"/>
  <c r="AC39" i="391" s="1"/>
  <c r="L55" i="391"/>
  <c r="J55" i="391"/>
  <c r="K55" i="391" s="1"/>
  <c r="I55" i="391"/>
  <c r="AA42" i="391"/>
  <c r="O42" i="391"/>
  <c r="N42" i="391"/>
  <c r="Q42" i="391" s="1"/>
  <c r="M42" i="391"/>
  <c r="AB42" i="391" s="1"/>
  <c r="K42" i="391"/>
  <c r="G42" i="391"/>
  <c r="AB41" i="391"/>
  <c r="AA41" i="391"/>
  <c r="O41" i="391"/>
  <c r="N41" i="391"/>
  <c r="Q41" i="391" s="1"/>
  <c r="M41" i="391"/>
  <c r="K41" i="391"/>
  <c r="G41" i="391"/>
  <c r="AA40" i="391"/>
  <c r="O40" i="391"/>
  <c r="N40" i="391"/>
  <c r="P40" i="391" s="1"/>
  <c r="M40" i="391"/>
  <c r="AB40" i="391" s="1"/>
  <c r="K40" i="391"/>
  <c r="Q40" i="391" s="1"/>
  <c r="G40" i="391"/>
  <c r="AB39" i="391"/>
  <c r="AA39" i="391"/>
  <c r="O39" i="391"/>
  <c r="N39" i="391"/>
  <c r="Q39" i="391" s="1"/>
  <c r="M39" i="391"/>
  <c r="K39" i="391"/>
  <c r="G39" i="391"/>
  <c r="T38" i="391"/>
  <c r="S38" i="391"/>
  <c r="O38" i="391"/>
  <c r="M38" i="391"/>
  <c r="AB38" i="391" s="1"/>
  <c r="AC22" i="391" s="1"/>
  <c r="L38" i="391"/>
  <c r="J38" i="391"/>
  <c r="K38" i="391" s="1"/>
  <c r="I38" i="391"/>
  <c r="AQ29" i="391"/>
  <c r="O27" i="391"/>
  <c r="M27" i="391"/>
  <c r="AB27" i="391" s="1"/>
  <c r="K27" i="391"/>
  <c r="G27" i="391"/>
  <c r="O26" i="391"/>
  <c r="M26" i="391"/>
  <c r="AB26" i="391" s="1"/>
  <c r="K26" i="391"/>
  <c r="G26" i="391"/>
  <c r="AB25" i="391"/>
  <c r="O25" i="391"/>
  <c r="M25" i="391"/>
  <c r="AA25" i="391" s="1"/>
  <c r="K25" i="391"/>
  <c r="G25" i="391"/>
  <c r="AB24" i="391"/>
  <c r="O24" i="391"/>
  <c r="M24" i="391"/>
  <c r="N24" i="391" s="1"/>
  <c r="K24" i="391"/>
  <c r="G24" i="391"/>
  <c r="O23" i="391"/>
  <c r="M23" i="391"/>
  <c r="AB23" i="391" s="1"/>
  <c r="K23" i="391"/>
  <c r="G23" i="391"/>
  <c r="AB22" i="391"/>
  <c r="O22" i="391"/>
  <c r="N22" i="391"/>
  <c r="P22" i="391" s="1"/>
  <c r="M22" i="391"/>
  <c r="AA22" i="391" s="1"/>
  <c r="K22" i="391"/>
  <c r="Q22" i="391" s="1"/>
  <c r="G22" i="391"/>
  <c r="T21" i="391"/>
  <c r="S21" i="391"/>
  <c r="L21" i="391"/>
  <c r="O21" i="391" s="1"/>
  <c r="K21" i="391"/>
  <c r="J21" i="391"/>
  <c r="I21" i="391"/>
  <c r="O6" i="391"/>
  <c r="M6" i="391"/>
  <c r="AB6" i="391" s="1"/>
  <c r="K6" i="391"/>
  <c r="G6" i="391"/>
  <c r="AB5" i="391"/>
  <c r="AA5" i="391"/>
  <c r="O5" i="391"/>
  <c r="N5" i="391"/>
  <c r="Q5" i="391" s="1"/>
  <c r="M5" i="391"/>
  <c r="K5" i="391"/>
  <c r="G5" i="391"/>
  <c r="H2" i="391"/>
  <c r="H1" i="391"/>
  <c r="D1" i="391"/>
  <c r="T225" i="390"/>
  <c r="S225" i="390"/>
  <c r="O225" i="390"/>
  <c r="L225" i="390"/>
  <c r="K225" i="390"/>
  <c r="J225" i="390"/>
  <c r="I225" i="390"/>
  <c r="O214" i="390"/>
  <c r="M214" i="390"/>
  <c r="AB214" i="390" s="1"/>
  <c r="K214" i="390"/>
  <c r="G214" i="390"/>
  <c r="AB213" i="390"/>
  <c r="O213" i="390"/>
  <c r="M213" i="390"/>
  <c r="AA213" i="390" s="1"/>
  <c r="K213" i="390"/>
  <c r="G213" i="390"/>
  <c r="AB212" i="390"/>
  <c r="O212" i="390"/>
  <c r="M212" i="390"/>
  <c r="AA212" i="390" s="1"/>
  <c r="K212" i="390"/>
  <c r="G212" i="390"/>
  <c r="O211" i="390"/>
  <c r="M211" i="390"/>
  <c r="N211" i="390" s="1"/>
  <c r="K211" i="390"/>
  <c r="G211" i="390"/>
  <c r="O210" i="390"/>
  <c r="M210" i="390"/>
  <c r="AB210" i="390" s="1"/>
  <c r="K210" i="390"/>
  <c r="G210" i="390"/>
  <c r="O209" i="390"/>
  <c r="M209" i="390"/>
  <c r="M225" i="390" s="1"/>
  <c r="K209" i="390"/>
  <c r="G209" i="390"/>
  <c r="T208" i="390"/>
  <c r="S208" i="390"/>
  <c r="L208" i="390"/>
  <c r="O208" i="390" s="1"/>
  <c r="K208" i="390"/>
  <c r="J208" i="390"/>
  <c r="I208" i="390"/>
  <c r="AA194" i="390"/>
  <c r="O194" i="390"/>
  <c r="M194" i="390"/>
  <c r="AB194" i="390" s="1"/>
  <c r="K194" i="390"/>
  <c r="G194" i="390"/>
  <c r="AB193" i="390"/>
  <c r="O193" i="390"/>
  <c r="M193" i="390"/>
  <c r="AA193" i="390" s="1"/>
  <c r="K193" i="390"/>
  <c r="G193" i="390"/>
  <c r="AB192" i="390"/>
  <c r="AA192" i="390"/>
  <c r="O192" i="390"/>
  <c r="N192" i="390"/>
  <c r="Q192" i="390" s="1"/>
  <c r="M192" i="390"/>
  <c r="M208" i="390" s="1"/>
  <c r="K192" i="390"/>
  <c r="G192" i="390"/>
  <c r="T191" i="390"/>
  <c r="S191" i="390"/>
  <c r="L191" i="390"/>
  <c r="J191" i="390"/>
  <c r="K191" i="390" s="1"/>
  <c r="I191" i="390"/>
  <c r="O191" i="390" s="1"/>
  <c r="O178" i="390"/>
  <c r="M178" i="390"/>
  <c r="N178" i="390" s="1"/>
  <c r="K178" i="390"/>
  <c r="G178" i="390"/>
  <c r="O177" i="390"/>
  <c r="M177" i="390"/>
  <c r="M191" i="390" s="1"/>
  <c r="K177" i="390"/>
  <c r="G177" i="390"/>
  <c r="AB176" i="390"/>
  <c r="AA176" i="390"/>
  <c r="O176" i="390"/>
  <c r="M176" i="390"/>
  <c r="N176" i="390" s="1"/>
  <c r="K176" i="390"/>
  <c r="G176" i="390"/>
  <c r="O175" i="390"/>
  <c r="N175" i="390"/>
  <c r="Q175" i="390" s="1"/>
  <c r="M175" i="390"/>
  <c r="AB175" i="390" s="1"/>
  <c r="K175" i="390"/>
  <c r="G175" i="390"/>
  <c r="T174" i="390"/>
  <c r="S174" i="390"/>
  <c r="L174" i="390"/>
  <c r="O174" i="390" s="1"/>
  <c r="J174" i="390"/>
  <c r="K174" i="390" s="1"/>
  <c r="I174" i="390"/>
  <c r="AB162" i="390"/>
  <c r="O162" i="390"/>
  <c r="M162" i="390"/>
  <c r="AA162" i="390" s="1"/>
  <c r="K162" i="390"/>
  <c r="G162" i="390"/>
  <c r="O161" i="390"/>
  <c r="M161" i="390"/>
  <c r="N161" i="390" s="1"/>
  <c r="K161" i="390"/>
  <c r="G161" i="390"/>
  <c r="O160" i="390"/>
  <c r="M160" i="390"/>
  <c r="AB160" i="390" s="1"/>
  <c r="K160" i="390"/>
  <c r="G160" i="390"/>
  <c r="AA159" i="390"/>
  <c r="O159" i="390"/>
  <c r="M159" i="390"/>
  <c r="AB159" i="390" s="1"/>
  <c r="K159" i="390"/>
  <c r="G159" i="390"/>
  <c r="AB158" i="390"/>
  <c r="AA158" i="390"/>
  <c r="O158" i="390"/>
  <c r="N158" i="390"/>
  <c r="Q158" i="390" s="1"/>
  <c r="M158" i="390"/>
  <c r="K158" i="390"/>
  <c r="G158" i="390"/>
  <c r="AA157" i="390"/>
  <c r="T157" i="390"/>
  <c r="S157" i="390"/>
  <c r="M157" i="390"/>
  <c r="N157" i="390" s="1"/>
  <c r="L157" i="390"/>
  <c r="O157" i="390" s="1"/>
  <c r="J157" i="390"/>
  <c r="I157" i="390"/>
  <c r="K157" i="390" s="1"/>
  <c r="AB141" i="390"/>
  <c r="O141" i="390"/>
  <c r="N141" i="390"/>
  <c r="Q141" i="390" s="1"/>
  <c r="M141" i="390"/>
  <c r="AA141" i="390" s="1"/>
  <c r="K141" i="390"/>
  <c r="G141" i="390"/>
  <c r="T140" i="390"/>
  <c r="S140" i="390"/>
  <c r="L140" i="390"/>
  <c r="O140" i="390" s="1"/>
  <c r="J140" i="390"/>
  <c r="K140" i="390" s="1"/>
  <c r="I140" i="390"/>
  <c r="AB127" i="390"/>
  <c r="AA127" i="390"/>
  <c r="O127" i="390"/>
  <c r="M127" i="390"/>
  <c r="N127" i="390" s="1"/>
  <c r="K127" i="390"/>
  <c r="G127" i="390"/>
  <c r="O126" i="390"/>
  <c r="M126" i="390"/>
  <c r="N126" i="390" s="1"/>
  <c r="K126" i="390"/>
  <c r="G126" i="390"/>
  <c r="O125" i="390"/>
  <c r="M125" i="390"/>
  <c r="AB125" i="390" s="1"/>
  <c r="K125" i="390"/>
  <c r="G125" i="390"/>
  <c r="O124" i="390"/>
  <c r="M124" i="390"/>
  <c r="AB124" i="390" s="1"/>
  <c r="K124" i="390"/>
  <c r="G124" i="390"/>
  <c r="T123" i="390"/>
  <c r="S123" i="390"/>
  <c r="M123" i="390"/>
  <c r="AB123" i="390" s="1"/>
  <c r="AC107" i="390" s="1"/>
  <c r="L123" i="390"/>
  <c r="O123" i="390" s="1"/>
  <c r="K123" i="390"/>
  <c r="J123" i="390"/>
  <c r="I123" i="390"/>
  <c r="AA109" i="390"/>
  <c r="O109" i="390"/>
  <c r="N109" i="390"/>
  <c r="Q109" i="390" s="1"/>
  <c r="M109" i="390"/>
  <c r="AB109" i="390" s="1"/>
  <c r="K109" i="390"/>
  <c r="G109" i="390"/>
  <c r="AB108" i="390"/>
  <c r="AA108" i="390"/>
  <c r="O108" i="390"/>
  <c r="M108" i="390"/>
  <c r="N108" i="390" s="1"/>
  <c r="K108" i="390"/>
  <c r="G108" i="390"/>
  <c r="AB107" i="390"/>
  <c r="AA107" i="390"/>
  <c r="O107" i="390"/>
  <c r="N107" i="390"/>
  <c r="Q107" i="390" s="1"/>
  <c r="M107" i="390"/>
  <c r="K107" i="390"/>
  <c r="G107" i="390"/>
  <c r="T106" i="390"/>
  <c r="S106" i="390"/>
  <c r="L106" i="390"/>
  <c r="O106" i="390" s="1"/>
  <c r="J106" i="390"/>
  <c r="K106" i="390" s="1"/>
  <c r="I106" i="390"/>
  <c r="AA94" i="390"/>
  <c r="P94" i="390"/>
  <c r="O94" i="390"/>
  <c r="N94" i="390"/>
  <c r="M94" i="390"/>
  <c r="AB94" i="390" s="1"/>
  <c r="K94" i="390"/>
  <c r="Q94" i="390" s="1"/>
  <c r="G94" i="390"/>
  <c r="O93" i="390"/>
  <c r="M93" i="390"/>
  <c r="AB93" i="390" s="1"/>
  <c r="K93" i="390"/>
  <c r="G93" i="390"/>
  <c r="AA92" i="390"/>
  <c r="O92" i="390"/>
  <c r="N92" i="390"/>
  <c r="Q92" i="390" s="1"/>
  <c r="M92" i="390"/>
  <c r="AB92" i="390" s="1"/>
  <c r="K92" i="390"/>
  <c r="G92" i="390"/>
  <c r="AB91" i="390"/>
  <c r="AA91" i="390"/>
  <c r="O91" i="390"/>
  <c r="N91" i="390"/>
  <c r="Q91" i="390" s="1"/>
  <c r="M91" i="390"/>
  <c r="K91" i="390"/>
  <c r="G91" i="390"/>
  <c r="AB90" i="390"/>
  <c r="AA90" i="390"/>
  <c r="O90" i="390"/>
  <c r="N90" i="390"/>
  <c r="Q90" i="390" s="1"/>
  <c r="M90" i="390"/>
  <c r="M106" i="390" s="1"/>
  <c r="K90" i="390"/>
  <c r="G90" i="390"/>
  <c r="T89" i="390"/>
  <c r="S89" i="390"/>
  <c r="L89" i="390"/>
  <c r="O89" i="390" s="1"/>
  <c r="J89" i="390"/>
  <c r="K89" i="390" s="1"/>
  <c r="I89" i="390"/>
  <c r="AA77" i="390"/>
  <c r="P77" i="390"/>
  <c r="O77" i="390"/>
  <c r="N77" i="390"/>
  <c r="M77" i="390"/>
  <c r="AB77" i="390" s="1"/>
  <c r="K77" i="390"/>
  <c r="Q77" i="390" s="1"/>
  <c r="G77" i="390"/>
  <c r="O76" i="390"/>
  <c r="M76" i="390"/>
  <c r="AB76" i="390" s="1"/>
  <c r="K76" i="390"/>
  <c r="G76" i="390"/>
  <c r="AA75" i="390"/>
  <c r="O75" i="390"/>
  <c r="N75" i="390"/>
  <c r="Q75" i="390" s="1"/>
  <c r="M75" i="390"/>
  <c r="AB75" i="390" s="1"/>
  <c r="K75" i="390"/>
  <c r="G75" i="390"/>
  <c r="AB74" i="390"/>
  <c r="AA74" i="390"/>
  <c r="O74" i="390"/>
  <c r="N74" i="390"/>
  <c r="Q74" i="390" s="1"/>
  <c r="M74" i="390"/>
  <c r="K74" i="390"/>
  <c r="G74" i="390"/>
  <c r="AB73" i="390"/>
  <c r="AA73" i="390"/>
  <c r="O73" i="390"/>
  <c r="N73" i="390"/>
  <c r="Q73" i="390" s="1"/>
  <c r="M73" i="390"/>
  <c r="M89" i="390" s="1"/>
  <c r="K73" i="390"/>
  <c r="G73" i="390"/>
  <c r="T72" i="390"/>
  <c r="S72" i="390"/>
  <c r="L72" i="390"/>
  <c r="O72" i="390" s="1"/>
  <c r="J72" i="390"/>
  <c r="K72" i="390" s="1"/>
  <c r="I72" i="390"/>
  <c r="AB56" i="390"/>
  <c r="AA56" i="390"/>
  <c r="O56" i="390"/>
  <c r="N56" i="390"/>
  <c r="Q56" i="390" s="1"/>
  <c r="M56" i="390"/>
  <c r="M72" i="390" s="1"/>
  <c r="K56" i="390"/>
  <c r="G56" i="390"/>
  <c r="T55" i="390"/>
  <c r="S55" i="390"/>
  <c r="L55" i="390"/>
  <c r="O55" i="390" s="1"/>
  <c r="J55" i="390"/>
  <c r="K55" i="390" s="1"/>
  <c r="I55" i="390"/>
  <c r="AA41" i="390"/>
  <c r="O41" i="390"/>
  <c r="M41" i="390"/>
  <c r="N41" i="390" s="1"/>
  <c r="K41" i="390"/>
  <c r="G41" i="390"/>
  <c r="O40" i="390"/>
  <c r="M40" i="390"/>
  <c r="AB40" i="390" s="1"/>
  <c r="K40" i="390"/>
  <c r="G40" i="390"/>
  <c r="O39" i="390"/>
  <c r="N39" i="390"/>
  <c r="Q39" i="390" s="1"/>
  <c r="M39" i="390"/>
  <c r="M55" i="390" s="1"/>
  <c r="K39" i="390"/>
  <c r="G39" i="390"/>
  <c r="T38" i="390"/>
  <c r="S38" i="390"/>
  <c r="M38" i="390"/>
  <c r="AB38" i="390" s="1"/>
  <c r="AC22" i="390" s="1"/>
  <c r="L38" i="390"/>
  <c r="O38" i="390" s="1"/>
  <c r="K38" i="390"/>
  <c r="J38" i="390"/>
  <c r="I38" i="390"/>
  <c r="AA23" i="390"/>
  <c r="O23" i="390"/>
  <c r="N23" i="390"/>
  <c r="Q23" i="390" s="1"/>
  <c r="M23" i="390"/>
  <c r="AB23" i="390" s="1"/>
  <c r="K23" i="390"/>
  <c r="G23" i="390"/>
  <c r="O22" i="390"/>
  <c r="N22" i="390"/>
  <c r="Q22" i="390" s="1"/>
  <c r="M22" i="390"/>
  <c r="AB22" i="390" s="1"/>
  <c r="K22" i="390"/>
  <c r="G22" i="390"/>
  <c r="AA21" i="390"/>
  <c r="T21" i="390"/>
  <c r="S21" i="390"/>
  <c r="M21" i="390"/>
  <c r="N21" i="390" s="1"/>
  <c r="L21" i="390"/>
  <c r="O21" i="390" s="1"/>
  <c r="J21" i="390"/>
  <c r="K21" i="390" s="1"/>
  <c r="I21" i="390"/>
  <c r="AB7" i="390"/>
  <c r="AA7" i="390"/>
  <c r="O7" i="390"/>
  <c r="N7" i="390"/>
  <c r="Q7" i="390" s="1"/>
  <c r="M7" i="390"/>
  <c r="K7" i="390"/>
  <c r="G7" i="390"/>
  <c r="AA6" i="390"/>
  <c r="O6" i="390"/>
  <c r="M6" i="390"/>
  <c r="N6" i="390" s="1"/>
  <c r="K6" i="390"/>
  <c r="G6" i="390"/>
  <c r="AB5" i="390"/>
  <c r="AA5" i="390"/>
  <c r="Q5" i="390"/>
  <c r="O5" i="390"/>
  <c r="N5" i="390"/>
  <c r="P5" i="390" s="1"/>
  <c r="M5" i="390"/>
  <c r="K5" i="390"/>
  <c r="G5" i="390"/>
  <c r="F1" i="390" s="1"/>
  <c r="H2" i="390"/>
  <c r="H1" i="390"/>
  <c r="D1" i="390"/>
  <c r="X29" i="389"/>
  <c r="W29" i="389"/>
  <c r="M8" i="389" s="1"/>
  <c r="V29" i="389"/>
  <c r="T29" i="389"/>
  <c r="S29" i="389"/>
  <c r="P29" i="389"/>
  <c r="O29" i="389"/>
  <c r="N29" i="389"/>
  <c r="M29" i="389"/>
  <c r="J29" i="389"/>
  <c r="H29" i="389"/>
  <c r="G29" i="389"/>
  <c r="K8" i="389" s="1"/>
  <c r="D29" i="389"/>
  <c r="O15" i="389"/>
  <c r="N15" i="389"/>
  <c r="M15" i="389"/>
  <c r="K15" i="389"/>
  <c r="I15" i="389"/>
  <c r="H15" i="389"/>
  <c r="G15" i="389"/>
  <c r="F15" i="389"/>
  <c r="G8" i="389" s="1"/>
  <c r="E15" i="389"/>
  <c r="E8" i="389" s="1"/>
  <c r="D15" i="389"/>
  <c r="I8" i="389"/>
  <c r="F8" i="389"/>
  <c r="M7" i="389"/>
  <c r="K7" i="389"/>
  <c r="I7" i="389"/>
  <c r="G7" i="389"/>
  <c r="F7" i="389"/>
  <c r="E7" i="389"/>
  <c r="M6" i="389"/>
  <c r="K6" i="389"/>
  <c r="I6" i="389"/>
  <c r="G6" i="389"/>
  <c r="F6" i="389"/>
  <c r="E6" i="389"/>
  <c r="F3" i="389"/>
  <c r="AA21" i="433" l="1"/>
  <c r="N21" i="433"/>
  <c r="AB21" i="433"/>
  <c r="AC5" i="433" s="1"/>
  <c r="Q157" i="433"/>
  <c r="R141" i="433" s="1"/>
  <c r="P157" i="433"/>
  <c r="Q106" i="433"/>
  <c r="R90" i="433" s="1"/>
  <c r="P106" i="433"/>
  <c r="Q140" i="433"/>
  <c r="R124" i="433" s="1"/>
  <c r="P140" i="433"/>
  <c r="Q106" i="432"/>
  <c r="R90" i="432" s="1"/>
  <c r="P106" i="432"/>
  <c r="P140" i="432"/>
  <c r="Q140" i="432"/>
  <c r="R124" i="432" s="1"/>
  <c r="Q158" i="432"/>
  <c r="P158" i="432"/>
  <c r="Q24" i="433"/>
  <c r="P24" i="433"/>
  <c r="Q191" i="432"/>
  <c r="R175" i="432" s="1"/>
  <c r="P191" i="432"/>
  <c r="Q141" i="432"/>
  <c r="P141" i="432"/>
  <c r="N38" i="433"/>
  <c r="AB38" i="433"/>
  <c r="AC22" i="433" s="1"/>
  <c r="AA38" i="433"/>
  <c r="Q209" i="432"/>
  <c r="P209" i="432"/>
  <c r="Q211" i="432"/>
  <c r="P211" i="432"/>
  <c r="Q41" i="432"/>
  <c r="P41" i="432"/>
  <c r="P174" i="432"/>
  <c r="Q174" i="432"/>
  <c r="R158" i="432" s="1"/>
  <c r="Q89" i="432"/>
  <c r="R73" i="432" s="1"/>
  <c r="P89" i="432"/>
  <c r="Q77" i="432"/>
  <c r="P77" i="432"/>
  <c r="P55" i="433"/>
  <c r="Q55" i="433"/>
  <c r="R39" i="433" s="1"/>
  <c r="Q178" i="432"/>
  <c r="P178" i="432"/>
  <c r="AA38" i="432"/>
  <c r="N38" i="432"/>
  <c r="AB38" i="432"/>
  <c r="AC22" i="432" s="1"/>
  <c r="Q72" i="433"/>
  <c r="R56" i="433" s="1"/>
  <c r="P72" i="433"/>
  <c r="Q73" i="433"/>
  <c r="P73" i="433"/>
  <c r="Q161" i="432"/>
  <c r="P161" i="432"/>
  <c r="P21" i="432"/>
  <c r="Q21" i="432"/>
  <c r="R5" i="432" s="1"/>
  <c r="Q123" i="433"/>
  <c r="R107" i="433" s="1"/>
  <c r="P123" i="433"/>
  <c r="Q123" i="432"/>
  <c r="R107" i="432" s="1"/>
  <c r="P123" i="432"/>
  <c r="P89" i="433"/>
  <c r="Q89" i="433"/>
  <c r="R73" i="433" s="1"/>
  <c r="Q23" i="433"/>
  <c r="P23" i="433"/>
  <c r="Q142" i="433"/>
  <c r="P142" i="433"/>
  <c r="Q214" i="432"/>
  <c r="P214" i="432"/>
  <c r="Q129" i="432"/>
  <c r="P129" i="432"/>
  <c r="Q208" i="432"/>
  <c r="R192" i="432" s="1"/>
  <c r="P208" i="432"/>
  <c r="Q72" i="432"/>
  <c r="R56" i="432" s="1"/>
  <c r="P72" i="432"/>
  <c r="Q160" i="432"/>
  <c r="P160" i="432"/>
  <c r="Q26" i="433"/>
  <c r="P26" i="433"/>
  <c r="Q210" i="432"/>
  <c r="P210" i="432"/>
  <c r="AB225" i="432"/>
  <c r="AC209" i="432" s="1"/>
  <c r="AA225" i="432"/>
  <c r="N225" i="432"/>
  <c r="Q125" i="432"/>
  <c r="P125" i="432"/>
  <c r="P157" i="432"/>
  <c r="Q157" i="432"/>
  <c r="R141" i="432" s="1"/>
  <c r="Q177" i="432"/>
  <c r="P177" i="432"/>
  <c r="Q94" i="432"/>
  <c r="P94" i="432"/>
  <c r="Q55" i="432"/>
  <c r="R39" i="432" s="1"/>
  <c r="P55" i="432"/>
  <c r="Q39" i="430"/>
  <c r="P39" i="430"/>
  <c r="N123" i="429"/>
  <c r="AA123" i="429"/>
  <c r="AB123" i="429"/>
  <c r="AC107" i="429" s="1"/>
  <c r="Q161" i="429"/>
  <c r="P161" i="429"/>
  <c r="Q140" i="430"/>
  <c r="R124" i="430" s="1"/>
  <c r="P140" i="430"/>
  <c r="Q89" i="429"/>
  <c r="R73" i="429" s="1"/>
  <c r="P89" i="429"/>
  <c r="AB106" i="429"/>
  <c r="AC90" i="429" s="1"/>
  <c r="AA106" i="429"/>
  <c r="N106" i="429"/>
  <c r="AB157" i="430"/>
  <c r="AC141" i="430" s="1"/>
  <c r="AA157" i="430"/>
  <c r="N157" i="430"/>
  <c r="Q123" i="430"/>
  <c r="R107" i="430" s="1"/>
  <c r="P123" i="430"/>
  <c r="Q126" i="429"/>
  <c r="P126" i="429"/>
  <c r="Q106" i="430"/>
  <c r="R90" i="430" s="1"/>
  <c r="P106" i="430"/>
  <c r="Q108" i="429"/>
  <c r="P108" i="429"/>
  <c r="Q38" i="430"/>
  <c r="R22" i="430" s="1"/>
  <c r="P38" i="430"/>
  <c r="N89" i="430"/>
  <c r="AB89" i="430"/>
  <c r="AC73" i="430" s="1"/>
  <c r="AA89" i="430"/>
  <c r="Q91" i="429"/>
  <c r="P91" i="429"/>
  <c r="Q21" i="429"/>
  <c r="R5" i="429" s="1"/>
  <c r="P21" i="429"/>
  <c r="N55" i="430"/>
  <c r="AB55" i="430"/>
  <c r="AC39" i="430" s="1"/>
  <c r="AA55" i="430"/>
  <c r="Q24" i="430"/>
  <c r="P24" i="430"/>
  <c r="Q74" i="429"/>
  <c r="P74" i="429"/>
  <c r="Q26" i="430"/>
  <c r="P26" i="430"/>
  <c r="Q175" i="429"/>
  <c r="P175" i="429"/>
  <c r="Q6" i="429"/>
  <c r="P6" i="429"/>
  <c r="N140" i="429"/>
  <c r="AB140" i="429"/>
  <c r="AC124" i="429" s="1"/>
  <c r="AA140" i="429"/>
  <c r="Q72" i="430"/>
  <c r="R56" i="430" s="1"/>
  <c r="P72" i="430"/>
  <c r="Q72" i="429"/>
  <c r="R56" i="429" s="1"/>
  <c r="P72" i="429"/>
  <c r="Q211" i="429"/>
  <c r="P211" i="429"/>
  <c r="N38" i="429"/>
  <c r="D2" i="429" s="1"/>
  <c r="AB38" i="429"/>
  <c r="AC22" i="429" s="1"/>
  <c r="AA38" i="429"/>
  <c r="Q55" i="429"/>
  <c r="R39" i="429" s="1"/>
  <c r="P55" i="429"/>
  <c r="Q225" i="429"/>
  <c r="R209" i="429" s="1"/>
  <c r="P225" i="429"/>
  <c r="Q191" i="429"/>
  <c r="R175" i="429" s="1"/>
  <c r="P191" i="429"/>
  <c r="Q23" i="430"/>
  <c r="P23" i="430"/>
  <c r="Q178" i="429"/>
  <c r="P178" i="429"/>
  <c r="Q141" i="430"/>
  <c r="P141" i="430"/>
  <c r="P174" i="429"/>
  <c r="Q174" i="429"/>
  <c r="R158" i="429" s="1"/>
  <c r="Q25" i="427"/>
  <c r="P25" i="427"/>
  <c r="Q79" i="427"/>
  <c r="P79" i="427"/>
  <c r="Q56" i="426"/>
  <c r="P56" i="426"/>
  <c r="Q21" i="426"/>
  <c r="R5" i="426" s="1"/>
  <c r="P21" i="426"/>
  <c r="P157" i="426"/>
  <c r="Q157" i="426"/>
  <c r="R141" i="426" s="1"/>
  <c r="AB89" i="427"/>
  <c r="AC73" i="427" s="1"/>
  <c r="N89" i="427"/>
  <c r="AA89" i="427"/>
  <c r="Q42" i="427"/>
  <c r="P42" i="427"/>
  <c r="AB55" i="427"/>
  <c r="AC39" i="427" s="1"/>
  <c r="AA55" i="427"/>
  <c r="N55" i="427"/>
  <c r="Q140" i="427"/>
  <c r="R124" i="427" s="1"/>
  <c r="P140" i="427"/>
  <c r="Q24" i="427"/>
  <c r="P24" i="427"/>
  <c r="AB123" i="427"/>
  <c r="AC107" i="427" s="1"/>
  <c r="AA123" i="427"/>
  <c r="N123" i="427"/>
  <c r="Q5" i="426"/>
  <c r="P5" i="426"/>
  <c r="AB106" i="427"/>
  <c r="AC90" i="427" s="1"/>
  <c r="AA106" i="427"/>
  <c r="N106" i="427"/>
  <c r="Q55" i="426"/>
  <c r="R39" i="426" s="1"/>
  <c r="P55" i="426"/>
  <c r="Q5" i="427"/>
  <c r="P5" i="427"/>
  <c r="Q72" i="427"/>
  <c r="R56" i="427" s="1"/>
  <c r="P72" i="427"/>
  <c r="Q211" i="426"/>
  <c r="P211" i="426"/>
  <c r="N191" i="426"/>
  <c r="AB191" i="426"/>
  <c r="AC175" i="426" s="1"/>
  <c r="AA191" i="426"/>
  <c r="D2" i="427"/>
  <c r="Q21" i="427"/>
  <c r="R5" i="427" s="1"/>
  <c r="P21" i="427"/>
  <c r="Q174" i="426"/>
  <c r="R158" i="426" s="1"/>
  <c r="P174" i="426"/>
  <c r="Q75" i="427"/>
  <c r="P75" i="427"/>
  <c r="N225" i="426"/>
  <c r="AB225" i="426"/>
  <c r="AC209" i="426" s="1"/>
  <c r="AA225" i="426"/>
  <c r="N123" i="426"/>
  <c r="AB123" i="426"/>
  <c r="AC107" i="426" s="1"/>
  <c r="AA123" i="426"/>
  <c r="Q90" i="426"/>
  <c r="P90" i="426"/>
  <c r="Q38" i="427"/>
  <c r="R22" i="427" s="1"/>
  <c r="P38" i="427"/>
  <c r="N140" i="426"/>
  <c r="AB140" i="426"/>
  <c r="AC124" i="426" s="1"/>
  <c r="AA140" i="426"/>
  <c r="Q107" i="426"/>
  <c r="P107" i="426"/>
  <c r="Q125" i="427"/>
  <c r="P125" i="427"/>
  <c r="AB89" i="426"/>
  <c r="AC73" i="426" s="1"/>
  <c r="AA89" i="426"/>
  <c r="N89" i="426"/>
  <c r="Q208" i="426"/>
  <c r="R192" i="426" s="1"/>
  <c r="P208" i="426"/>
  <c r="N106" i="426"/>
  <c r="AB106" i="426"/>
  <c r="AC90" i="426" s="1"/>
  <c r="AA106" i="426"/>
  <c r="Q108" i="427"/>
  <c r="P108" i="427"/>
  <c r="Q73" i="426"/>
  <c r="P73" i="426"/>
  <c r="Q157" i="427"/>
  <c r="R141" i="427" s="1"/>
  <c r="P157" i="427"/>
  <c r="AB72" i="426"/>
  <c r="AC56" i="426" s="1"/>
  <c r="AA72" i="426"/>
  <c r="N72" i="426"/>
  <c r="P107" i="423"/>
  <c r="Q107" i="423"/>
  <c r="Q90" i="423"/>
  <c r="P90" i="423"/>
  <c r="Q73" i="423"/>
  <c r="P73" i="423"/>
  <c r="Q6" i="424"/>
  <c r="P6" i="424"/>
  <c r="Q72" i="424"/>
  <c r="R56" i="424" s="1"/>
  <c r="P72" i="424"/>
  <c r="AB38" i="423"/>
  <c r="AC22" i="423" s="1"/>
  <c r="AA38" i="423"/>
  <c r="N38" i="423"/>
  <c r="Q56" i="423"/>
  <c r="P56" i="423"/>
  <c r="Q111" i="424"/>
  <c r="P111" i="424"/>
  <c r="Q127" i="423"/>
  <c r="P127" i="423"/>
  <c r="Q125" i="424"/>
  <c r="P125" i="424"/>
  <c r="Q143" i="424"/>
  <c r="P143" i="424"/>
  <c r="N38" i="424"/>
  <c r="AB38" i="424"/>
  <c r="AC22" i="424" s="1"/>
  <c r="AA38" i="424"/>
  <c r="Q108" i="424"/>
  <c r="P108" i="424"/>
  <c r="Q106" i="423"/>
  <c r="R90" i="423" s="1"/>
  <c r="P106" i="423"/>
  <c r="Q25" i="424"/>
  <c r="P25" i="424"/>
  <c r="Q211" i="423"/>
  <c r="P211" i="423"/>
  <c r="Q93" i="424"/>
  <c r="P93" i="424"/>
  <c r="Q110" i="423"/>
  <c r="P110" i="423"/>
  <c r="Q158" i="423"/>
  <c r="P158" i="423"/>
  <c r="Q191" i="423"/>
  <c r="R175" i="423" s="1"/>
  <c r="P191" i="423"/>
  <c r="Q21" i="423"/>
  <c r="R5" i="423" s="1"/>
  <c r="P21" i="423"/>
  <c r="D2" i="423"/>
  <c r="Q79" i="424"/>
  <c r="P79" i="424"/>
  <c r="AB157" i="423"/>
  <c r="AC141" i="423" s="1"/>
  <c r="AA157" i="423"/>
  <c r="N157" i="423"/>
  <c r="Q21" i="424"/>
  <c r="R5" i="424" s="1"/>
  <c r="P21" i="424"/>
  <c r="Q76" i="423"/>
  <c r="P76" i="423"/>
  <c r="AB174" i="423"/>
  <c r="AC158" i="423" s="1"/>
  <c r="N174" i="423"/>
  <c r="AA174" i="423"/>
  <c r="Q92" i="423"/>
  <c r="P92" i="423"/>
  <c r="Q75" i="424"/>
  <c r="P75" i="424"/>
  <c r="Q141" i="423"/>
  <c r="P141" i="423"/>
  <c r="Q39" i="423"/>
  <c r="P39" i="423"/>
  <c r="Q24" i="424"/>
  <c r="P24" i="424"/>
  <c r="Q177" i="423"/>
  <c r="P177" i="423"/>
  <c r="AB140" i="423"/>
  <c r="AC124" i="423" s="1"/>
  <c r="AA140" i="423"/>
  <c r="N140" i="423"/>
  <c r="N208" i="423"/>
  <c r="AB208" i="423"/>
  <c r="AC192" i="423" s="1"/>
  <c r="AA208" i="423"/>
  <c r="P55" i="423"/>
  <c r="Q55" i="423"/>
  <c r="R39" i="423" s="1"/>
  <c r="Q22" i="423"/>
  <c r="P22" i="423"/>
  <c r="Q93" i="423"/>
  <c r="P93" i="423"/>
  <c r="Q42" i="424"/>
  <c r="P42" i="424"/>
  <c r="P225" i="423"/>
  <c r="Q225" i="423"/>
  <c r="R209" i="423" s="1"/>
  <c r="P89" i="423"/>
  <c r="Q89" i="423"/>
  <c r="R73" i="423" s="1"/>
  <c r="Q5" i="424"/>
  <c r="P5" i="424"/>
  <c r="Q123" i="423"/>
  <c r="R107" i="423" s="1"/>
  <c r="P123" i="423"/>
  <c r="Q157" i="424"/>
  <c r="R141" i="424" s="1"/>
  <c r="P157" i="424"/>
  <c r="AB123" i="424"/>
  <c r="AC107" i="424" s="1"/>
  <c r="AA123" i="424"/>
  <c r="N123" i="424"/>
  <c r="Q209" i="423"/>
  <c r="P209" i="423"/>
  <c r="Q26" i="424"/>
  <c r="P26" i="424"/>
  <c r="Q106" i="424"/>
  <c r="R90" i="424" s="1"/>
  <c r="P106" i="424"/>
  <c r="P140" i="424"/>
  <c r="Q140" i="424"/>
  <c r="R124" i="424" s="1"/>
  <c r="P72" i="423"/>
  <c r="Q72" i="423"/>
  <c r="R56" i="423" s="1"/>
  <c r="Q125" i="420"/>
  <c r="P125" i="420"/>
  <c r="Q107" i="421"/>
  <c r="P107" i="421"/>
  <c r="Q161" i="420"/>
  <c r="P161" i="420"/>
  <c r="N38" i="420"/>
  <c r="AB38" i="420"/>
  <c r="AC22" i="420" s="1"/>
  <c r="AA38" i="420"/>
  <c r="Q106" i="421"/>
  <c r="R90" i="421" s="1"/>
  <c r="P106" i="421"/>
  <c r="Q194" i="420"/>
  <c r="P194" i="420"/>
  <c r="Q143" i="421"/>
  <c r="P143" i="421"/>
  <c r="Q94" i="420"/>
  <c r="P94" i="420"/>
  <c r="P21" i="421"/>
  <c r="Q21" i="421"/>
  <c r="R5" i="421" s="1"/>
  <c r="N225" i="420"/>
  <c r="AB225" i="420"/>
  <c r="AC209" i="420" s="1"/>
  <c r="AA225" i="420"/>
  <c r="N123" i="420"/>
  <c r="AB123" i="420"/>
  <c r="AC107" i="420" s="1"/>
  <c r="AA123" i="420"/>
  <c r="Q72" i="420"/>
  <c r="R56" i="420" s="1"/>
  <c r="P72" i="420"/>
  <c r="Q126" i="420"/>
  <c r="P126" i="420"/>
  <c r="Q77" i="420"/>
  <c r="P77" i="420"/>
  <c r="Q55" i="420"/>
  <c r="R39" i="420" s="1"/>
  <c r="P55" i="420"/>
  <c r="Q108" i="420"/>
  <c r="P108" i="420"/>
  <c r="P21" i="420"/>
  <c r="Q21" i="420"/>
  <c r="R5" i="420" s="1"/>
  <c r="AB123" i="421"/>
  <c r="AC107" i="421" s="1"/>
  <c r="AA123" i="421"/>
  <c r="N123" i="421"/>
  <c r="Q25" i="421"/>
  <c r="P25" i="421"/>
  <c r="AB106" i="420"/>
  <c r="AC90" i="420" s="1"/>
  <c r="AA106" i="420"/>
  <c r="N106" i="420"/>
  <c r="Q91" i="420"/>
  <c r="P91" i="420"/>
  <c r="P157" i="420"/>
  <c r="Q157" i="420"/>
  <c r="R141" i="420" s="1"/>
  <c r="Q24" i="421"/>
  <c r="P24" i="421"/>
  <c r="Q89" i="421"/>
  <c r="R73" i="421" s="1"/>
  <c r="P89" i="421"/>
  <c r="Q74" i="420"/>
  <c r="P74" i="420"/>
  <c r="P208" i="420"/>
  <c r="Q208" i="420"/>
  <c r="R192" i="420" s="1"/>
  <c r="N191" i="420"/>
  <c r="AB191" i="420"/>
  <c r="AC175" i="420" s="1"/>
  <c r="AA191" i="420"/>
  <c r="N38" i="421"/>
  <c r="AB38" i="421"/>
  <c r="AC22" i="421" s="1"/>
  <c r="AA38" i="421"/>
  <c r="Q141" i="420"/>
  <c r="P141" i="420"/>
  <c r="Q211" i="420"/>
  <c r="P211" i="420"/>
  <c r="Q212" i="420"/>
  <c r="P212" i="420"/>
  <c r="Q41" i="420"/>
  <c r="P41" i="420"/>
  <c r="Q55" i="421"/>
  <c r="R39" i="421" s="1"/>
  <c r="P55" i="421"/>
  <c r="Q6" i="420"/>
  <c r="P6" i="420"/>
  <c r="Q140" i="421"/>
  <c r="R124" i="421" s="1"/>
  <c r="P140" i="421"/>
  <c r="N140" i="420"/>
  <c r="AB140" i="420"/>
  <c r="AC124" i="420" s="1"/>
  <c r="AA140" i="420"/>
  <c r="Q26" i="421"/>
  <c r="P26" i="421"/>
  <c r="Q160" i="420"/>
  <c r="P160" i="420"/>
  <c r="AB89" i="420"/>
  <c r="AC73" i="420" s="1"/>
  <c r="AA89" i="420"/>
  <c r="N89" i="420"/>
  <c r="Q193" i="420"/>
  <c r="P193" i="420"/>
  <c r="Q6" i="421"/>
  <c r="P6" i="421"/>
  <c r="Q174" i="420"/>
  <c r="R158" i="420" s="1"/>
  <c r="P174" i="420"/>
  <c r="Q72" i="421"/>
  <c r="R56" i="421" s="1"/>
  <c r="P72" i="421"/>
  <c r="Q157" i="421"/>
  <c r="R141" i="421" s="1"/>
  <c r="P157" i="421"/>
  <c r="Q124" i="421"/>
  <c r="P124" i="421"/>
  <c r="Q213" i="420"/>
  <c r="P213" i="420"/>
  <c r="P157" i="417"/>
  <c r="Q157" i="417"/>
  <c r="R141" i="417" s="1"/>
  <c r="Q212" i="417"/>
  <c r="P212" i="417"/>
  <c r="Q56" i="417"/>
  <c r="P56" i="417"/>
  <c r="Q6" i="418"/>
  <c r="P6" i="418"/>
  <c r="Q143" i="418"/>
  <c r="P143" i="418"/>
  <c r="Q213" i="417"/>
  <c r="P213" i="417"/>
  <c r="Q6" i="417"/>
  <c r="P6" i="417"/>
  <c r="Q55" i="417"/>
  <c r="R39" i="417" s="1"/>
  <c r="P55" i="417"/>
  <c r="N38" i="418"/>
  <c r="AB38" i="418"/>
  <c r="AC22" i="418" s="1"/>
  <c r="AA38" i="418"/>
  <c r="Q193" i="417"/>
  <c r="P193" i="417"/>
  <c r="P225" i="417"/>
  <c r="Q225" i="417"/>
  <c r="R209" i="417" s="1"/>
  <c r="Q24" i="418"/>
  <c r="P24" i="418"/>
  <c r="Q194" i="417"/>
  <c r="P194" i="417"/>
  <c r="Q72" i="418"/>
  <c r="R56" i="418" s="1"/>
  <c r="P72" i="418"/>
  <c r="AB106" i="418"/>
  <c r="AC90" i="418" s="1"/>
  <c r="AA106" i="418"/>
  <c r="N106" i="418"/>
  <c r="Q211" i="417"/>
  <c r="P211" i="417"/>
  <c r="Q157" i="418"/>
  <c r="R141" i="418" s="1"/>
  <c r="P157" i="418"/>
  <c r="Q160" i="417"/>
  <c r="P160" i="417"/>
  <c r="Q208" i="417"/>
  <c r="R192" i="417" s="1"/>
  <c r="P208" i="417"/>
  <c r="AB72" i="417"/>
  <c r="AC56" i="417" s="1"/>
  <c r="AA72" i="417"/>
  <c r="N72" i="417"/>
  <c r="Q125" i="417"/>
  <c r="P125" i="417"/>
  <c r="Q161" i="417"/>
  <c r="P161" i="417"/>
  <c r="Q25" i="418"/>
  <c r="P25" i="418"/>
  <c r="Q74" i="417"/>
  <c r="P74" i="417"/>
  <c r="Q177" i="417"/>
  <c r="P177" i="417"/>
  <c r="Q123" i="418"/>
  <c r="R107" i="418" s="1"/>
  <c r="P123" i="418"/>
  <c r="Q94" i="417"/>
  <c r="P94" i="417"/>
  <c r="Q89" i="418"/>
  <c r="R73" i="418" s="1"/>
  <c r="P89" i="418"/>
  <c r="D2" i="417"/>
  <c r="Q21" i="417"/>
  <c r="R5" i="417" s="1"/>
  <c r="P21" i="417"/>
  <c r="Q159" i="417"/>
  <c r="P159" i="417"/>
  <c r="P140" i="417"/>
  <c r="Q140" i="417"/>
  <c r="R124" i="417" s="1"/>
  <c r="Q191" i="417"/>
  <c r="R175" i="417" s="1"/>
  <c r="P191" i="417"/>
  <c r="Q77" i="417"/>
  <c r="P77" i="417"/>
  <c r="AB106" i="417"/>
  <c r="AC90" i="417" s="1"/>
  <c r="AA106" i="417"/>
  <c r="N106" i="417"/>
  <c r="Q126" i="417"/>
  <c r="P126" i="417"/>
  <c r="Q174" i="417"/>
  <c r="R158" i="417" s="1"/>
  <c r="P174" i="417"/>
  <c r="Q141" i="417"/>
  <c r="P141" i="417"/>
  <c r="Q110" i="417"/>
  <c r="P110" i="417"/>
  <c r="Q41" i="417"/>
  <c r="P41" i="417"/>
  <c r="AB89" i="417"/>
  <c r="AC73" i="417" s="1"/>
  <c r="AA89" i="417"/>
  <c r="N89" i="417"/>
  <c r="Q55" i="418"/>
  <c r="R39" i="418" s="1"/>
  <c r="P55" i="418"/>
  <c r="Q108" i="417"/>
  <c r="P108" i="417"/>
  <c r="P140" i="418"/>
  <c r="Q140" i="418"/>
  <c r="R124" i="418" s="1"/>
  <c r="N123" i="417"/>
  <c r="AA123" i="417"/>
  <c r="AB123" i="417"/>
  <c r="AC107" i="417" s="1"/>
  <c r="Q73" i="417"/>
  <c r="P73" i="417"/>
  <c r="Q26" i="418"/>
  <c r="P26" i="418"/>
  <c r="Q91" i="417"/>
  <c r="P91" i="417"/>
  <c r="D2" i="418"/>
  <c r="Q21" i="418"/>
  <c r="R5" i="418" s="1"/>
  <c r="P21" i="418"/>
  <c r="P38" i="417"/>
  <c r="Q38" i="417"/>
  <c r="R22" i="417" s="1"/>
  <c r="N55" i="415"/>
  <c r="AB55" i="415"/>
  <c r="AC39" i="415" s="1"/>
  <c r="AA55" i="415"/>
  <c r="Q126" i="414"/>
  <c r="P126" i="414"/>
  <c r="Q89" i="414"/>
  <c r="R73" i="414" s="1"/>
  <c r="P89" i="414"/>
  <c r="Q109" i="414"/>
  <c r="P109" i="414"/>
  <c r="N123" i="414"/>
  <c r="AB123" i="414"/>
  <c r="AC107" i="414" s="1"/>
  <c r="AA123" i="414"/>
  <c r="Q124" i="415"/>
  <c r="P124" i="415"/>
  <c r="Q89" i="415"/>
  <c r="R73" i="415" s="1"/>
  <c r="P89" i="415"/>
  <c r="Q91" i="414"/>
  <c r="P91" i="414"/>
  <c r="Q27" i="415"/>
  <c r="P27" i="415"/>
  <c r="AB123" i="415"/>
  <c r="AC107" i="415" s="1"/>
  <c r="AA123" i="415"/>
  <c r="N123" i="415"/>
  <c r="Q72" i="414"/>
  <c r="R56" i="414" s="1"/>
  <c r="P72" i="414"/>
  <c r="Q74" i="414"/>
  <c r="P74" i="414"/>
  <c r="N106" i="414"/>
  <c r="AB106" i="414"/>
  <c r="AC90" i="414" s="1"/>
  <c r="AA106" i="414"/>
  <c r="Q23" i="415"/>
  <c r="P23" i="415"/>
  <c r="Q39" i="415"/>
  <c r="P39" i="415"/>
  <c r="Q55" i="414"/>
  <c r="R39" i="414" s="1"/>
  <c r="P55" i="414"/>
  <c r="Q161" i="414"/>
  <c r="P161" i="414"/>
  <c r="Q214" i="414"/>
  <c r="P214" i="414"/>
  <c r="AB38" i="415"/>
  <c r="AC22" i="415" s="1"/>
  <c r="AA38" i="415"/>
  <c r="N38" i="415"/>
  <c r="Q72" i="415"/>
  <c r="R56" i="415" s="1"/>
  <c r="P72" i="415"/>
  <c r="P38" i="414"/>
  <c r="Q38" i="414"/>
  <c r="R22" i="414" s="1"/>
  <c r="Q140" i="415"/>
  <c r="R124" i="415" s="1"/>
  <c r="P140" i="415"/>
  <c r="Q210" i="414"/>
  <c r="P210" i="414"/>
  <c r="Q21" i="414"/>
  <c r="R5" i="414" s="1"/>
  <c r="P21" i="414"/>
  <c r="Q191" i="414"/>
  <c r="R175" i="414" s="1"/>
  <c r="P191" i="414"/>
  <c r="Q157" i="415"/>
  <c r="R141" i="415" s="1"/>
  <c r="P157" i="415"/>
  <c r="Q177" i="414"/>
  <c r="P177" i="414"/>
  <c r="Q24" i="415"/>
  <c r="P24" i="415"/>
  <c r="P157" i="414"/>
  <c r="Q157" i="414"/>
  <c r="R141" i="414" s="1"/>
  <c r="Q56" i="415"/>
  <c r="P56" i="415"/>
  <c r="Q160" i="414"/>
  <c r="P160" i="414"/>
  <c r="N140" i="414"/>
  <c r="AB140" i="414"/>
  <c r="AC124" i="414" s="1"/>
  <c r="AA140" i="414"/>
  <c r="Q158" i="414"/>
  <c r="P158" i="414"/>
  <c r="Q125" i="414"/>
  <c r="P125" i="414"/>
  <c r="Q211" i="414"/>
  <c r="P211" i="414"/>
  <c r="Q141" i="414"/>
  <c r="P141" i="414"/>
  <c r="N208" i="414"/>
  <c r="AB208" i="414"/>
  <c r="AC192" i="414" s="1"/>
  <c r="AA208" i="414"/>
  <c r="Q106" i="415"/>
  <c r="R90" i="415" s="1"/>
  <c r="P106" i="415"/>
  <c r="AB225" i="414"/>
  <c r="AC209" i="414" s="1"/>
  <c r="AA225" i="414"/>
  <c r="N225" i="414"/>
  <c r="Q178" i="414"/>
  <c r="P178" i="414"/>
  <c r="P174" i="414"/>
  <c r="Q174" i="414"/>
  <c r="R158" i="414" s="1"/>
  <c r="Q73" i="411"/>
  <c r="P73" i="411"/>
  <c r="Q26" i="412"/>
  <c r="P26" i="412"/>
  <c r="Q93" i="412"/>
  <c r="P93" i="412"/>
  <c r="Q161" i="411"/>
  <c r="P161" i="411"/>
  <c r="P140" i="412"/>
  <c r="Q140" i="412"/>
  <c r="R124" i="412" s="1"/>
  <c r="Q56" i="411"/>
  <c r="P56" i="411"/>
  <c r="Q6" i="412"/>
  <c r="P6" i="412"/>
  <c r="Q39" i="411"/>
  <c r="P39" i="411"/>
  <c r="AB38" i="412"/>
  <c r="AC22" i="412" s="1"/>
  <c r="AA38" i="412"/>
  <c r="N38" i="412"/>
  <c r="Q21" i="412"/>
  <c r="R5" i="412" s="1"/>
  <c r="P21" i="412"/>
  <c r="Q191" i="411"/>
  <c r="R175" i="411" s="1"/>
  <c r="P191" i="411"/>
  <c r="Q80" i="412"/>
  <c r="P80" i="412"/>
  <c r="Q76" i="412"/>
  <c r="P76" i="412"/>
  <c r="Q126" i="411"/>
  <c r="P126" i="411"/>
  <c r="P174" i="411"/>
  <c r="Q174" i="411"/>
  <c r="R158" i="411" s="1"/>
  <c r="Q124" i="411"/>
  <c r="P124" i="411"/>
  <c r="AB157" i="412"/>
  <c r="AC141" i="412" s="1"/>
  <c r="AA157" i="412"/>
  <c r="N157" i="412"/>
  <c r="AB225" i="411"/>
  <c r="AC209" i="411" s="1"/>
  <c r="AA225" i="411"/>
  <c r="N225" i="411"/>
  <c r="Q106" i="411"/>
  <c r="R90" i="411" s="1"/>
  <c r="P106" i="411"/>
  <c r="Q55" i="411"/>
  <c r="R39" i="411" s="1"/>
  <c r="P55" i="411"/>
  <c r="N208" i="411"/>
  <c r="AA208" i="411"/>
  <c r="AB208" i="411"/>
  <c r="AC192" i="411" s="1"/>
  <c r="Q57" i="412"/>
  <c r="P57" i="412"/>
  <c r="AA123" i="411"/>
  <c r="N123" i="411"/>
  <c r="AB123" i="411"/>
  <c r="AC107" i="411" s="1"/>
  <c r="Q89" i="412"/>
  <c r="R73" i="412" s="1"/>
  <c r="P89" i="412"/>
  <c r="Q94" i="411"/>
  <c r="P94" i="411"/>
  <c r="Q141" i="411"/>
  <c r="P141" i="411"/>
  <c r="AB123" i="412"/>
  <c r="AC107" i="412" s="1"/>
  <c r="AA123" i="412"/>
  <c r="N123" i="412"/>
  <c r="Q72" i="412"/>
  <c r="R56" i="412" s="1"/>
  <c r="P72" i="412"/>
  <c r="Q77" i="411"/>
  <c r="P77" i="411"/>
  <c r="N140" i="411"/>
  <c r="AB140" i="411"/>
  <c r="AC124" i="411" s="1"/>
  <c r="AA140" i="411"/>
  <c r="N55" i="412"/>
  <c r="D2" i="412" s="1"/>
  <c r="AB55" i="412"/>
  <c r="AC39" i="412" s="1"/>
  <c r="AA55" i="412"/>
  <c r="Q24" i="412"/>
  <c r="P24" i="412"/>
  <c r="Q90" i="411"/>
  <c r="P90" i="411"/>
  <c r="N21" i="411"/>
  <c r="AB21" i="411"/>
  <c r="AC5" i="411" s="1"/>
  <c r="AA21" i="411"/>
  <c r="Q143" i="412"/>
  <c r="P143" i="412"/>
  <c r="Q22" i="412"/>
  <c r="P22" i="412"/>
  <c r="AB106" i="412"/>
  <c r="AC90" i="412" s="1"/>
  <c r="AA106" i="412"/>
  <c r="N106" i="412"/>
  <c r="Q72" i="411"/>
  <c r="R56" i="411" s="1"/>
  <c r="P72" i="411"/>
  <c r="Q211" i="411"/>
  <c r="P211" i="411"/>
  <c r="Q41" i="411"/>
  <c r="P41" i="411"/>
  <c r="P157" i="411"/>
  <c r="Q157" i="411"/>
  <c r="R141" i="411" s="1"/>
  <c r="Q111" i="412"/>
  <c r="P111" i="412"/>
  <c r="Q209" i="411"/>
  <c r="P209" i="411"/>
  <c r="Q178" i="411"/>
  <c r="P178" i="411"/>
  <c r="Q89" i="411"/>
  <c r="R73" i="411" s="1"/>
  <c r="P89" i="411"/>
  <c r="Q108" i="406"/>
  <c r="P108" i="406"/>
  <c r="N55" i="405"/>
  <c r="AB55" i="405"/>
  <c r="AC39" i="405" s="1"/>
  <c r="AA55" i="405"/>
  <c r="P72" i="405"/>
  <c r="Q72" i="405"/>
  <c r="R56" i="405" s="1"/>
  <c r="N89" i="405"/>
  <c r="AB89" i="405"/>
  <c r="AC73" i="405" s="1"/>
  <c r="AA89" i="405"/>
  <c r="Q91" i="405"/>
  <c r="P91" i="405"/>
  <c r="AB208" i="405"/>
  <c r="AC192" i="405" s="1"/>
  <c r="AA208" i="405"/>
  <c r="N208" i="405"/>
  <c r="Q77" i="406"/>
  <c r="P77" i="406"/>
  <c r="Q108" i="405"/>
  <c r="P108" i="405"/>
  <c r="Q58" i="406"/>
  <c r="P58" i="406"/>
  <c r="Q125" i="406"/>
  <c r="P125" i="406"/>
  <c r="AB225" i="405"/>
  <c r="AC209" i="405" s="1"/>
  <c r="AA225" i="405"/>
  <c r="N225" i="405"/>
  <c r="Q127" i="405"/>
  <c r="P127" i="405"/>
  <c r="Q157" i="406"/>
  <c r="R141" i="406" s="1"/>
  <c r="P157" i="406"/>
  <c r="Q40" i="406"/>
  <c r="P40" i="406"/>
  <c r="Q81" i="406"/>
  <c r="P81" i="406"/>
  <c r="N106" i="405"/>
  <c r="AB106" i="405"/>
  <c r="AC90" i="405" s="1"/>
  <c r="AA106" i="405"/>
  <c r="Q142" i="406"/>
  <c r="P142" i="406"/>
  <c r="N21" i="405"/>
  <c r="AA21" i="405"/>
  <c r="AB21" i="405"/>
  <c r="AC5" i="405" s="1"/>
  <c r="H1" i="405"/>
  <c r="AA5" i="405"/>
  <c r="N40" i="405"/>
  <c r="N76" i="405"/>
  <c r="AA90" i="405"/>
  <c r="N93" i="405"/>
  <c r="N125" i="405"/>
  <c r="N160" i="405"/>
  <c r="N177" i="405"/>
  <c r="N210" i="405"/>
  <c r="N214" i="405"/>
  <c r="N23" i="406"/>
  <c r="N27" i="406"/>
  <c r="N106" i="406"/>
  <c r="N123" i="406"/>
  <c r="AA157" i="406"/>
  <c r="M38" i="406"/>
  <c r="M38" i="405"/>
  <c r="AA161" i="405"/>
  <c r="AA178" i="405"/>
  <c r="N209" i="405"/>
  <c r="AA211" i="405"/>
  <c r="M21" i="406"/>
  <c r="AA24" i="406"/>
  <c r="P39" i="406"/>
  <c r="P107" i="406"/>
  <c r="P124" i="406"/>
  <c r="F2" i="405"/>
  <c r="AA72" i="405"/>
  <c r="N123" i="405"/>
  <c r="AA40" i="406"/>
  <c r="M55" i="406"/>
  <c r="AA58" i="406"/>
  <c r="AA77" i="406"/>
  <c r="AA81" i="406"/>
  <c r="AA108" i="406"/>
  <c r="AA125" i="406"/>
  <c r="M174" i="406"/>
  <c r="AB40" i="406"/>
  <c r="AB58" i="406"/>
  <c r="AB77" i="406"/>
  <c r="AB81" i="406"/>
  <c r="N22" i="405"/>
  <c r="AA40" i="405"/>
  <c r="AA76" i="405"/>
  <c r="AA93" i="405"/>
  <c r="AA125" i="405"/>
  <c r="M140" i="405"/>
  <c r="N141" i="405"/>
  <c r="M157" i="405"/>
  <c r="N158" i="405"/>
  <c r="AA160" i="405"/>
  <c r="M174" i="405"/>
  <c r="N175" i="405"/>
  <c r="AA177" i="405"/>
  <c r="AA210" i="405"/>
  <c r="AA214" i="405"/>
  <c r="N5" i="406"/>
  <c r="AA23" i="406"/>
  <c r="AA27" i="406"/>
  <c r="N42" i="406"/>
  <c r="P56" i="406"/>
  <c r="N75" i="406"/>
  <c r="N79" i="406"/>
  <c r="N92" i="406"/>
  <c r="N110" i="406"/>
  <c r="N159" i="406"/>
  <c r="E8" i="404"/>
  <c r="P23" i="405"/>
  <c r="AB40" i="405"/>
  <c r="P75" i="405"/>
  <c r="AB76" i="405"/>
  <c r="P92" i="405"/>
  <c r="P109" i="405"/>
  <c r="P159" i="405"/>
  <c r="P176" i="405"/>
  <c r="P194" i="405"/>
  <c r="P213" i="405"/>
  <c r="P6" i="406"/>
  <c r="P26" i="406"/>
  <c r="N6" i="405"/>
  <c r="N74" i="405"/>
  <c r="N162" i="405"/>
  <c r="N193" i="405"/>
  <c r="AA209" i="405"/>
  <c r="N212" i="405"/>
  <c r="N25" i="406"/>
  <c r="AA106" i="406"/>
  <c r="AA123" i="406"/>
  <c r="M191" i="405"/>
  <c r="AA6" i="406"/>
  <c r="AA26" i="406"/>
  <c r="AA42" i="406"/>
  <c r="M72" i="406"/>
  <c r="AA75" i="406"/>
  <c r="AA79" i="406"/>
  <c r="M89" i="406"/>
  <c r="AA92" i="406"/>
  <c r="AA110" i="406"/>
  <c r="M140" i="406"/>
  <c r="AA159" i="406"/>
  <c r="AA22" i="405"/>
  <c r="AB106" i="402"/>
  <c r="AC90" i="402" s="1"/>
  <c r="AA106" i="402"/>
  <c r="N106" i="402"/>
  <c r="P39" i="403"/>
  <c r="Q39" i="403"/>
  <c r="P90" i="403"/>
  <c r="Q90" i="403"/>
  <c r="Q38" i="402"/>
  <c r="R22" i="402" s="1"/>
  <c r="P38" i="402"/>
  <c r="Q212" i="402"/>
  <c r="P212" i="402"/>
  <c r="Q27" i="403"/>
  <c r="P27" i="403"/>
  <c r="Q72" i="403"/>
  <c r="R56" i="403" s="1"/>
  <c r="P72" i="403"/>
  <c r="AB89" i="402"/>
  <c r="AC73" i="402" s="1"/>
  <c r="AA89" i="402"/>
  <c r="N89" i="402"/>
  <c r="Q127" i="402"/>
  <c r="P127" i="402"/>
  <c r="AB72" i="402"/>
  <c r="AC56" i="402" s="1"/>
  <c r="AA72" i="402"/>
  <c r="N72" i="402"/>
  <c r="Q208" i="402"/>
  <c r="R192" i="402" s="1"/>
  <c r="P208" i="402"/>
  <c r="N174" i="402"/>
  <c r="AB174" i="402"/>
  <c r="AC158" i="402" s="1"/>
  <c r="AA174" i="402"/>
  <c r="P141" i="403"/>
  <c r="Q141" i="403"/>
  <c r="I3" i="401"/>
  <c r="F2" i="402"/>
  <c r="Q108" i="402"/>
  <c r="P108" i="402"/>
  <c r="Q123" i="402"/>
  <c r="R107" i="402" s="1"/>
  <c r="P123" i="402"/>
  <c r="Q193" i="402"/>
  <c r="P193" i="402"/>
  <c r="Q23" i="403"/>
  <c r="P23" i="403"/>
  <c r="AB55" i="402"/>
  <c r="AC39" i="402" s="1"/>
  <c r="AA55" i="402"/>
  <c r="N55" i="402"/>
  <c r="P157" i="402"/>
  <c r="Q157" i="402"/>
  <c r="R141" i="402" s="1"/>
  <c r="AB21" i="403"/>
  <c r="AC5" i="403" s="1"/>
  <c r="AA21" i="403"/>
  <c r="N21" i="403"/>
  <c r="Q5" i="402"/>
  <c r="P5" i="402"/>
  <c r="AB191" i="402"/>
  <c r="AC175" i="402" s="1"/>
  <c r="AA191" i="402"/>
  <c r="N191" i="402"/>
  <c r="P21" i="402"/>
  <c r="Q21" i="402"/>
  <c r="R5" i="402" s="1"/>
  <c r="Q162" i="402"/>
  <c r="P162" i="402"/>
  <c r="Q140" i="403"/>
  <c r="R124" i="403" s="1"/>
  <c r="P140" i="403"/>
  <c r="AA38" i="402"/>
  <c r="AA123" i="402"/>
  <c r="AA208" i="402"/>
  <c r="AA22" i="402"/>
  <c r="AB38" i="402"/>
  <c r="AC22" i="402" s="1"/>
  <c r="N41" i="402"/>
  <c r="N77" i="402"/>
  <c r="N94" i="402"/>
  <c r="AB123" i="402"/>
  <c r="AC107" i="402" s="1"/>
  <c r="N126" i="402"/>
  <c r="AA141" i="402"/>
  <c r="AA158" i="402"/>
  <c r="N161" i="402"/>
  <c r="AA175" i="402"/>
  <c r="N178" i="402"/>
  <c r="P192" i="402"/>
  <c r="AB208" i="402"/>
  <c r="AC192" i="402" s="1"/>
  <c r="N211" i="402"/>
  <c r="N6" i="403"/>
  <c r="P22" i="403"/>
  <c r="N26" i="403"/>
  <c r="N55" i="403"/>
  <c r="AA72" i="403"/>
  <c r="P76" i="403"/>
  <c r="P80" i="403"/>
  <c r="N106" i="403"/>
  <c r="N123" i="403"/>
  <c r="P125" i="403"/>
  <c r="AA74" i="402"/>
  <c r="AB175" i="402"/>
  <c r="AA193" i="402"/>
  <c r="AA212" i="402"/>
  <c r="N5" i="403"/>
  <c r="AA23" i="403"/>
  <c r="AA27" i="403"/>
  <c r="AA39" i="403"/>
  <c r="P56" i="403"/>
  <c r="AB72" i="403"/>
  <c r="AC56" i="403" s="1"/>
  <c r="AA90" i="403"/>
  <c r="P107" i="403"/>
  <c r="P124" i="403"/>
  <c r="AA141" i="403"/>
  <c r="AA21" i="402"/>
  <c r="AB127" i="402"/>
  <c r="AA157" i="402"/>
  <c r="AB162" i="402"/>
  <c r="AB193" i="402"/>
  <c r="AB212" i="402"/>
  <c r="AB23" i="403"/>
  <c r="AB27" i="403"/>
  <c r="AB39" i="403"/>
  <c r="AB90" i="403"/>
  <c r="AB141" i="403"/>
  <c r="M174" i="403"/>
  <c r="AB21" i="402"/>
  <c r="AC5" i="402" s="1"/>
  <c r="AB157" i="402"/>
  <c r="AC141" i="402" s="1"/>
  <c r="P42" i="403"/>
  <c r="P75" i="403"/>
  <c r="P79" i="403"/>
  <c r="P93" i="403"/>
  <c r="P111" i="403"/>
  <c r="AA26" i="403"/>
  <c r="N159" i="403"/>
  <c r="P40" i="402"/>
  <c r="P76" i="402"/>
  <c r="P93" i="402"/>
  <c r="P125" i="402"/>
  <c r="P160" i="402"/>
  <c r="AB161" i="402"/>
  <c r="P177" i="402"/>
  <c r="P210" i="402"/>
  <c r="P214" i="402"/>
  <c r="P25" i="403"/>
  <c r="N73" i="403"/>
  <c r="M157" i="403"/>
  <c r="N158" i="403"/>
  <c r="N23" i="402"/>
  <c r="P39" i="402"/>
  <c r="N75" i="402"/>
  <c r="N92" i="402"/>
  <c r="N109" i="402"/>
  <c r="P124" i="402"/>
  <c r="N159" i="402"/>
  <c r="N176" i="402"/>
  <c r="N194" i="402"/>
  <c r="P209" i="402"/>
  <c r="N213" i="402"/>
  <c r="H1" i="403"/>
  <c r="N24" i="403"/>
  <c r="P41" i="403"/>
  <c r="AA55" i="403"/>
  <c r="P74" i="403"/>
  <c r="P78" i="403"/>
  <c r="AA106" i="403"/>
  <c r="AA123" i="403"/>
  <c r="M140" i="402"/>
  <c r="M225" i="402"/>
  <c r="E8" i="401"/>
  <c r="M38" i="403"/>
  <c r="AA41" i="403"/>
  <c r="AA74" i="403"/>
  <c r="AA78" i="403"/>
  <c r="M89" i="403"/>
  <c r="AA92" i="403"/>
  <c r="AA110" i="403"/>
  <c r="AA159" i="403"/>
  <c r="P22" i="402"/>
  <c r="AA39" i="402"/>
  <c r="AA124" i="402"/>
  <c r="P141" i="402"/>
  <c r="P158" i="402"/>
  <c r="P175" i="402"/>
  <c r="AA209" i="402"/>
  <c r="P40" i="403"/>
  <c r="P58" i="403"/>
  <c r="P77" i="403"/>
  <c r="P91" i="403"/>
  <c r="P109" i="403"/>
  <c r="P142" i="403"/>
  <c r="AB39" i="402"/>
  <c r="N56" i="402"/>
  <c r="N73" i="402"/>
  <c r="N90" i="402"/>
  <c r="P21" i="399"/>
  <c r="Q21" i="399"/>
  <c r="R5" i="399" s="1"/>
  <c r="Q92" i="399"/>
  <c r="P92" i="399"/>
  <c r="P109" i="399"/>
  <c r="Q109" i="399"/>
  <c r="AB191" i="399"/>
  <c r="AC175" i="399" s="1"/>
  <c r="N191" i="399"/>
  <c r="AA191" i="399"/>
  <c r="P211" i="399"/>
  <c r="Q211" i="399"/>
  <c r="P157" i="399"/>
  <c r="Q157" i="399"/>
  <c r="R141" i="399" s="1"/>
  <c r="Q161" i="399"/>
  <c r="P161" i="399"/>
  <c r="Q177" i="399"/>
  <c r="P177" i="399"/>
  <c r="N55" i="399"/>
  <c r="AB55" i="399"/>
  <c r="AC39" i="399" s="1"/>
  <c r="AA55" i="399"/>
  <c r="Q26" i="400"/>
  <c r="P26" i="400"/>
  <c r="Q159" i="399"/>
  <c r="P159" i="399"/>
  <c r="AB89" i="399"/>
  <c r="AC73" i="399" s="1"/>
  <c r="N89" i="399"/>
  <c r="AA89" i="399"/>
  <c r="N140" i="400"/>
  <c r="AB140" i="400"/>
  <c r="AC124" i="400" s="1"/>
  <c r="AA140" i="400"/>
  <c r="Q110" i="399"/>
  <c r="P110" i="399"/>
  <c r="Q127" i="399"/>
  <c r="P127" i="399"/>
  <c r="Q212" i="399"/>
  <c r="P212" i="399"/>
  <c r="Q24" i="400"/>
  <c r="P24" i="400"/>
  <c r="Q176" i="399"/>
  <c r="P176" i="399"/>
  <c r="Q210" i="399"/>
  <c r="P210" i="399"/>
  <c r="I3" i="398"/>
  <c r="F2" i="399"/>
  <c r="Q77" i="399"/>
  <c r="P77" i="399"/>
  <c r="Q38" i="399"/>
  <c r="R22" i="399" s="1"/>
  <c r="P38" i="399"/>
  <c r="N174" i="399"/>
  <c r="AB174" i="399"/>
  <c r="AC158" i="399" s="1"/>
  <c r="AA174" i="399"/>
  <c r="Q6" i="400"/>
  <c r="P6" i="400"/>
  <c r="Q25" i="400"/>
  <c r="P25" i="400"/>
  <c r="N126" i="399"/>
  <c r="P72" i="399"/>
  <c r="M106" i="399"/>
  <c r="N107" i="399"/>
  <c r="M208" i="399"/>
  <c r="N209" i="399"/>
  <c r="M225" i="399"/>
  <c r="AA25" i="400"/>
  <c r="N40" i="400"/>
  <c r="N58" i="400"/>
  <c r="P73" i="400"/>
  <c r="N77" i="400"/>
  <c r="N81" i="400"/>
  <c r="P90" i="400"/>
  <c r="N108" i="400"/>
  <c r="N125" i="400"/>
  <c r="M38" i="400"/>
  <c r="M123" i="400"/>
  <c r="N108" i="399"/>
  <c r="H1" i="399"/>
  <c r="AB21" i="399"/>
  <c r="AC5" i="399" s="1"/>
  <c r="N40" i="399"/>
  <c r="N76" i="399"/>
  <c r="N93" i="399"/>
  <c r="N125" i="399"/>
  <c r="AB157" i="399"/>
  <c r="AC141" i="399" s="1"/>
  <c r="N160" i="399"/>
  <c r="N193" i="399"/>
  <c r="N213" i="399"/>
  <c r="N23" i="400"/>
  <c r="N27" i="400"/>
  <c r="N106" i="400"/>
  <c r="N157" i="400"/>
  <c r="N89" i="400"/>
  <c r="AA41" i="399"/>
  <c r="AA77" i="399"/>
  <c r="AA108" i="399"/>
  <c r="M123" i="399"/>
  <c r="N124" i="399"/>
  <c r="AA126" i="399"/>
  <c r="AA161" i="399"/>
  <c r="N192" i="399"/>
  <c r="AA210" i="399"/>
  <c r="M21" i="400"/>
  <c r="N22" i="400"/>
  <c r="AA24" i="400"/>
  <c r="P39" i="400"/>
  <c r="N57" i="400"/>
  <c r="AA73" i="400"/>
  <c r="N76" i="400"/>
  <c r="N80" i="400"/>
  <c r="AA90" i="400"/>
  <c r="N93" i="400"/>
  <c r="P107" i="400"/>
  <c r="N111" i="400"/>
  <c r="P124" i="400"/>
  <c r="N143" i="400"/>
  <c r="AB41" i="399"/>
  <c r="AA72" i="399"/>
  <c r="AB77" i="399"/>
  <c r="AB161" i="399"/>
  <c r="AB210" i="399"/>
  <c r="AB24" i="400"/>
  <c r="AA40" i="400"/>
  <c r="M55" i="400"/>
  <c r="AA58" i="400"/>
  <c r="AA77" i="400"/>
  <c r="AA81" i="400"/>
  <c r="AA108" i="400"/>
  <c r="AA125" i="400"/>
  <c r="N41" i="399"/>
  <c r="N72" i="400"/>
  <c r="AA107" i="399"/>
  <c r="AA209" i="399"/>
  <c r="AA72" i="400"/>
  <c r="AA89" i="400"/>
  <c r="AB125" i="400"/>
  <c r="AA40" i="399"/>
  <c r="AA76" i="399"/>
  <c r="AA93" i="399"/>
  <c r="AA125" i="399"/>
  <c r="M140" i="399"/>
  <c r="AA160" i="399"/>
  <c r="AA193" i="399"/>
  <c r="AA213" i="399"/>
  <c r="AA23" i="400"/>
  <c r="AA27" i="400"/>
  <c r="P75" i="399"/>
  <c r="AB76" i="399"/>
  <c r="AB160" i="399"/>
  <c r="AA106" i="400"/>
  <c r="P110" i="400"/>
  <c r="AA157" i="400"/>
  <c r="AB38" i="396"/>
  <c r="AC22" i="396" s="1"/>
  <c r="AA38" i="396"/>
  <c r="N38" i="396"/>
  <c r="Q93" i="396"/>
  <c r="P93" i="396"/>
  <c r="Q125" i="396"/>
  <c r="P125" i="396"/>
  <c r="N55" i="396"/>
  <c r="AB55" i="396"/>
  <c r="AC39" i="396" s="1"/>
  <c r="AA55" i="396"/>
  <c r="N140" i="397"/>
  <c r="AB140" i="397"/>
  <c r="AC124" i="397" s="1"/>
  <c r="AA140" i="397"/>
  <c r="Q41" i="396"/>
  <c r="P41" i="396"/>
  <c r="Q76" i="396"/>
  <c r="P76" i="396"/>
  <c r="I3" i="395"/>
  <c r="F2" i="396"/>
  <c r="Q94" i="396"/>
  <c r="P94" i="396"/>
  <c r="AB123" i="396"/>
  <c r="AC107" i="396" s="1"/>
  <c r="AA123" i="396"/>
  <c r="N123" i="396"/>
  <c r="Q126" i="396"/>
  <c r="P126" i="396"/>
  <c r="Q193" i="396"/>
  <c r="P193" i="396"/>
  <c r="Q160" i="396"/>
  <c r="P160" i="396"/>
  <c r="Q25" i="397"/>
  <c r="P25" i="397"/>
  <c r="Q77" i="396"/>
  <c r="P77" i="396"/>
  <c r="AB191" i="396"/>
  <c r="AC175" i="396" s="1"/>
  <c r="AA191" i="396"/>
  <c r="N191" i="396"/>
  <c r="N208" i="396"/>
  <c r="AB208" i="396"/>
  <c r="AC192" i="396" s="1"/>
  <c r="AA208" i="396"/>
  <c r="Q142" i="397"/>
  <c r="P142" i="397"/>
  <c r="Q40" i="396"/>
  <c r="P40" i="396"/>
  <c r="Q108" i="396"/>
  <c r="P108" i="396"/>
  <c r="Q161" i="396"/>
  <c r="P161" i="396"/>
  <c r="Q212" i="396"/>
  <c r="P212" i="396"/>
  <c r="Q5" i="397"/>
  <c r="P5" i="397"/>
  <c r="M72" i="397"/>
  <c r="M89" i="397"/>
  <c r="N22" i="396"/>
  <c r="N141" i="396"/>
  <c r="M157" i="396"/>
  <c r="N158" i="396"/>
  <c r="M225" i="396"/>
  <c r="AA25" i="397"/>
  <c r="N40" i="397"/>
  <c r="N58" i="397"/>
  <c r="P73" i="397"/>
  <c r="N77" i="397"/>
  <c r="N81" i="397"/>
  <c r="P90" i="397"/>
  <c r="N108" i="397"/>
  <c r="N125" i="397"/>
  <c r="N21" i="396"/>
  <c r="P23" i="396"/>
  <c r="AB40" i="396"/>
  <c r="P75" i="396"/>
  <c r="AB76" i="396"/>
  <c r="P92" i="396"/>
  <c r="AB93" i="396"/>
  <c r="P109" i="396"/>
  <c r="AB125" i="396"/>
  <c r="N140" i="396"/>
  <c r="P159" i="396"/>
  <c r="AB160" i="396"/>
  <c r="P177" i="396"/>
  <c r="AB193" i="396"/>
  <c r="P211" i="396"/>
  <c r="AB212" i="396"/>
  <c r="P24" i="397"/>
  <c r="AB25" i="397"/>
  <c r="M38" i="397"/>
  <c r="N39" i="397"/>
  <c r="N107" i="397"/>
  <c r="M123" i="397"/>
  <c r="N124" i="397"/>
  <c r="E8" i="395"/>
  <c r="O21" i="396"/>
  <c r="AA124" i="396"/>
  <c r="N127" i="396"/>
  <c r="N176" i="396"/>
  <c r="N210" i="396"/>
  <c r="N214" i="396"/>
  <c r="N23" i="397"/>
  <c r="N27" i="397"/>
  <c r="N106" i="397"/>
  <c r="N157" i="397"/>
  <c r="N5" i="396"/>
  <c r="AA23" i="396"/>
  <c r="AB39" i="396"/>
  <c r="N56" i="396"/>
  <c r="M72" i="396"/>
  <c r="N73" i="396"/>
  <c r="AA75" i="396"/>
  <c r="M89" i="396"/>
  <c r="N90" i="396"/>
  <c r="AA92" i="396"/>
  <c r="M106" i="396"/>
  <c r="AA109" i="396"/>
  <c r="AA159" i="396"/>
  <c r="M174" i="396"/>
  <c r="AA177" i="396"/>
  <c r="AB192" i="396"/>
  <c r="N209" i="396"/>
  <c r="AA211" i="396"/>
  <c r="M21" i="397"/>
  <c r="AA24" i="397"/>
  <c r="N57" i="397"/>
  <c r="N76" i="397"/>
  <c r="N80" i="397"/>
  <c r="AA90" i="397"/>
  <c r="N93" i="397"/>
  <c r="N111" i="397"/>
  <c r="N143" i="397"/>
  <c r="P6" i="396"/>
  <c r="P74" i="396"/>
  <c r="AB109" i="396"/>
  <c r="AB177" i="396"/>
  <c r="AA40" i="397"/>
  <c r="M55" i="397"/>
  <c r="AA58" i="397"/>
  <c r="AA77" i="397"/>
  <c r="AA81" i="397"/>
  <c r="AA108" i="397"/>
  <c r="AA125" i="397"/>
  <c r="AA22" i="396"/>
  <c r="P107" i="396"/>
  <c r="AA141" i="396"/>
  <c r="AA158" i="396"/>
  <c r="P175" i="396"/>
  <c r="N194" i="396"/>
  <c r="N213" i="396"/>
  <c r="N6" i="397"/>
  <c r="P22" i="397"/>
  <c r="N26" i="397"/>
  <c r="AB22" i="396"/>
  <c r="AA74" i="396"/>
  <c r="P56" i="397"/>
  <c r="AA107" i="397"/>
  <c r="AA124" i="397"/>
  <c r="AA21" i="396"/>
  <c r="AA140" i="396"/>
  <c r="AB124" i="397"/>
  <c r="AA106" i="397"/>
  <c r="AA157" i="397"/>
  <c r="N72" i="394"/>
  <c r="AB72" i="394"/>
  <c r="AC56" i="394" s="1"/>
  <c r="AA72" i="394"/>
  <c r="P72" i="393"/>
  <c r="Q72" i="393"/>
  <c r="R56" i="393" s="1"/>
  <c r="N140" i="394"/>
  <c r="AB140" i="394"/>
  <c r="AC124" i="394" s="1"/>
  <c r="AA140" i="394"/>
  <c r="N21" i="393"/>
  <c r="AA21" i="393"/>
  <c r="AB21" i="393"/>
  <c r="AC5" i="393" s="1"/>
  <c r="Q40" i="394"/>
  <c r="P40" i="394"/>
  <c r="N55" i="393"/>
  <c r="AB55" i="393"/>
  <c r="AC39" i="393" s="1"/>
  <c r="AA55" i="393"/>
  <c r="AB208" i="393"/>
  <c r="AC192" i="393" s="1"/>
  <c r="AA208" i="393"/>
  <c r="N208" i="393"/>
  <c r="Q81" i="394"/>
  <c r="P81" i="394"/>
  <c r="Q125" i="394"/>
  <c r="P125" i="394"/>
  <c r="N89" i="393"/>
  <c r="AB89" i="393"/>
  <c r="AC73" i="393" s="1"/>
  <c r="AA89" i="393"/>
  <c r="Q77" i="394"/>
  <c r="P77" i="394"/>
  <c r="Q108" i="394"/>
  <c r="P108" i="394"/>
  <c r="N89" i="394"/>
  <c r="AB89" i="394"/>
  <c r="AC73" i="394" s="1"/>
  <c r="AA89" i="394"/>
  <c r="AB225" i="393"/>
  <c r="AC209" i="393" s="1"/>
  <c r="AA225" i="393"/>
  <c r="N225" i="393"/>
  <c r="I3" i="392"/>
  <c r="Q58" i="394"/>
  <c r="P58" i="394"/>
  <c r="N106" i="393"/>
  <c r="AB106" i="393"/>
  <c r="AC90" i="393" s="1"/>
  <c r="AA106" i="393"/>
  <c r="Q25" i="394"/>
  <c r="P25" i="394"/>
  <c r="Q126" i="394"/>
  <c r="P126" i="394"/>
  <c r="N157" i="394"/>
  <c r="AB157" i="394"/>
  <c r="AC141" i="394" s="1"/>
  <c r="AA157" i="394"/>
  <c r="Q158" i="394"/>
  <c r="P158" i="394"/>
  <c r="M38" i="394"/>
  <c r="H1" i="393"/>
  <c r="N40" i="393"/>
  <c r="N76" i="393"/>
  <c r="N93" i="393"/>
  <c r="N125" i="393"/>
  <c r="N160" i="393"/>
  <c r="N177" i="393"/>
  <c r="N210" i="393"/>
  <c r="N214" i="393"/>
  <c r="N23" i="394"/>
  <c r="N27" i="394"/>
  <c r="N106" i="394"/>
  <c r="N123" i="394"/>
  <c r="M38" i="393"/>
  <c r="M21" i="394"/>
  <c r="P39" i="394"/>
  <c r="P107" i="394"/>
  <c r="P124" i="394"/>
  <c r="F2" i="393"/>
  <c r="AA72" i="393"/>
  <c r="N123" i="393"/>
  <c r="AA40" i="394"/>
  <c r="M55" i="394"/>
  <c r="N56" i="394"/>
  <c r="AA58" i="394"/>
  <c r="AA77" i="394"/>
  <c r="AA81" i="394"/>
  <c r="AA108" i="394"/>
  <c r="AA125" i="394"/>
  <c r="M174" i="394"/>
  <c r="N22" i="393"/>
  <c r="AA40" i="393"/>
  <c r="AA76" i="393"/>
  <c r="AA93" i="393"/>
  <c r="AA125" i="393"/>
  <c r="M140" i="393"/>
  <c r="N141" i="393"/>
  <c r="M157" i="393"/>
  <c r="N158" i="393"/>
  <c r="AA160" i="393"/>
  <c r="M174" i="393"/>
  <c r="N175" i="393"/>
  <c r="AA177" i="393"/>
  <c r="AA210" i="393"/>
  <c r="AA214" i="393"/>
  <c r="N5" i="394"/>
  <c r="AA23" i="394"/>
  <c r="AA27" i="394"/>
  <c r="AA39" i="394"/>
  <c r="N42" i="394"/>
  <c r="N75" i="394"/>
  <c r="N79" i="394"/>
  <c r="N92" i="394"/>
  <c r="N110" i="394"/>
  <c r="AA124" i="394"/>
  <c r="N159" i="394"/>
  <c r="E8" i="392"/>
  <c r="P23" i="393"/>
  <c r="P75" i="393"/>
  <c r="AB76" i="393"/>
  <c r="P92" i="393"/>
  <c r="AB93" i="393"/>
  <c r="P109" i="393"/>
  <c r="P159" i="393"/>
  <c r="P176" i="393"/>
  <c r="P194" i="393"/>
  <c r="P213" i="393"/>
  <c r="P6" i="394"/>
  <c r="P26" i="394"/>
  <c r="AA76" i="394"/>
  <c r="AA93" i="394"/>
  <c r="AA111" i="394"/>
  <c r="AB124" i="394"/>
  <c r="N141" i="394"/>
  <c r="AA39" i="393"/>
  <c r="AA124" i="393"/>
  <c r="AA209" i="393"/>
  <c r="AA22" i="394"/>
  <c r="AA106" i="394"/>
  <c r="AA123" i="394"/>
  <c r="M191" i="393"/>
  <c r="AB209" i="393"/>
  <c r="AA6" i="394"/>
  <c r="AA26" i="394"/>
  <c r="AA56" i="394"/>
  <c r="AA42" i="394"/>
  <c r="AB56" i="394"/>
  <c r="N73" i="394"/>
  <c r="AA75" i="394"/>
  <c r="AA79" i="394"/>
  <c r="AA92" i="394"/>
  <c r="AA110" i="394"/>
  <c r="AA159" i="394"/>
  <c r="P6" i="390"/>
  <c r="Q6" i="390"/>
  <c r="Q126" i="391"/>
  <c r="P126" i="391"/>
  <c r="Q21" i="390"/>
  <c r="R5" i="390" s="1"/>
  <c r="P21" i="390"/>
  <c r="N55" i="390"/>
  <c r="AB55" i="390"/>
  <c r="AC39" i="390" s="1"/>
  <c r="AA55" i="390"/>
  <c r="I3" i="389"/>
  <c r="F2" i="390"/>
  <c r="P161" i="390"/>
  <c r="Q161" i="390"/>
  <c r="Q108" i="390"/>
  <c r="P108" i="390"/>
  <c r="N191" i="390"/>
  <c r="AB191" i="390"/>
  <c r="AC175" i="390" s="1"/>
  <c r="AA191" i="390"/>
  <c r="AB225" i="390"/>
  <c r="AC209" i="390" s="1"/>
  <c r="AA225" i="390"/>
  <c r="N225" i="390"/>
  <c r="P89" i="391"/>
  <c r="Q89" i="391"/>
  <c r="R73" i="391" s="1"/>
  <c r="Q157" i="390"/>
  <c r="R141" i="390" s="1"/>
  <c r="P157" i="390"/>
  <c r="AB208" i="390"/>
  <c r="AC192" i="390" s="1"/>
  <c r="AA208" i="390"/>
  <c r="N208" i="390"/>
  <c r="N72" i="391"/>
  <c r="AB72" i="391"/>
  <c r="AC56" i="391" s="1"/>
  <c r="AA72" i="391"/>
  <c r="P126" i="390"/>
  <c r="Q126" i="390"/>
  <c r="P24" i="391"/>
  <c r="Q24" i="391"/>
  <c r="P178" i="390"/>
  <c r="Q178" i="390"/>
  <c r="P211" i="390"/>
  <c r="Q211" i="390"/>
  <c r="N72" i="390"/>
  <c r="AB72" i="390"/>
  <c r="AC56" i="390" s="1"/>
  <c r="AA72" i="390"/>
  <c r="N89" i="390"/>
  <c r="AB89" i="390"/>
  <c r="AC73" i="390" s="1"/>
  <c r="AA89" i="390"/>
  <c r="N106" i="390"/>
  <c r="AB106" i="390"/>
  <c r="AC90" i="390" s="1"/>
  <c r="AA106" i="390"/>
  <c r="Q176" i="390"/>
  <c r="P176" i="390"/>
  <c r="P41" i="390"/>
  <c r="Q41" i="390"/>
  <c r="Q127" i="390"/>
  <c r="P127" i="390"/>
  <c r="N140" i="391"/>
  <c r="AB140" i="391"/>
  <c r="AC124" i="391" s="1"/>
  <c r="AA140" i="391"/>
  <c r="AB21" i="390"/>
  <c r="AC5" i="390" s="1"/>
  <c r="N40" i="390"/>
  <c r="N76" i="390"/>
  <c r="N93" i="390"/>
  <c r="N125" i="390"/>
  <c r="AB157" i="390"/>
  <c r="AC141" i="390" s="1"/>
  <c r="N160" i="390"/>
  <c r="N177" i="390"/>
  <c r="N210" i="390"/>
  <c r="N214" i="390"/>
  <c r="N23" i="391"/>
  <c r="N27" i="391"/>
  <c r="N38" i="391"/>
  <c r="N106" i="391"/>
  <c r="N123" i="391"/>
  <c r="N124" i="390"/>
  <c r="AA126" i="390"/>
  <c r="AA161" i="390"/>
  <c r="AA178" i="390"/>
  <c r="N209" i="390"/>
  <c r="AA211" i="390"/>
  <c r="M21" i="391"/>
  <c r="AA24" i="391"/>
  <c r="P39" i="391"/>
  <c r="P107" i="391"/>
  <c r="P124" i="391"/>
  <c r="AB6" i="390"/>
  <c r="N38" i="390"/>
  <c r="AB41" i="390"/>
  <c r="N123" i="390"/>
  <c r="AB126" i="390"/>
  <c r="AB161" i="390"/>
  <c r="AB178" i="390"/>
  <c r="AB211" i="390"/>
  <c r="M174" i="391"/>
  <c r="P39" i="390"/>
  <c r="N159" i="390"/>
  <c r="N194" i="390"/>
  <c r="N213" i="390"/>
  <c r="N6" i="391"/>
  <c r="N26" i="391"/>
  <c r="N55" i="391"/>
  <c r="AA89" i="391"/>
  <c r="AA40" i="390"/>
  <c r="AA76" i="390"/>
  <c r="AA93" i="390"/>
  <c r="AA125" i="390"/>
  <c r="M140" i="390"/>
  <c r="AA160" i="390"/>
  <c r="M174" i="390"/>
  <c r="AA177" i="390"/>
  <c r="AA210" i="390"/>
  <c r="AA214" i="390"/>
  <c r="AA23" i="391"/>
  <c r="AA27" i="391"/>
  <c r="AB89" i="391"/>
  <c r="AC73" i="391" s="1"/>
  <c r="P23" i="390"/>
  <c r="P75" i="390"/>
  <c r="P92" i="390"/>
  <c r="P109" i="390"/>
  <c r="AB177" i="390"/>
  <c r="N141" i="391"/>
  <c r="M157" i="391"/>
  <c r="N158" i="391"/>
  <c r="P22" i="390"/>
  <c r="AA39" i="390"/>
  <c r="AA124" i="390"/>
  <c r="P141" i="390"/>
  <c r="P158" i="390"/>
  <c r="N162" i="390"/>
  <c r="P175" i="390"/>
  <c r="N193" i="390"/>
  <c r="AA209" i="390"/>
  <c r="N212" i="390"/>
  <c r="P5" i="391"/>
  <c r="N25" i="391"/>
  <c r="AA38" i="391"/>
  <c r="P42" i="391"/>
  <c r="P75" i="391"/>
  <c r="P79" i="391"/>
  <c r="P92" i="391"/>
  <c r="AA106" i="391"/>
  <c r="P110" i="391"/>
  <c r="AA123" i="391"/>
  <c r="P159" i="391"/>
  <c r="AB39" i="390"/>
  <c r="AB209" i="390"/>
  <c r="AA6" i="391"/>
  <c r="AA26" i="391"/>
  <c r="AA56" i="391"/>
  <c r="P7" i="390"/>
  <c r="AA38" i="390"/>
  <c r="P74" i="390"/>
  <c r="P91" i="390"/>
  <c r="AA123" i="390"/>
  <c r="AA22" i="390"/>
  <c r="P56" i="390"/>
  <c r="P73" i="390"/>
  <c r="P90" i="390"/>
  <c r="P107" i="390"/>
  <c r="AA175" i="390"/>
  <c r="P192" i="390"/>
  <c r="P41" i="391"/>
  <c r="AA55" i="391"/>
  <c r="P74" i="391"/>
  <c r="P78" i="391"/>
  <c r="Q38" i="433" l="1"/>
  <c r="R22" i="433" s="1"/>
  <c r="P38" i="433"/>
  <c r="Q225" i="432"/>
  <c r="R209" i="432" s="1"/>
  <c r="P225" i="432"/>
  <c r="Q38" i="432"/>
  <c r="R22" i="432" s="1"/>
  <c r="P38" i="432"/>
  <c r="D2" i="432"/>
  <c r="Q21" i="433"/>
  <c r="R5" i="433" s="1"/>
  <c r="P21" i="433"/>
  <c r="D2" i="433"/>
  <c r="P55" i="430"/>
  <c r="Q55" i="430"/>
  <c r="R39" i="430" s="1"/>
  <c r="D2" i="430"/>
  <c r="P38" i="429"/>
  <c r="Q38" i="429"/>
  <c r="R22" i="429" s="1"/>
  <c r="Q157" i="430"/>
  <c r="R141" i="430" s="1"/>
  <c r="P157" i="430"/>
  <c r="P89" i="430"/>
  <c r="Q89" i="430"/>
  <c r="R73" i="430" s="1"/>
  <c r="Q106" i="429"/>
  <c r="R90" i="429" s="1"/>
  <c r="P106" i="429"/>
  <c r="Q123" i="429"/>
  <c r="R107" i="429" s="1"/>
  <c r="P123" i="429"/>
  <c r="P140" i="429"/>
  <c r="Q140" i="429"/>
  <c r="R124" i="429" s="1"/>
  <c r="Q106" i="426"/>
  <c r="R90" i="426" s="1"/>
  <c r="P106" i="426"/>
  <c r="P140" i="426"/>
  <c r="Q140" i="426"/>
  <c r="R124" i="426" s="1"/>
  <c r="Q72" i="426"/>
  <c r="R56" i="426" s="1"/>
  <c r="P72" i="426"/>
  <c r="Q89" i="426"/>
  <c r="R73" i="426" s="1"/>
  <c r="P89" i="426"/>
  <c r="Q106" i="427"/>
  <c r="R90" i="427" s="1"/>
  <c r="P106" i="427"/>
  <c r="Q55" i="427"/>
  <c r="R39" i="427" s="1"/>
  <c r="P55" i="427"/>
  <c r="D2" i="426"/>
  <c r="Q123" i="426"/>
  <c r="R107" i="426" s="1"/>
  <c r="P123" i="426"/>
  <c r="Q191" i="426"/>
  <c r="R175" i="426" s="1"/>
  <c r="P191" i="426"/>
  <c r="P225" i="426"/>
  <c r="Q225" i="426"/>
  <c r="R209" i="426" s="1"/>
  <c r="Q123" i="427"/>
  <c r="R107" i="427" s="1"/>
  <c r="P123" i="427"/>
  <c r="Q89" i="427"/>
  <c r="R73" i="427" s="1"/>
  <c r="P89" i="427"/>
  <c r="Q38" i="424"/>
  <c r="R22" i="424" s="1"/>
  <c r="P38" i="424"/>
  <c r="Q174" i="423"/>
  <c r="R158" i="423" s="1"/>
  <c r="P174" i="423"/>
  <c r="D2" i="424"/>
  <c r="P208" i="423"/>
  <c r="Q208" i="423"/>
  <c r="R192" i="423" s="1"/>
  <c r="Q157" i="423"/>
  <c r="R141" i="423" s="1"/>
  <c r="P157" i="423"/>
  <c r="Q123" i="424"/>
  <c r="R107" i="424" s="1"/>
  <c r="P123" i="424"/>
  <c r="Q140" i="423"/>
  <c r="R124" i="423" s="1"/>
  <c r="P140" i="423"/>
  <c r="Q38" i="423"/>
  <c r="R22" i="423" s="1"/>
  <c r="P38" i="423"/>
  <c r="Q106" i="420"/>
  <c r="R90" i="420" s="1"/>
  <c r="P106" i="420"/>
  <c r="Q191" i="420"/>
  <c r="R175" i="420" s="1"/>
  <c r="P191" i="420"/>
  <c r="P225" i="420"/>
  <c r="Q225" i="420"/>
  <c r="R209" i="420" s="1"/>
  <c r="Q123" i="420"/>
  <c r="R107" i="420" s="1"/>
  <c r="P123" i="420"/>
  <c r="P140" i="420"/>
  <c r="Q140" i="420"/>
  <c r="R124" i="420" s="1"/>
  <c r="P38" i="420"/>
  <c r="Q38" i="420"/>
  <c r="R22" i="420" s="1"/>
  <c r="Q123" i="421"/>
  <c r="R107" i="421" s="1"/>
  <c r="P123" i="421"/>
  <c r="D2" i="421"/>
  <c r="Q89" i="420"/>
  <c r="R73" i="420" s="1"/>
  <c r="P89" i="420"/>
  <c r="Q38" i="421"/>
  <c r="R22" i="421" s="1"/>
  <c r="P38" i="421"/>
  <c r="D2" i="420"/>
  <c r="Q123" i="417"/>
  <c r="R107" i="417" s="1"/>
  <c r="P123" i="417"/>
  <c r="Q106" i="418"/>
  <c r="R90" i="418" s="1"/>
  <c r="P106" i="418"/>
  <c r="Q72" i="417"/>
  <c r="R56" i="417" s="1"/>
  <c r="P72" i="417"/>
  <c r="P38" i="418"/>
  <c r="Q38" i="418"/>
  <c r="R22" i="418" s="1"/>
  <c r="Q89" i="417"/>
  <c r="R73" i="417" s="1"/>
  <c r="P89" i="417"/>
  <c r="Q106" i="417"/>
  <c r="R90" i="417" s="1"/>
  <c r="P106" i="417"/>
  <c r="Q123" i="415"/>
  <c r="R107" i="415" s="1"/>
  <c r="P123" i="415"/>
  <c r="Q123" i="414"/>
  <c r="R107" i="414" s="1"/>
  <c r="P123" i="414"/>
  <c r="P140" i="414"/>
  <c r="Q140" i="414"/>
  <c r="R124" i="414" s="1"/>
  <c r="Q208" i="414"/>
  <c r="R192" i="414" s="1"/>
  <c r="P208" i="414"/>
  <c r="Q38" i="415"/>
  <c r="R22" i="415" s="1"/>
  <c r="P38" i="415"/>
  <c r="D2" i="415"/>
  <c r="D2" i="414"/>
  <c r="Q106" i="414"/>
  <c r="R90" i="414" s="1"/>
  <c r="P106" i="414"/>
  <c r="Q225" i="414"/>
  <c r="R209" i="414" s="1"/>
  <c r="P225" i="414"/>
  <c r="Q55" i="415"/>
  <c r="R39" i="415" s="1"/>
  <c r="P55" i="415"/>
  <c r="Q55" i="412"/>
  <c r="R39" i="412" s="1"/>
  <c r="P55" i="412"/>
  <c r="Q208" i="411"/>
  <c r="R192" i="411" s="1"/>
  <c r="P208" i="411"/>
  <c r="Q38" i="412"/>
  <c r="R22" i="412" s="1"/>
  <c r="P38" i="412"/>
  <c r="P140" i="411"/>
  <c r="Q140" i="411"/>
  <c r="R124" i="411" s="1"/>
  <c r="P21" i="411"/>
  <c r="Q21" i="411"/>
  <c r="R5" i="411" s="1"/>
  <c r="D2" i="411"/>
  <c r="Q225" i="411"/>
  <c r="R209" i="411" s="1"/>
  <c r="P225" i="411"/>
  <c r="Q123" i="411"/>
  <c r="R107" i="411" s="1"/>
  <c r="P123" i="411"/>
  <c r="Q106" i="412"/>
  <c r="R90" i="412" s="1"/>
  <c r="P106" i="412"/>
  <c r="Q123" i="412"/>
  <c r="R107" i="412" s="1"/>
  <c r="P123" i="412"/>
  <c r="Q157" i="412"/>
  <c r="R141" i="412" s="1"/>
  <c r="P157" i="412"/>
  <c r="AB38" i="405"/>
  <c r="AC22" i="405" s="1"/>
  <c r="AA38" i="405"/>
  <c r="N38" i="405"/>
  <c r="Q92" i="406"/>
  <c r="P92" i="406"/>
  <c r="N174" i="405"/>
  <c r="AA174" i="405"/>
  <c r="AB174" i="405"/>
  <c r="AC158" i="405" s="1"/>
  <c r="AB38" i="406"/>
  <c r="AC22" i="406" s="1"/>
  <c r="AA38" i="406"/>
  <c r="N38" i="406"/>
  <c r="P106" i="405"/>
  <c r="Q106" i="405"/>
  <c r="R90" i="405" s="1"/>
  <c r="Q175" i="405"/>
  <c r="P175" i="405"/>
  <c r="N140" i="406"/>
  <c r="AB140" i="406"/>
  <c r="AC124" i="406" s="1"/>
  <c r="AA140" i="406"/>
  <c r="Q79" i="406"/>
  <c r="P79" i="406"/>
  <c r="Q76" i="405"/>
  <c r="P76" i="405"/>
  <c r="Q25" i="406"/>
  <c r="P25" i="406"/>
  <c r="Q75" i="406"/>
  <c r="P75" i="406"/>
  <c r="Q158" i="405"/>
  <c r="P158" i="405"/>
  <c r="Q123" i="406"/>
  <c r="R107" i="406" s="1"/>
  <c r="P123" i="406"/>
  <c r="Q40" i="405"/>
  <c r="P40" i="405"/>
  <c r="Q212" i="405"/>
  <c r="P212" i="405"/>
  <c r="N157" i="405"/>
  <c r="AA157" i="405"/>
  <c r="AB157" i="405"/>
  <c r="AC141" i="405" s="1"/>
  <c r="AB174" i="406"/>
  <c r="AC158" i="406" s="1"/>
  <c r="AA174" i="406"/>
  <c r="N174" i="406"/>
  <c r="Q106" i="406"/>
  <c r="R90" i="406" s="1"/>
  <c r="P106" i="406"/>
  <c r="P89" i="405"/>
  <c r="Q89" i="405"/>
  <c r="R73" i="405" s="1"/>
  <c r="Q123" i="405"/>
  <c r="R107" i="405" s="1"/>
  <c r="P123" i="405"/>
  <c r="N89" i="406"/>
  <c r="AB89" i="406"/>
  <c r="AC73" i="406" s="1"/>
  <c r="AA89" i="406"/>
  <c r="Q42" i="406"/>
  <c r="P42" i="406"/>
  <c r="Q141" i="405"/>
  <c r="P141" i="405"/>
  <c r="Q27" i="406"/>
  <c r="P27" i="406"/>
  <c r="Q110" i="406"/>
  <c r="P110" i="406"/>
  <c r="Q193" i="405"/>
  <c r="P193" i="405"/>
  <c r="N140" i="405"/>
  <c r="AA140" i="405"/>
  <c r="AB140" i="405"/>
  <c r="AC124" i="405" s="1"/>
  <c r="Q23" i="406"/>
  <c r="P23" i="406"/>
  <c r="Q93" i="405"/>
  <c r="P93" i="405"/>
  <c r="Q162" i="405"/>
  <c r="P162" i="405"/>
  <c r="AB21" i="406"/>
  <c r="AC5" i="406" s="1"/>
  <c r="AA21" i="406"/>
  <c r="N21" i="406"/>
  <c r="Q214" i="405"/>
  <c r="P214" i="405"/>
  <c r="N72" i="406"/>
  <c r="AB72" i="406"/>
  <c r="AC56" i="406" s="1"/>
  <c r="AA72" i="406"/>
  <c r="Q74" i="405"/>
  <c r="P74" i="405"/>
  <c r="Q5" i="406"/>
  <c r="P5" i="406"/>
  <c r="Q210" i="405"/>
  <c r="P210" i="405"/>
  <c r="Q21" i="405"/>
  <c r="R5" i="405" s="1"/>
  <c r="P21" i="405"/>
  <c r="Q6" i="405"/>
  <c r="P6" i="405"/>
  <c r="Q209" i="405"/>
  <c r="P209" i="405"/>
  <c r="Q177" i="405"/>
  <c r="P177" i="405"/>
  <c r="Q208" i="405"/>
  <c r="R192" i="405" s="1"/>
  <c r="P208" i="405"/>
  <c r="P55" i="405"/>
  <c r="Q55" i="405"/>
  <c r="R39" i="405" s="1"/>
  <c r="N191" i="405"/>
  <c r="AB191" i="405"/>
  <c r="AC175" i="405" s="1"/>
  <c r="AA191" i="405"/>
  <c r="AB55" i="406"/>
  <c r="AC39" i="406" s="1"/>
  <c r="AA55" i="406"/>
  <c r="N55" i="406"/>
  <c r="Q160" i="405"/>
  <c r="P160" i="405"/>
  <c r="Q225" i="405"/>
  <c r="R209" i="405" s="1"/>
  <c r="P225" i="405"/>
  <c r="Q159" i="406"/>
  <c r="P159" i="406"/>
  <c r="Q22" i="405"/>
  <c r="P22" i="405"/>
  <c r="Q125" i="405"/>
  <c r="P125" i="405"/>
  <c r="N140" i="402"/>
  <c r="AB140" i="402"/>
  <c r="AC124" i="402" s="1"/>
  <c r="AA140" i="402"/>
  <c r="Q176" i="402"/>
  <c r="P176" i="402"/>
  <c r="D2" i="403"/>
  <c r="Q21" i="403"/>
  <c r="R5" i="403" s="1"/>
  <c r="P21" i="403"/>
  <c r="Q159" i="402"/>
  <c r="P159" i="402"/>
  <c r="Q72" i="402"/>
  <c r="R56" i="402" s="1"/>
  <c r="P72" i="402"/>
  <c r="Q55" i="403"/>
  <c r="R39" i="403" s="1"/>
  <c r="P55" i="403"/>
  <c r="Q126" i="402"/>
  <c r="P126" i="402"/>
  <c r="Q109" i="402"/>
  <c r="P109" i="402"/>
  <c r="Q5" i="403"/>
  <c r="P5" i="403"/>
  <c r="Q26" i="403"/>
  <c r="P26" i="403"/>
  <c r="Q92" i="402"/>
  <c r="P92" i="402"/>
  <c r="Q94" i="402"/>
  <c r="P94" i="402"/>
  <c r="N89" i="403"/>
  <c r="AB89" i="403"/>
  <c r="AC73" i="403" s="1"/>
  <c r="AA89" i="403"/>
  <c r="Q75" i="402"/>
  <c r="P75" i="402"/>
  <c r="Q6" i="403"/>
  <c r="P6" i="403"/>
  <c r="Q77" i="402"/>
  <c r="P77" i="402"/>
  <c r="D2" i="402"/>
  <c r="Q55" i="402"/>
  <c r="R39" i="402" s="1"/>
  <c r="P55" i="402"/>
  <c r="AB174" i="403"/>
  <c r="AC158" i="403" s="1"/>
  <c r="AA174" i="403"/>
  <c r="N174" i="403"/>
  <c r="Q211" i="402"/>
  <c r="P211" i="402"/>
  <c r="Q41" i="402"/>
  <c r="P41" i="402"/>
  <c r="Q89" i="402"/>
  <c r="R73" i="402" s="1"/>
  <c r="P89" i="402"/>
  <c r="Q24" i="403"/>
  <c r="P24" i="403"/>
  <c r="Q23" i="402"/>
  <c r="P23" i="402"/>
  <c r="Q191" i="402"/>
  <c r="R175" i="402" s="1"/>
  <c r="P191" i="402"/>
  <c r="Q158" i="403"/>
  <c r="P158" i="403"/>
  <c r="Q90" i="402"/>
  <c r="P90" i="402"/>
  <c r="N38" i="403"/>
  <c r="AB38" i="403"/>
  <c r="AC22" i="403" s="1"/>
  <c r="AA38" i="403"/>
  <c r="Q213" i="402"/>
  <c r="P213" i="402"/>
  <c r="N157" i="403"/>
  <c r="AB157" i="403"/>
  <c r="AC141" i="403" s="1"/>
  <c r="AA157" i="403"/>
  <c r="Q159" i="403"/>
  <c r="P159" i="403"/>
  <c r="Q123" i="403"/>
  <c r="R107" i="403" s="1"/>
  <c r="P123" i="403"/>
  <c r="Q178" i="402"/>
  <c r="P178" i="402"/>
  <c r="Q106" i="402"/>
  <c r="R90" i="402" s="1"/>
  <c r="P106" i="402"/>
  <c r="Q73" i="402"/>
  <c r="P73" i="402"/>
  <c r="Q73" i="403"/>
  <c r="P73" i="403"/>
  <c r="Q106" i="403"/>
  <c r="R90" i="403" s="1"/>
  <c r="P106" i="403"/>
  <c r="P174" i="402"/>
  <c r="Q174" i="402"/>
  <c r="R158" i="402" s="1"/>
  <c r="Q56" i="402"/>
  <c r="P56" i="402"/>
  <c r="N225" i="402"/>
  <c r="AB225" i="402"/>
  <c r="AC209" i="402" s="1"/>
  <c r="AA225" i="402"/>
  <c r="Q194" i="402"/>
  <c r="P194" i="402"/>
  <c r="Q161" i="402"/>
  <c r="P161" i="402"/>
  <c r="Q193" i="399"/>
  <c r="P193" i="399"/>
  <c r="Q125" i="400"/>
  <c r="P125" i="400"/>
  <c r="Q107" i="399"/>
  <c r="P107" i="399"/>
  <c r="Q80" i="400"/>
  <c r="P80" i="400"/>
  <c r="Q124" i="399"/>
  <c r="P124" i="399"/>
  <c r="Q160" i="399"/>
  <c r="P160" i="399"/>
  <c r="Q108" i="400"/>
  <c r="P108" i="400"/>
  <c r="AB106" i="399"/>
  <c r="AC90" i="399" s="1"/>
  <c r="AA106" i="399"/>
  <c r="N106" i="399"/>
  <c r="Q76" i="400"/>
  <c r="P76" i="400"/>
  <c r="Q125" i="399"/>
  <c r="P125" i="399"/>
  <c r="Q81" i="400"/>
  <c r="P81" i="400"/>
  <c r="Q126" i="399"/>
  <c r="P126" i="399"/>
  <c r="Q191" i="399"/>
  <c r="R175" i="399" s="1"/>
  <c r="P191" i="399"/>
  <c r="Q72" i="400"/>
  <c r="R56" i="400" s="1"/>
  <c r="P72" i="400"/>
  <c r="Q57" i="400"/>
  <c r="P57" i="400"/>
  <c r="Q93" i="399"/>
  <c r="P93" i="399"/>
  <c r="Q77" i="400"/>
  <c r="P77" i="400"/>
  <c r="Q41" i="399"/>
  <c r="P41" i="399"/>
  <c r="Q76" i="399"/>
  <c r="P76" i="399"/>
  <c r="Q55" i="399"/>
  <c r="R39" i="399" s="1"/>
  <c r="P55" i="399"/>
  <c r="N123" i="399"/>
  <c r="AA123" i="399"/>
  <c r="AB123" i="399"/>
  <c r="AC107" i="399" s="1"/>
  <c r="N140" i="399"/>
  <c r="AB140" i="399"/>
  <c r="AC124" i="399" s="1"/>
  <c r="AA140" i="399"/>
  <c r="Q89" i="400"/>
  <c r="R73" i="400" s="1"/>
  <c r="P89" i="400"/>
  <c r="Q40" i="399"/>
  <c r="P40" i="399"/>
  <c r="Q58" i="400"/>
  <c r="P58" i="400"/>
  <c r="Q143" i="400"/>
  <c r="P143" i="400"/>
  <c r="Q22" i="400"/>
  <c r="P22" i="400"/>
  <c r="Q157" i="400"/>
  <c r="R141" i="400" s="1"/>
  <c r="P157" i="400"/>
  <c r="Q40" i="400"/>
  <c r="P40" i="400"/>
  <c r="P140" i="400"/>
  <c r="Q140" i="400"/>
  <c r="R124" i="400" s="1"/>
  <c r="N21" i="400"/>
  <c r="AB21" i="400"/>
  <c r="AC5" i="400" s="1"/>
  <c r="AA21" i="400"/>
  <c r="Q106" i="400"/>
  <c r="R90" i="400" s="1"/>
  <c r="P106" i="400"/>
  <c r="Q111" i="400"/>
  <c r="P111" i="400"/>
  <c r="Q27" i="400"/>
  <c r="P27" i="400"/>
  <c r="Q108" i="399"/>
  <c r="P108" i="399"/>
  <c r="AB225" i="399"/>
  <c r="AC209" i="399" s="1"/>
  <c r="AA225" i="399"/>
  <c r="N225" i="399"/>
  <c r="Q89" i="399"/>
  <c r="R73" i="399" s="1"/>
  <c r="P89" i="399"/>
  <c r="Q192" i="399"/>
  <c r="P192" i="399"/>
  <c r="Q23" i="400"/>
  <c r="P23" i="400"/>
  <c r="AB123" i="400"/>
  <c r="AC107" i="400" s="1"/>
  <c r="AA123" i="400"/>
  <c r="N123" i="400"/>
  <c r="Q209" i="399"/>
  <c r="P209" i="399"/>
  <c r="Q174" i="399"/>
  <c r="R158" i="399" s="1"/>
  <c r="P174" i="399"/>
  <c r="AA55" i="400"/>
  <c r="N55" i="400"/>
  <c r="AB55" i="400"/>
  <c r="AC39" i="400" s="1"/>
  <c r="Q93" i="400"/>
  <c r="P93" i="400"/>
  <c r="Q213" i="399"/>
  <c r="P213" i="399"/>
  <c r="AB38" i="400"/>
  <c r="AC22" i="400" s="1"/>
  <c r="AA38" i="400"/>
  <c r="N38" i="400"/>
  <c r="AB208" i="399"/>
  <c r="AC192" i="399" s="1"/>
  <c r="AA208" i="399"/>
  <c r="N208" i="399"/>
  <c r="Q157" i="397"/>
  <c r="R141" i="397" s="1"/>
  <c r="P157" i="397"/>
  <c r="Q73" i="396"/>
  <c r="P73" i="396"/>
  <c r="Q176" i="396"/>
  <c r="P176" i="396"/>
  <c r="Q123" i="396"/>
  <c r="R107" i="396" s="1"/>
  <c r="P123" i="396"/>
  <c r="N72" i="396"/>
  <c r="AB72" i="396"/>
  <c r="AC56" i="396" s="1"/>
  <c r="AA72" i="396"/>
  <c r="AB225" i="396"/>
  <c r="AC209" i="396" s="1"/>
  <c r="AA225" i="396"/>
  <c r="N225" i="396"/>
  <c r="Q140" i="397"/>
  <c r="R124" i="397" s="1"/>
  <c r="P140" i="397"/>
  <c r="Q56" i="396"/>
  <c r="P56" i="396"/>
  <c r="Q158" i="396"/>
  <c r="P158" i="396"/>
  <c r="Q143" i="397"/>
  <c r="P143" i="397"/>
  <c r="D2" i="396"/>
  <c r="Q21" i="396"/>
  <c r="R5" i="396" s="1"/>
  <c r="P21" i="396"/>
  <c r="AB157" i="396"/>
  <c r="AC141" i="396" s="1"/>
  <c r="AA157" i="396"/>
  <c r="N157" i="396"/>
  <c r="Q127" i="396"/>
  <c r="P127" i="396"/>
  <c r="Q111" i="397"/>
  <c r="P111" i="397"/>
  <c r="N174" i="396"/>
  <c r="AB174" i="396"/>
  <c r="AC158" i="396" s="1"/>
  <c r="AA174" i="396"/>
  <c r="Q125" i="397"/>
  <c r="P125" i="397"/>
  <c r="Q141" i="396"/>
  <c r="P141" i="396"/>
  <c r="Q55" i="396"/>
  <c r="R39" i="396" s="1"/>
  <c r="P55" i="396"/>
  <c r="Q209" i="396"/>
  <c r="P209" i="396"/>
  <c r="Q93" i="397"/>
  <c r="P93" i="397"/>
  <c r="Q5" i="396"/>
  <c r="P5" i="396"/>
  <c r="Q124" i="397"/>
  <c r="P124" i="397"/>
  <c r="Q108" i="397"/>
  <c r="P108" i="397"/>
  <c r="Q22" i="396"/>
  <c r="P22" i="396"/>
  <c r="AB89" i="397"/>
  <c r="AC73" i="397" s="1"/>
  <c r="AA89" i="397"/>
  <c r="N89" i="397"/>
  <c r="Q80" i="397"/>
  <c r="P80" i="397"/>
  <c r="N106" i="396"/>
  <c r="AB106" i="396"/>
  <c r="AC90" i="396" s="1"/>
  <c r="AA106" i="396"/>
  <c r="Q106" i="397"/>
  <c r="R90" i="397" s="1"/>
  <c r="P106" i="397"/>
  <c r="Q107" i="397"/>
  <c r="P107" i="397"/>
  <c r="Q81" i="397"/>
  <c r="P81" i="397"/>
  <c r="AB72" i="397"/>
  <c r="AC56" i="397" s="1"/>
  <c r="AA72" i="397"/>
  <c r="N72" i="397"/>
  <c r="Q26" i="397"/>
  <c r="P26" i="397"/>
  <c r="Q6" i="397"/>
  <c r="P6" i="397"/>
  <c r="Q39" i="397"/>
  <c r="P39" i="397"/>
  <c r="Q213" i="396"/>
  <c r="P213" i="396"/>
  <c r="N55" i="397"/>
  <c r="AB55" i="397"/>
  <c r="AC39" i="397" s="1"/>
  <c r="AA55" i="397"/>
  <c r="Q57" i="397"/>
  <c r="P57" i="397"/>
  <c r="Q90" i="396"/>
  <c r="P90" i="396"/>
  <c r="Q23" i="397"/>
  <c r="P23" i="397"/>
  <c r="AB38" i="397"/>
  <c r="AC22" i="397" s="1"/>
  <c r="AA38" i="397"/>
  <c r="N38" i="397"/>
  <c r="Q38" i="396"/>
  <c r="R22" i="396" s="1"/>
  <c r="P38" i="396"/>
  <c r="AB123" i="397"/>
  <c r="AC107" i="397" s="1"/>
  <c r="AA123" i="397"/>
  <c r="N123" i="397"/>
  <c r="Q194" i="396"/>
  <c r="P194" i="396"/>
  <c r="N89" i="396"/>
  <c r="AB89" i="396"/>
  <c r="AC73" i="396" s="1"/>
  <c r="AA89" i="396"/>
  <c r="Q214" i="396"/>
  <c r="P214" i="396"/>
  <c r="Q58" i="397"/>
  <c r="P58" i="397"/>
  <c r="Q208" i="396"/>
  <c r="R192" i="396" s="1"/>
  <c r="P208" i="396"/>
  <c r="Q140" i="396"/>
  <c r="R124" i="396" s="1"/>
  <c r="P140" i="396"/>
  <c r="Q76" i="397"/>
  <c r="P76" i="397"/>
  <c r="Q27" i="397"/>
  <c r="P27" i="397"/>
  <c r="Q77" i="397"/>
  <c r="P77" i="397"/>
  <c r="N21" i="397"/>
  <c r="AB21" i="397"/>
  <c r="AC5" i="397" s="1"/>
  <c r="AA21" i="397"/>
  <c r="Q210" i="396"/>
  <c r="P210" i="396"/>
  <c r="Q40" i="397"/>
  <c r="P40" i="397"/>
  <c r="Q191" i="396"/>
  <c r="R175" i="396" s="1"/>
  <c r="P191" i="396"/>
  <c r="Q159" i="394"/>
  <c r="P159" i="394"/>
  <c r="Q210" i="393"/>
  <c r="P210" i="393"/>
  <c r="Q225" i="393"/>
  <c r="R209" i="393" s="1"/>
  <c r="P225" i="393"/>
  <c r="P89" i="393"/>
  <c r="Q89" i="393"/>
  <c r="R73" i="393" s="1"/>
  <c r="Q22" i="393"/>
  <c r="P22" i="393"/>
  <c r="Q177" i="393"/>
  <c r="P177" i="393"/>
  <c r="Q157" i="394"/>
  <c r="R141" i="394" s="1"/>
  <c r="P157" i="394"/>
  <c r="Q110" i="394"/>
  <c r="P110" i="394"/>
  <c r="Q175" i="393"/>
  <c r="P175" i="393"/>
  <c r="AB174" i="394"/>
  <c r="AC158" i="394" s="1"/>
  <c r="AA174" i="394"/>
  <c r="N174" i="394"/>
  <c r="Q160" i="393"/>
  <c r="P160" i="393"/>
  <c r="Q92" i="394"/>
  <c r="P92" i="394"/>
  <c r="N174" i="393"/>
  <c r="AA174" i="393"/>
  <c r="AB174" i="393"/>
  <c r="AC158" i="393" s="1"/>
  <c r="Q125" i="393"/>
  <c r="P125" i="393"/>
  <c r="Q21" i="393"/>
  <c r="R5" i="393" s="1"/>
  <c r="P21" i="393"/>
  <c r="P73" i="394"/>
  <c r="Q73" i="394"/>
  <c r="Q79" i="394"/>
  <c r="P79" i="394"/>
  <c r="Q93" i="393"/>
  <c r="P93" i="393"/>
  <c r="Q75" i="394"/>
  <c r="P75" i="394"/>
  <c r="Q158" i="393"/>
  <c r="P158" i="393"/>
  <c r="AB21" i="394"/>
  <c r="AC5" i="394" s="1"/>
  <c r="AA21" i="394"/>
  <c r="N21" i="394"/>
  <c r="Q76" i="393"/>
  <c r="P76" i="393"/>
  <c r="Q89" i="394"/>
  <c r="R73" i="394" s="1"/>
  <c r="P89" i="394"/>
  <c r="Q208" i="393"/>
  <c r="R192" i="393" s="1"/>
  <c r="P208" i="393"/>
  <c r="Q141" i="394"/>
  <c r="P141" i="394"/>
  <c r="Q42" i="394"/>
  <c r="P42" i="394"/>
  <c r="N157" i="393"/>
  <c r="AA157" i="393"/>
  <c r="AB157" i="393"/>
  <c r="AC141" i="393" s="1"/>
  <c r="AB38" i="393"/>
  <c r="AC22" i="393" s="1"/>
  <c r="AA38" i="393"/>
  <c r="N38" i="393"/>
  <c r="Q40" i="393"/>
  <c r="P40" i="393"/>
  <c r="Q140" i="394"/>
  <c r="R124" i="394" s="1"/>
  <c r="P140" i="394"/>
  <c r="Q141" i="393"/>
  <c r="P141" i="393"/>
  <c r="Q123" i="394"/>
  <c r="R107" i="394" s="1"/>
  <c r="P123" i="394"/>
  <c r="N140" i="393"/>
  <c r="AB140" i="393"/>
  <c r="AC124" i="393" s="1"/>
  <c r="AA140" i="393"/>
  <c r="Q56" i="394"/>
  <c r="P56" i="394"/>
  <c r="Q106" i="394"/>
  <c r="R90" i="394" s="1"/>
  <c r="P106" i="394"/>
  <c r="AB38" i="394"/>
  <c r="AC22" i="394" s="1"/>
  <c r="AA38" i="394"/>
  <c r="N38" i="394"/>
  <c r="P106" i="393"/>
  <c r="Q106" i="393"/>
  <c r="R90" i="393" s="1"/>
  <c r="AB55" i="394"/>
  <c r="AC39" i="394" s="1"/>
  <c r="AA55" i="394"/>
  <c r="N55" i="394"/>
  <c r="Q27" i="394"/>
  <c r="P27" i="394"/>
  <c r="Q5" i="394"/>
  <c r="P5" i="394"/>
  <c r="Q23" i="394"/>
  <c r="P23" i="394"/>
  <c r="P55" i="393"/>
  <c r="Q55" i="393"/>
  <c r="R39" i="393" s="1"/>
  <c r="N191" i="393"/>
  <c r="AB191" i="393"/>
  <c r="AC175" i="393" s="1"/>
  <c r="AA191" i="393"/>
  <c r="Q123" i="393"/>
  <c r="R107" i="393" s="1"/>
  <c r="P123" i="393"/>
  <c r="Q214" i="393"/>
  <c r="P214" i="393"/>
  <c r="Q72" i="394"/>
  <c r="R56" i="394" s="1"/>
  <c r="P72" i="394"/>
  <c r="Q159" i="390"/>
  <c r="P159" i="390"/>
  <c r="Q38" i="391"/>
  <c r="R22" i="391" s="1"/>
  <c r="P38" i="391"/>
  <c r="P106" i="390"/>
  <c r="Q106" i="390"/>
  <c r="R90" i="390" s="1"/>
  <c r="Q194" i="390"/>
  <c r="P194" i="390"/>
  <c r="Q193" i="390"/>
  <c r="P193" i="390"/>
  <c r="N140" i="390"/>
  <c r="AA140" i="390"/>
  <c r="AB140" i="390"/>
  <c r="AC124" i="390" s="1"/>
  <c r="Q27" i="391"/>
  <c r="P27" i="391"/>
  <c r="Q225" i="390"/>
  <c r="R209" i="390" s="1"/>
  <c r="P225" i="390"/>
  <c r="AB174" i="391"/>
  <c r="AC158" i="391" s="1"/>
  <c r="AA174" i="391"/>
  <c r="N174" i="391"/>
  <c r="Q23" i="391"/>
  <c r="P23" i="391"/>
  <c r="AA174" i="390"/>
  <c r="N174" i="390"/>
  <c r="AB174" i="390"/>
  <c r="AC158" i="390" s="1"/>
  <c r="Q162" i="390"/>
  <c r="P162" i="390"/>
  <c r="AB21" i="391"/>
  <c r="AC5" i="391" s="1"/>
  <c r="AA21" i="391"/>
  <c r="N21" i="391"/>
  <c r="Q214" i="390"/>
  <c r="P214" i="390"/>
  <c r="Q140" i="391"/>
  <c r="R124" i="391" s="1"/>
  <c r="P140" i="391"/>
  <c r="P89" i="390"/>
  <c r="Q89" i="390"/>
  <c r="R73" i="390" s="1"/>
  <c r="P55" i="390"/>
  <c r="Q55" i="390"/>
  <c r="R39" i="390" s="1"/>
  <c r="Q106" i="391"/>
  <c r="R90" i="391" s="1"/>
  <c r="P106" i="391"/>
  <c r="Q210" i="390"/>
  <c r="P210" i="390"/>
  <c r="Q209" i="390"/>
  <c r="P209" i="390"/>
  <c r="Q177" i="390"/>
  <c r="P177" i="390"/>
  <c r="P72" i="391"/>
  <c r="Q72" i="391"/>
  <c r="R56" i="391" s="1"/>
  <c r="Q160" i="390"/>
  <c r="P160" i="390"/>
  <c r="P72" i="390"/>
  <c r="Q72" i="390"/>
  <c r="R56" i="390" s="1"/>
  <c r="Q208" i="390"/>
  <c r="R192" i="390" s="1"/>
  <c r="P208" i="390"/>
  <c r="P191" i="390"/>
  <c r="Q191" i="390"/>
  <c r="R175" i="390" s="1"/>
  <c r="Q55" i="391"/>
  <c r="R39" i="391" s="1"/>
  <c r="P55" i="391"/>
  <c r="Q123" i="390"/>
  <c r="R107" i="390" s="1"/>
  <c r="P123" i="390"/>
  <c r="Q40" i="390"/>
  <c r="P40" i="390"/>
  <c r="Q26" i="391"/>
  <c r="P26" i="391"/>
  <c r="Q125" i="390"/>
  <c r="P125" i="390"/>
  <c r="Q141" i="391"/>
  <c r="P141" i="391"/>
  <c r="Q25" i="391"/>
  <c r="P25" i="391"/>
  <c r="Q158" i="391"/>
  <c r="P158" i="391"/>
  <c r="Q6" i="391"/>
  <c r="P6" i="391"/>
  <c r="Q38" i="390"/>
  <c r="R22" i="390" s="1"/>
  <c r="P38" i="390"/>
  <c r="Q124" i="390"/>
  <c r="P124" i="390"/>
  <c r="Q93" i="390"/>
  <c r="P93" i="390"/>
  <c r="Q212" i="390"/>
  <c r="P212" i="390"/>
  <c r="N157" i="391"/>
  <c r="AB157" i="391"/>
  <c r="AC141" i="391" s="1"/>
  <c r="AA157" i="391"/>
  <c r="Q213" i="390"/>
  <c r="P213" i="390"/>
  <c r="Q123" i="391"/>
  <c r="R107" i="391" s="1"/>
  <c r="P123" i="391"/>
  <c r="Q76" i="390"/>
  <c r="P76" i="390"/>
  <c r="D2" i="406" l="1"/>
  <c r="Q21" i="406"/>
  <c r="R5" i="406" s="1"/>
  <c r="P21" i="406"/>
  <c r="P89" i="406"/>
  <c r="Q89" i="406"/>
  <c r="R73" i="406" s="1"/>
  <c r="Q157" i="405"/>
  <c r="R141" i="405" s="1"/>
  <c r="P157" i="405"/>
  <c r="Q38" i="406"/>
  <c r="R22" i="406" s="1"/>
  <c r="P38" i="406"/>
  <c r="Q140" i="405"/>
  <c r="R124" i="405" s="1"/>
  <c r="P140" i="405"/>
  <c r="Q174" i="405"/>
  <c r="R158" i="405" s="1"/>
  <c r="P174" i="405"/>
  <c r="Q55" i="406"/>
  <c r="R39" i="406" s="1"/>
  <c r="P55" i="406"/>
  <c r="Q174" i="406"/>
  <c r="R158" i="406" s="1"/>
  <c r="P174" i="406"/>
  <c r="P140" i="406"/>
  <c r="Q140" i="406"/>
  <c r="R124" i="406" s="1"/>
  <c r="Q38" i="405"/>
  <c r="R22" i="405" s="1"/>
  <c r="P38" i="405"/>
  <c r="P191" i="405"/>
  <c r="Q191" i="405"/>
  <c r="R175" i="405" s="1"/>
  <c r="P72" i="406"/>
  <c r="Q72" i="406"/>
  <c r="R56" i="406" s="1"/>
  <c r="D2" i="405"/>
  <c r="P225" i="402"/>
  <c r="Q225" i="402"/>
  <c r="R209" i="402" s="1"/>
  <c r="Q38" i="403"/>
  <c r="R22" i="403" s="1"/>
  <c r="P38" i="403"/>
  <c r="Q174" i="403"/>
  <c r="R158" i="403" s="1"/>
  <c r="P174" i="403"/>
  <c r="Q89" i="403"/>
  <c r="R73" i="403" s="1"/>
  <c r="P89" i="403"/>
  <c r="Q157" i="403"/>
  <c r="R141" i="403" s="1"/>
  <c r="P157" i="403"/>
  <c r="P140" i="402"/>
  <c r="Q140" i="402"/>
  <c r="R124" i="402" s="1"/>
  <c r="Q55" i="400"/>
  <c r="R39" i="400" s="1"/>
  <c r="P55" i="400"/>
  <c r="P140" i="399"/>
  <c r="Q140" i="399"/>
  <c r="R124" i="399" s="1"/>
  <c r="Q208" i="399"/>
  <c r="R192" i="399" s="1"/>
  <c r="P208" i="399"/>
  <c r="D2" i="399"/>
  <c r="Q123" i="399"/>
  <c r="R107" i="399" s="1"/>
  <c r="P123" i="399"/>
  <c r="Q38" i="400"/>
  <c r="R22" i="400" s="1"/>
  <c r="P38" i="400"/>
  <c r="Q225" i="399"/>
  <c r="R209" i="399" s="1"/>
  <c r="P225" i="399"/>
  <c r="Q106" i="399"/>
  <c r="R90" i="399" s="1"/>
  <c r="P106" i="399"/>
  <c r="Q21" i="400"/>
  <c r="R5" i="400" s="1"/>
  <c r="P21" i="400"/>
  <c r="D2" i="400"/>
  <c r="Q123" i="400"/>
  <c r="R107" i="400" s="1"/>
  <c r="P123" i="400"/>
  <c r="Q106" i="396"/>
  <c r="R90" i="396" s="1"/>
  <c r="P106" i="396"/>
  <c r="Q72" i="397"/>
  <c r="R56" i="397" s="1"/>
  <c r="P72" i="397"/>
  <c r="Q174" i="396"/>
  <c r="R158" i="396" s="1"/>
  <c r="P174" i="396"/>
  <c r="Q72" i="396"/>
  <c r="R56" i="396" s="1"/>
  <c r="P72" i="396"/>
  <c r="Q123" i="397"/>
  <c r="R107" i="397" s="1"/>
  <c r="P123" i="397"/>
  <c r="Q89" i="397"/>
  <c r="R73" i="397" s="1"/>
  <c r="P89" i="397"/>
  <c r="Q21" i="397"/>
  <c r="R5" i="397" s="1"/>
  <c r="P21" i="397"/>
  <c r="D2" i="397"/>
  <c r="Q55" i="397"/>
  <c r="R39" i="397" s="1"/>
  <c r="P55" i="397"/>
  <c r="Q157" i="396"/>
  <c r="R141" i="396" s="1"/>
  <c r="P157" i="396"/>
  <c r="Q89" i="396"/>
  <c r="R73" i="396" s="1"/>
  <c r="P89" i="396"/>
  <c r="Q225" i="396"/>
  <c r="R209" i="396" s="1"/>
  <c r="P225" i="396"/>
  <c r="Q38" i="397"/>
  <c r="R22" i="397" s="1"/>
  <c r="P38" i="397"/>
  <c r="Q140" i="393"/>
  <c r="R124" i="393" s="1"/>
  <c r="P140" i="393"/>
  <c r="D2" i="394"/>
  <c r="Q21" i="394"/>
  <c r="R5" i="394" s="1"/>
  <c r="P21" i="394"/>
  <c r="D2" i="393"/>
  <c r="Q174" i="394"/>
  <c r="R158" i="394" s="1"/>
  <c r="P174" i="394"/>
  <c r="Q38" i="394"/>
  <c r="R22" i="394" s="1"/>
  <c r="P38" i="394"/>
  <c r="P191" i="393"/>
  <c r="Q191" i="393"/>
  <c r="R175" i="393" s="1"/>
  <c r="Q38" i="393"/>
  <c r="R22" i="393" s="1"/>
  <c r="P38" i="393"/>
  <c r="Q174" i="393"/>
  <c r="R158" i="393" s="1"/>
  <c r="P174" i="393"/>
  <c r="Q157" i="393"/>
  <c r="R141" i="393" s="1"/>
  <c r="P157" i="393"/>
  <c r="Q55" i="394"/>
  <c r="R39" i="394" s="1"/>
  <c r="P55" i="394"/>
  <c r="Q140" i="390"/>
  <c r="R124" i="390" s="1"/>
  <c r="P140" i="390"/>
  <c r="Q174" i="390"/>
  <c r="R158" i="390" s="1"/>
  <c r="P174" i="390"/>
  <c r="Q174" i="391"/>
  <c r="R158" i="391" s="1"/>
  <c r="P174" i="391"/>
  <c r="D2" i="390"/>
  <c r="D2" i="391"/>
  <c r="Q21" i="391"/>
  <c r="R5" i="391" s="1"/>
  <c r="P21" i="391"/>
  <c r="Q157" i="391"/>
  <c r="R141" i="391" s="1"/>
  <c r="P157" i="391"/>
  <c r="T174" i="388" l="1"/>
  <c r="S174" i="388"/>
  <c r="L174" i="388"/>
  <c r="O174" i="388" s="1"/>
  <c r="J174" i="388"/>
  <c r="K174" i="388" s="1"/>
  <c r="I174" i="388"/>
  <c r="AA159" i="388"/>
  <c r="O159" i="388"/>
  <c r="N159" i="388"/>
  <c r="Q159" i="388" s="1"/>
  <c r="M159" i="388"/>
  <c r="AB159" i="388" s="1"/>
  <c r="K159" i="388"/>
  <c r="G159" i="388"/>
  <c r="AB158" i="388"/>
  <c r="O158" i="388"/>
  <c r="M158" i="388"/>
  <c r="AA158" i="388" s="1"/>
  <c r="K158" i="388"/>
  <c r="G158" i="388"/>
  <c r="T157" i="388"/>
  <c r="S157" i="388"/>
  <c r="L157" i="388"/>
  <c r="O157" i="388" s="1"/>
  <c r="J157" i="388"/>
  <c r="K157" i="388" s="1"/>
  <c r="I157" i="388"/>
  <c r="AB141" i="388"/>
  <c r="O141" i="388"/>
  <c r="M141" i="388"/>
  <c r="AA141" i="388" s="1"/>
  <c r="K141" i="388"/>
  <c r="G141" i="388"/>
  <c r="T140" i="388"/>
  <c r="S140" i="388"/>
  <c r="L140" i="388"/>
  <c r="O140" i="388" s="1"/>
  <c r="J140" i="388"/>
  <c r="K140" i="388" s="1"/>
  <c r="I140" i="388"/>
  <c r="AB126" i="388"/>
  <c r="AA126" i="388"/>
  <c r="O126" i="388"/>
  <c r="M126" i="388"/>
  <c r="N126" i="388" s="1"/>
  <c r="K126" i="388"/>
  <c r="G126" i="388"/>
  <c r="AB125" i="388"/>
  <c r="AA125" i="388"/>
  <c r="Q125" i="388"/>
  <c r="O125" i="388"/>
  <c r="N125" i="388"/>
  <c r="P125" i="388" s="1"/>
  <c r="M125" i="388"/>
  <c r="K125" i="388"/>
  <c r="G125" i="388"/>
  <c r="AA124" i="388"/>
  <c r="O124" i="388"/>
  <c r="N124" i="388"/>
  <c r="Q124" i="388" s="1"/>
  <c r="M124" i="388"/>
  <c r="M140" i="388" s="1"/>
  <c r="K124" i="388"/>
  <c r="G124" i="388"/>
  <c r="T123" i="388"/>
  <c r="S123" i="388"/>
  <c r="O123" i="388"/>
  <c r="M123" i="388"/>
  <c r="AB123" i="388" s="1"/>
  <c r="AC107" i="388" s="1"/>
  <c r="L123" i="388"/>
  <c r="J123" i="388"/>
  <c r="K123" i="388" s="1"/>
  <c r="I123" i="388"/>
  <c r="AA111" i="388"/>
  <c r="O111" i="388"/>
  <c r="N111" i="388"/>
  <c r="Q111" i="388" s="1"/>
  <c r="M111" i="388"/>
  <c r="AB111" i="388" s="1"/>
  <c r="K111" i="388"/>
  <c r="G111" i="388"/>
  <c r="AA110" i="388"/>
  <c r="O110" i="388"/>
  <c r="N110" i="388"/>
  <c r="Q110" i="388" s="1"/>
  <c r="M110" i="388"/>
  <c r="AB110" i="388" s="1"/>
  <c r="K110" i="388"/>
  <c r="G110" i="388"/>
  <c r="AB109" i="388"/>
  <c r="AA109" i="388"/>
  <c r="O109" i="388"/>
  <c r="N109" i="388"/>
  <c r="Q109" i="388" s="1"/>
  <c r="M109" i="388"/>
  <c r="K109" i="388"/>
  <c r="G109" i="388"/>
  <c r="AA108" i="388"/>
  <c r="Q108" i="388"/>
  <c r="O108" i="388"/>
  <c r="N108" i="388"/>
  <c r="P108" i="388" s="1"/>
  <c r="M108" i="388"/>
  <c r="AB108" i="388" s="1"/>
  <c r="K108" i="388"/>
  <c r="G108" i="388"/>
  <c r="AB107" i="388"/>
  <c r="AA107" i="388"/>
  <c r="O107" i="388"/>
  <c r="N107" i="388"/>
  <c r="Q107" i="388" s="1"/>
  <c r="M107" i="388"/>
  <c r="K107" i="388"/>
  <c r="G107" i="388"/>
  <c r="T106" i="388"/>
  <c r="S106" i="388"/>
  <c r="O106" i="388"/>
  <c r="M106" i="388"/>
  <c r="AB106" i="388" s="1"/>
  <c r="AC90" i="388" s="1"/>
  <c r="L106" i="388"/>
  <c r="J106" i="388"/>
  <c r="K106" i="388" s="1"/>
  <c r="I106" i="388"/>
  <c r="AA93" i="388"/>
  <c r="O93" i="388"/>
  <c r="N93" i="388"/>
  <c r="Q93" i="388" s="1"/>
  <c r="M93" i="388"/>
  <c r="AB93" i="388" s="1"/>
  <c r="K93" i="388"/>
  <c r="G93" i="388"/>
  <c r="AB92" i="388"/>
  <c r="AA92" i="388"/>
  <c r="O92" i="388"/>
  <c r="N92" i="388"/>
  <c r="Q92" i="388" s="1"/>
  <c r="M92" i="388"/>
  <c r="K92" i="388"/>
  <c r="G92" i="388"/>
  <c r="AA91" i="388"/>
  <c r="O91" i="388"/>
  <c r="N91" i="388"/>
  <c r="Q91" i="388" s="1"/>
  <c r="M91" i="388"/>
  <c r="AB91" i="388" s="1"/>
  <c r="K91" i="388"/>
  <c r="G91" i="388"/>
  <c r="AB90" i="388"/>
  <c r="AA90" i="388"/>
  <c r="Q90" i="388"/>
  <c r="O90" i="388"/>
  <c r="N90" i="388"/>
  <c r="P90" i="388" s="1"/>
  <c r="M90" i="388"/>
  <c r="K90" i="388"/>
  <c r="G90" i="388"/>
  <c r="T89" i="388"/>
  <c r="S89" i="388"/>
  <c r="M89" i="388"/>
  <c r="N89" i="388" s="1"/>
  <c r="L89" i="388"/>
  <c r="O89" i="388" s="1"/>
  <c r="J89" i="388"/>
  <c r="K89" i="388" s="1"/>
  <c r="I89" i="388"/>
  <c r="AA81" i="388"/>
  <c r="O81" i="388"/>
  <c r="N81" i="388"/>
  <c r="P81" i="388" s="1"/>
  <c r="M81" i="388"/>
  <c r="AB81" i="388" s="1"/>
  <c r="K81" i="388"/>
  <c r="Q81" i="388" s="1"/>
  <c r="G81" i="388"/>
  <c r="AA80" i="388"/>
  <c r="O80" i="388"/>
  <c r="N80" i="388"/>
  <c r="P80" i="388" s="1"/>
  <c r="M80" i="388"/>
  <c r="AB80" i="388" s="1"/>
  <c r="K80" i="388"/>
  <c r="Q80" i="388" s="1"/>
  <c r="G80" i="388"/>
  <c r="AB79" i="388"/>
  <c r="AA79" i="388"/>
  <c r="O79" i="388"/>
  <c r="N79" i="388"/>
  <c r="Q79" i="388" s="1"/>
  <c r="M79" i="388"/>
  <c r="K79" i="388"/>
  <c r="G79" i="388"/>
  <c r="AA78" i="388"/>
  <c r="O78" i="388"/>
  <c r="N78" i="388"/>
  <c r="Q78" i="388" s="1"/>
  <c r="M78" i="388"/>
  <c r="AB78" i="388" s="1"/>
  <c r="K78" i="388"/>
  <c r="G78" i="388"/>
  <c r="AA77" i="388"/>
  <c r="O77" i="388"/>
  <c r="N77" i="388"/>
  <c r="P77" i="388" s="1"/>
  <c r="M77" i="388"/>
  <c r="AB77" i="388" s="1"/>
  <c r="K77" i="388"/>
  <c r="Q77" i="388" s="1"/>
  <c r="G77" i="388"/>
  <c r="AA76" i="388"/>
  <c r="O76" i="388"/>
  <c r="N76" i="388"/>
  <c r="P76" i="388" s="1"/>
  <c r="M76" i="388"/>
  <c r="AB76" i="388" s="1"/>
  <c r="K76" i="388"/>
  <c r="Q76" i="388" s="1"/>
  <c r="G76" i="388"/>
  <c r="AB75" i="388"/>
  <c r="AA75" i="388"/>
  <c r="O75" i="388"/>
  <c r="N75" i="388"/>
  <c r="Q75" i="388" s="1"/>
  <c r="M75" i="388"/>
  <c r="K75" i="388"/>
  <c r="G75" i="388"/>
  <c r="AA74" i="388"/>
  <c r="O74" i="388"/>
  <c r="N74" i="388"/>
  <c r="Q74" i="388" s="1"/>
  <c r="M74" i="388"/>
  <c r="AB74" i="388" s="1"/>
  <c r="K74" i="388"/>
  <c r="G74" i="388"/>
  <c r="AB73" i="388"/>
  <c r="AA73" i="388"/>
  <c r="Q73" i="388"/>
  <c r="O73" i="388"/>
  <c r="N73" i="388"/>
  <c r="P73" i="388" s="1"/>
  <c r="M73" i="388"/>
  <c r="K73" i="388"/>
  <c r="G73" i="388"/>
  <c r="T72" i="388"/>
  <c r="S72" i="388"/>
  <c r="M72" i="388"/>
  <c r="N72" i="388" s="1"/>
  <c r="L72" i="388"/>
  <c r="O72" i="388" s="1"/>
  <c r="J72" i="388"/>
  <c r="K72" i="388" s="1"/>
  <c r="I72" i="388"/>
  <c r="AA58" i="388"/>
  <c r="O58" i="388"/>
  <c r="N58" i="388"/>
  <c r="P58" i="388" s="1"/>
  <c r="M58" i="388"/>
  <c r="AB58" i="388" s="1"/>
  <c r="K58" i="388"/>
  <c r="Q58" i="388" s="1"/>
  <c r="G58" i="388"/>
  <c r="AA57" i="388"/>
  <c r="O57" i="388"/>
  <c r="N57" i="388"/>
  <c r="P57" i="388" s="1"/>
  <c r="M57" i="388"/>
  <c r="AB57" i="388" s="1"/>
  <c r="K57" i="388"/>
  <c r="Q57" i="388" s="1"/>
  <c r="G57" i="388"/>
  <c r="AB56" i="388"/>
  <c r="O56" i="388"/>
  <c r="N56" i="388"/>
  <c r="Q56" i="388" s="1"/>
  <c r="M56" i="388"/>
  <c r="AA56" i="388" s="1"/>
  <c r="K56" i="388"/>
  <c r="G56" i="388"/>
  <c r="T55" i="388"/>
  <c r="S55" i="388"/>
  <c r="O55" i="388"/>
  <c r="M55" i="388"/>
  <c r="AB55" i="388" s="1"/>
  <c r="AC39" i="388" s="1"/>
  <c r="L55" i="388"/>
  <c r="J55" i="388"/>
  <c r="K55" i="388" s="1"/>
  <c r="I55" i="388"/>
  <c r="AA42" i="388"/>
  <c r="O42" i="388"/>
  <c r="N42" i="388"/>
  <c r="Q42" i="388" s="1"/>
  <c r="M42" i="388"/>
  <c r="AB42" i="388" s="1"/>
  <c r="K42" i="388"/>
  <c r="G42" i="388"/>
  <c r="AA41" i="388"/>
  <c r="O41" i="388"/>
  <c r="N41" i="388"/>
  <c r="Q41" i="388" s="1"/>
  <c r="M41" i="388"/>
  <c r="AB41" i="388" s="1"/>
  <c r="K41" i="388"/>
  <c r="G41" i="388"/>
  <c r="AA40" i="388"/>
  <c r="O40" i="388"/>
  <c r="N40" i="388"/>
  <c r="P40" i="388" s="1"/>
  <c r="M40" i="388"/>
  <c r="AB40" i="388" s="1"/>
  <c r="K40" i="388"/>
  <c r="Q40" i="388" s="1"/>
  <c r="G40" i="388"/>
  <c r="AB39" i="388"/>
  <c r="AA39" i="388"/>
  <c r="O39" i="388"/>
  <c r="N39" i="388"/>
  <c r="Q39" i="388" s="1"/>
  <c r="M39" i="388"/>
  <c r="K39" i="388"/>
  <c r="G39" i="388"/>
  <c r="T38" i="388"/>
  <c r="S38" i="388"/>
  <c r="O38" i="388"/>
  <c r="M38" i="388"/>
  <c r="AB38" i="388" s="1"/>
  <c r="AC22" i="388" s="1"/>
  <c r="L38" i="388"/>
  <c r="J38" i="388"/>
  <c r="K38" i="388" s="1"/>
  <c r="I38" i="388"/>
  <c r="AQ29" i="388"/>
  <c r="O28" i="388"/>
  <c r="M28" i="388"/>
  <c r="AB28" i="388" s="1"/>
  <c r="K28" i="388"/>
  <c r="G28" i="388"/>
  <c r="O27" i="388"/>
  <c r="M27" i="388"/>
  <c r="AB27" i="388" s="1"/>
  <c r="K27" i="388"/>
  <c r="G27" i="388"/>
  <c r="AB26" i="388"/>
  <c r="O26" i="388"/>
  <c r="M26" i="388"/>
  <c r="AA26" i="388" s="1"/>
  <c r="K26" i="388"/>
  <c r="G26" i="388"/>
  <c r="O25" i="388"/>
  <c r="M25" i="388"/>
  <c r="N25" i="388" s="1"/>
  <c r="K25" i="388"/>
  <c r="G25" i="388"/>
  <c r="O24" i="388"/>
  <c r="M24" i="388"/>
  <c r="AB24" i="388" s="1"/>
  <c r="K24" i="388"/>
  <c r="G24" i="388"/>
  <c r="O23" i="388"/>
  <c r="M23" i="388"/>
  <c r="AB23" i="388" s="1"/>
  <c r="K23" i="388"/>
  <c r="G23" i="388"/>
  <c r="AB22" i="388"/>
  <c r="O22" i="388"/>
  <c r="N22" i="388"/>
  <c r="Q22" i="388" s="1"/>
  <c r="M22" i="388"/>
  <c r="AA22" i="388" s="1"/>
  <c r="K22" i="388"/>
  <c r="G22" i="388"/>
  <c r="AA21" i="388"/>
  <c r="T21" i="388"/>
  <c r="S21" i="388"/>
  <c r="M21" i="388"/>
  <c r="N21" i="388" s="1"/>
  <c r="L21" i="388"/>
  <c r="O21" i="388" s="1"/>
  <c r="K21" i="388"/>
  <c r="J21" i="388"/>
  <c r="I21" i="388"/>
  <c r="AB6" i="388"/>
  <c r="AA6" i="388"/>
  <c r="O6" i="388"/>
  <c r="M6" i="388"/>
  <c r="N6" i="388" s="1"/>
  <c r="K6" i="388"/>
  <c r="G6" i="388"/>
  <c r="AB5" i="388"/>
  <c r="AA5" i="388"/>
  <c r="O5" i="388"/>
  <c r="M5" i="388"/>
  <c r="N5" i="388" s="1"/>
  <c r="K5" i="388"/>
  <c r="G5" i="388"/>
  <c r="H2" i="388"/>
  <c r="H1" i="388"/>
  <c r="F1" i="388"/>
  <c r="F2" i="388" s="1"/>
  <c r="D1" i="388"/>
  <c r="T242" i="387"/>
  <c r="S242" i="387"/>
  <c r="L242" i="387"/>
  <c r="O242" i="387" s="1"/>
  <c r="K242" i="387"/>
  <c r="J242" i="387"/>
  <c r="I242" i="387"/>
  <c r="AA231" i="387"/>
  <c r="O231" i="387"/>
  <c r="N231" i="387"/>
  <c r="Q231" i="387" s="1"/>
  <c r="M231" i="387"/>
  <c r="AB231" i="387" s="1"/>
  <c r="K231" i="387"/>
  <c r="G231" i="387"/>
  <c r="AB230" i="387"/>
  <c r="AA230" i="387"/>
  <c r="Q230" i="387"/>
  <c r="O230" i="387"/>
  <c r="N230" i="387"/>
  <c r="P230" i="387" s="1"/>
  <c r="M230" i="387"/>
  <c r="K230" i="387"/>
  <c r="G230" i="387"/>
  <c r="AA229" i="387"/>
  <c r="P229" i="387"/>
  <c r="O229" i="387"/>
  <c r="N229" i="387"/>
  <c r="Q229" i="387" s="1"/>
  <c r="M229" i="387"/>
  <c r="AB229" i="387" s="1"/>
  <c r="K229" i="387"/>
  <c r="G229" i="387"/>
  <c r="O228" i="387"/>
  <c r="M228" i="387"/>
  <c r="AB228" i="387" s="1"/>
  <c r="K228" i="387"/>
  <c r="G228" i="387"/>
  <c r="AA227" i="387"/>
  <c r="O227" i="387"/>
  <c r="M227" i="387"/>
  <c r="AB227" i="387" s="1"/>
  <c r="K227" i="387"/>
  <c r="G227" i="387"/>
  <c r="AB226" i="387"/>
  <c r="AA226" i="387"/>
  <c r="O226" i="387"/>
  <c r="M226" i="387"/>
  <c r="N226" i="387" s="1"/>
  <c r="K226" i="387"/>
  <c r="G226" i="387"/>
  <c r="T225" i="387"/>
  <c r="S225" i="387"/>
  <c r="L225" i="387"/>
  <c r="O225" i="387" s="1"/>
  <c r="J225" i="387"/>
  <c r="K225" i="387" s="1"/>
  <c r="I225" i="387"/>
  <c r="AB211" i="387"/>
  <c r="AA211" i="387"/>
  <c r="O211" i="387"/>
  <c r="N211" i="387"/>
  <c r="P211" i="387" s="1"/>
  <c r="M211" i="387"/>
  <c r="K211" i="387"/>
  <c r="Q211" i="387" s="1"/>
  <c r="G211" i="387"/>
  <c r="AA210" i="387"/>
  <c r="P210" i="387"/>
  <c r="O210" i="387"/>
  <c r="N210" i="387"/>
  <c r="Q210" i="387" s="1"/>
  <c r="M210" i="387"/>
  <c r="AB210" i="387" s="1"/>
  <c r="K210" i="387"/>
  <c r="G210" i="387"/>
  <c r="O209" i="387"/>
  <c r="N209" i="387"/>
  <c r="Q209" i="387" s="1"/>
  <c r="M209" i="387"/>
  <c r="M225" i="387" s="1"/>
  <c r="K209" i="387"/>
  <c r="G209" i="387"/>
  <c r="T208" i="387"/>
  <c r="S208" i="387"/>
  <c r="L208" i="387"/>
  <c r="O208" i="387" s="1"/>
  <c r="J208" i="387"/>
  <c r="K208" i="387" s="1"/>
  <c r="I208" i="387"/>
  <c r="O195" i="387"/>
  <c r="M195" i="387"/>
  <c r="AB195" i="387" s="1"/>
  <c r="K195" i="387"/>
  <c r="G195" i="387"/>
  <c r="AA194" i="387"/>
  <c r="Q194" i="387"/>
  <c r="O194" i="387"/>
  <c r="N194" i="387"/>
  <c r="P194" i="387" s="1"/>
  <c r="M194" i="387"/>
  <c r="AB194" i="387" s="1"/>
  <c r="K194" i="387"/>
  <c r="G194" i="387"/>
  <c r="AB193" i="387"/>
  <c r="AA193" i="387"/>
  <c r="O193" i="387"/>
  <c r="N193" i="387"/>
  <c r="Q193" i="387" s="1"/>
  <c r="M193" i="387"/>
  <c r="K193" i="387"/>
  <c r="G193" i="387"/>
  <c r="O192" i="387"/>
  <c r="M192" i="387"/>
  <c r="M208" i="387" s="1"/>
  <c r="K192" i="387"/>
  <c r="G192" i="387"/>
  <c r="T191" i="387"/>
  <c r="S191" i="387"/>
  <c r="L191" i="387"/>
  <c r="O191" i="387" s="1"/>
  <c r="J191" i="387"/>
  <c r="K191" i="387" s="1"/>
  <c r="I191" i="387"/>
  <c r="AA179" i="387"/>
  <c r="P179" i="387"/>
  <c r="O179" i="387"/>
  <c r="N179" i="387"/>
  <c r="Q179" i="387" s="1"/>
  <c r="M179" i="387"/>
  <c r="AB179" i="387" s="1"/>
  <c r="K179" i="387"/>
  <c r="G179" i="387"/>
  <c r="O178" i="387"/>
  <c r="M178" i="387"/>
  <c r="AB178" i="387" s="1"/>
  <c r="K178" i="387"/>
  <c r="G178" i="387"/>
  <c r="AA177" i="387"/>
  <c r="Q177" i="387"/>
  <c r="O177" i="387"/>
  <c r="N177" i="387"/>
  <c r="P177" i="387" s="1"/>
  <c r="M177" i="387"/>
  <c r="AB177" i="387" s="1"/>
  <c r="K177" i="387"/>
  <c r="G177" i="387"/>
  <c r="AB176" i="387"/>
  <c r="AA176" i="387"/>
  <c r="O176" i="387"/>
  <c r="N176" i="387"/>
  <c r="Q176" i="387" s="1"/>
  <c r="M176" i="387"/>
  <c r="K176" i="387"/>
  <c r="G176" i="387"/>
  <c r="O175" i="387"/>
  <c r="M175" i="387"/>
  <c r="M191" i="387" s="1"/>
  <c r="K175" i="387"/>
  <c r="G175" i="387"/>
  <c r="T174" i="387"/>
  <c r="S174" i="387"/>
  <c r="L174" i="387"/>
  <c r="O174" i="387" s="1"/>
  <c r="J174" i="387"/>
  <c r="K174" i="387" s="1"/>
  <c r="I174" i="387"/>
  <c r="O158" i="387"/>
  <c r="M158" i="387"/>
  <c r="M174" i="387" s="1"/>
  <c r="K158" i="387"/>
  <c r="G158" i="387"/>
  <c r="T157" i="387"/>
  <c r="S157" i="387"/>
  <c r="L157" i="387"/>
  <c r="O157" i="387" s="1"/>
  <c r="J157" i="387"/>
  <c r="K157" i="387" s="1"/>
  <c r="I157" i="387"/>
  <c r="AA144" i="387"/>
  <c r="O144" i="387"/>
  <c r="M144" i="387"/>
  <c r="N144" i="387" s="1"/>
  <c r="K144" i="387"/>
  <c r="G144" i="387"/>
  <c r="O143" i="387"/>
  <c r="M143" i="387"/>
  <c r="AB143" i="387" s="1"/>
  <c r="K143" i="387"/>
  <c r="G143" i="387"/>
  <c r="AA142" i="387"/>
  <c r="Q142" i="387"/>
  <c r="O142" i="387"/>
  <c r="N142" i="387"/>
  <c r="P142" i="387" s="1"/>
  <c r="M142" i="387"/>
  <c r="AB142" i="387" s="1"/>
  <c r="K142" i="387"/>
  <c r="G142" i="387"/>
  <c r="P141" i="387"/>
  <c r="O141" i="387"/>
  <c r="N141" i="387"/>
  <c r="Q141" i="387" s="1"/>
  <c r="M141" i="387"/>
  <c r="AB141" i="387" s="1"/>
  <c r="K141" i="387"/>
  <c r="G141" i="387"/>
  <c r="T140" i="387"/>
  <c r="S140" i="387"/>
  <c r="O140" i="387"/>
  <c r="L140" i="387"/>
  <c r="J140" i="387"/>
  <c r="K140" i="387" s="1"/>
  <c r="I140" i="387"/>
  <c r="AB126" i="387"/>
  <c r="AA126" i="387"/>
  <c r="O126" i="387"/>
  <c r="N126" i="387"/>
  <c r="Q126" i="387" s="1"/>
  <c r="M126" i="387"/>
  <c r="K126" i="387"/>
  <c r="G126" i="387"/>
  <c r="O125" i="387"/>
  <c r="M125" i="387"/>
  <c r="N125" i="387" s="1"/>
  <c r="K125" i="387"/>
  <c r="G125" i="387"/>
  <c r="AB124" i="387"/>
  <c r="O124" i="387"/>
  <c r="N124" i="387"/>
  <c r="Q124" i="387" s="1"/>
  <c r="M124" i="387"/>
  <c r="M140" i="387" s="1"/>
  <c r="K124" i="387"/>
  <c r="G124" i="387"/>
  <c r="T123" i="387"/>
  <c r="S123" i="387"/>
  <c r="L123" i="387"/>
  <c r="O123" i="387" s="1"/>
  <c r="J123" i="387"/>
  <c r="K123" i="387" s="1"/>
  <c r="I123" i="387"/>
  <c r="O109" i="387"/>
  <c r="M109" i="387"/>
  <c r="AB109" i="387" s="1"/>
  <c r="K109" i="387"/>
  <c r="G109" i="387"/>
  <c r="Q108" i="387"/>
  <c r="O108" i="387"/>
  <c r="N108" i="387"/>
  <c r="P108" i="387" s="1"/>
  <c r="M108" i="387"/>
  <c r="AB108" i="387" s="1"/>
  <c r="K108" i="387"/>
  <c r="G108" i="387"/>
  <c r="O107" i="387"/>
  <c r="N107" i="387"/>
  <c r="Q107" i="387" s="1"/>
  <c r="M107" i="387"/>
  <c r="M123" i="387" s="1"/>
  <c r="K107" i="387"/>
  <c r="G107" i="387"/>
  <c r="T106" i="387"/>
  <c r="S106" i="387"/>
  <c r="O106" i="387"/>
  <c r="L106" i="387"/>
  <c r="J106" i="387"/>
  <c r="K106" i="387" s="1"/>
  <c r="I106" i="387"/>
  <c r="AB93" i="387"/>
  <c r="O93" i="387"/>
  <c r="N93" i="387"/>
  <c r="Q93" i="387" s="1"/>
  <c r="M93" i="387"/>
  <c r="AA93" i="387" s="1"/>
  <c r="K93" i="387"/>
  <c r="G93" i="387"/>
  <c r="O92" i="387"/>
  <c r="M92" i="387"/>
  <c r="N92" i="387" s="1"/>
  <c r="K92" i="387"/>
  <c r="G92" i="387"/>
  <c r="O91" i="387"/>
  <c r="M91" i="387"/>
  <c r="AB91" i="387" s="1"/>
  <c r="K91" i="387"/>
  <c r="G91" i="387"/>
  <c r="AA90" i="387"/>
  <c r="O90" i="387"/>
  <c r="M90" i="387"/>
  <c r="AB90" i="387" s="1"/>
  <c r="K90" i="387"/>
  <c r="G90" i="387"/>
  <c r="T89" i="387"/>
  <c r="S89" i="387"/>
  <c r="L89" i="387"/>
  <c r="O89" i="387" s="1"/>
  <c r="K89" i="387"/>
  <c r="J89" i="387"/>
  <c r="I89" i="387"/>
  <c r="O73" i="387"/>
  <c r="M73" i="387"/>
  <c r="AB73" i="387" s="1"/>
  <c r="K73" i="387"/>
  <c r="G73" i="387"/>
  <c r="T72" i="387"/>
  <c r="S72" i="387"/>
  <c r="L72" i="387"/>
  <c r="O72" i="387" s="1"/>
  <c r="K72" i="387"/>
  <c r="J72" i="387"/>
  <c r="I72" i="387"/>
  <c r="O56" i="387"/>
  <c r="M56" i="387"/>
  <c r="AB56" i="387" s="1"/>
  <c r="K56" i="387"/>
  <c r="G56" i="387"/>
  <c r="T55" i="387"/>
  <c r="S55" i="387"/>
  <c r="L55" i="387"/>
  <c r="O55" i="387" s="1"/>
  <c r="K55" i="387"/>
  <c r="J55" i="387"/>
  <c r="I55" i="387"/>
  <c r="AA41" i="387"/>
  <c r="O41" i="387"/>
  <c r="M41" i="387"/>
  <c r="AB41" i="387" s="1"/>
  <c r="K41" i="387"/>
  <c r="G41" i="387"/>
  <c r="AB40" i="387"/>
  <c r="AA40" i="387"/>
  <c r="O40" i="387"/>
  <c r="M40" i="387"/>
  <c r="N40" i="387" s="1"/>
  <c r="K40" i="387"/>
  <c r="G40" i="387"/>
  <c r="AA39" i="387"/>
  <c r="O39" i="387"/>
  <c r="N39" i="387"/>
  <c r="Q39" i="387" s="1"/>
  <c r="M39" i="387"/>
  <c r="M55" i="387" s="1"/>
  <c r="K39" i="387"/>
  <c r="G39" i="387"/>
  <c r="T38" i="387"/>
  <c r="S38" i="387"/>
  <c r="L38" i="387"/>
  <c r="O38" i="387" s="1"/>
  <c r="J38" i="387"/>
  <c r="K38" i="387" s="1"/>
  <c r="I38" i="387"/>
  <c r="AA23" i="387"/>
  <c r="P23" i="387"/>
  <c r="O23" i="387"/>
  <c r="N23" i="387"/>
  <c r="M23" i="387"/>
  <c r="AB23" i="387" s="1"/>
  <c r="K23" i="387"/>
  <c r="Q23" i="387" s="1"/>
  <c r="G23" i="387"/>
  <c r="O22" i="387"/>
  <c r="N22" i="387"/>
  <c r="Q22" i="387" s="1"/>
  <c r="M22" i="387"/>
  <c r="M38" i="387" s="1"/>
  <c r="K22" i="387"/>
  <c r="G22" i="387"/>
  <c r="T21" i="387"/>
  <c r="S21" i="387"/>
  <c r="L21" i="387"/>
  <c r="O21" i="387" s="1"/>
  <c r="J21" i="387"/>
  <c r="K21" i="387" s="1"/>
  <c r="I21" i="387"/>
  <c r="O7" i="387"/>
  <c r="M7" i="387"/>
  <c r="AB7" i="387" s="1"/>
  <c r="K7" i="387"/>
  <c r="G7" i="387"/>
  <c r="AA6" i="387"/>
  <c r="Q6" i="387"/>
  <c r="O6" i="387"/>
  <c r="N6" i="387"/>
  <c r="P6" i="387" s="1"/>
  <c r="M6" i="387"/>
  <c r="AB6" i="387" s="1"/>
  <c r="K6" i="387"/>
  <c r="G6" i="387"/>
  <c r="AB5" i="387"/>
  <c r="AA5" i="387"/>
  <c r="Q5" i="387"/>
  <c r="O5" i="387"/>
  <c r="N5" i="387"/>
  <c r="P5" i="387" s="1"/>
  <c r="M5" i="387"/>
  <c r="M21" i="387" s="1"/>
  <c r="K5" i="387"/>
  <c r="G5" i="387"/>
  <c r="F1" i="387" s="1"/>
  <c r="H2" i="387"/>
  <c r="H1" i="387"/>
  <c r="D1" i="387"/>
  <c r="X29" i="386"/>
  <c r="W29" i="386"/>
  <c r="V29" i="386"/>
  <c r="T29" i="386"/>
  <c r="S29" i="386"/>
  <c r="P29" i="386"/>
  <c r="O29" i="386"/>
  <c r="N29" i="386"/>
  <c r="M29" i="386"/>
  <c r="K29" i="386"/>
  <c r="J29" i="386"/>
  <c r="H29" i="386"/>
  <c r="K8" i="386" s="1"/>
  <c r="G29" i="386"/>
  <c r="D29" i="386"/>
  <c r="O15" i="386"/>
  <c r="N15" i="386"/>
  <c r="M15" i="386"/>
  <c r="K15" i="386"/>
  <c r="I15" i="386"/>
  <c r="H15" i="386"/>
  <c r="G15" i="386"/>
  <c r="F15" i="386"/>
  <c r="E15" i="386"/>
  <c r="D15" i="386"/>
  <c r="G8" i="386" s="1"/>
  <c r="M8" i="386"/>
  <c r="I8" i="386"/>
  <c r="F8" i="386"/>
  <c r="M7" i="386"/>
  <c r="K7" i="386"/>
  <c r="I7" i="386"/>
  <c r="G7" i="386"/>
  <c r="F7" i="386"/>
  <c r="E7" i="386"/>
  <c r="M6" i="386"/>
  <c r="K6" i="386"/>
  <c r="I6" i="386"/>
  <c r="G6" i="386"/>
  <c r="F6" i="386"/>
  <c r="E6" i="386"/>
  <c r="F3" i="386"/>
  <c r="P92" i="387" l="1"/>
  <c r="Q92" i="387"/>
  <c r="N140" i="387"/>
  <c r="AA140" i="387"/>
  <c r="AB140" i="387"/>
  <c r="AC124" i="387" s="1"/>
  <c r="N225" i="387"/>
  <c r="AA225" i="387"/>
  <c r="AB225" i="387"/>
  <c r="AC209" i="387" s="1"/>
  <c r="Q226" i="387"/>
  <c r="P226" i="387"/>
  <c r="Q21" i="388"/>
  <c r="R5" i="388" s="1"/>
  <c r="P21" i="388"/>
  <c r="P72" i="388"/>
  <c r="Q72" i="388"/>
  <c r="R56" i="388" s="1"/>
  <c r="F2" i="387"/>
  <c r="I3" i="386"/>
  <c r="Q40" i="387"/>
  <c r="P40" i="387"/>
  <c r="N174" i="387"/>
  <c r="AB174" i="387"/>
  <c r="AC158" i="387" s="1"/>
  <c r="AA174" i="387"/>
  <c r="AB21" i="387"/>
  <c r="AC5" i="387" s="1"/>
  <c r="AA21" i="387"/>
  <c r="N21" i="387"/>
  <c r="N38" i="387"/>
  <c r="AB38" i="387"/>
  <c r="AC22" i="387" s="1"/>
  <c r="AA38" i="387"/>
  <c r="N123" i="387"/>
  <c r="AB123" i="387"/>
  <c r="AC107" i="387" s="1"/>
  <c r="AA123" i="387"/>
  <c r="P144" i="387"/>
  <c r="Q144" i="387"/>
  <c r="Q6" i="388"/>
  <c r="P6" i="388"/>
  <c r="P89" i="388"/>
  <c r="Q89" i="388"/>
  <c r="R73" i="388" s="1"/>
  <c r="P125" i="387"/>
  <c r="Q125" i="387"/>
  <c r="Q126" i="388"/>
  <c r="P126" i="388"/>
  <c r="AB55" i="387"/>
  <c r="AC39" i="387" s="1"/>
  <c r="AA55" i="387"/>
  <c r="N55" i="387"/>
  <c r="P25" i="388"/>
  <c r="Q25" i="388"/>
  <c r="AB208" i="387"/>
  <c r="AC192" i="387" s="1"/>
  <c r="N208" i="387"/>
  <c r="AA208" i="387"/>
  <c r="Q5" i="388"/>
  <c r="P5" i="388"/>
  <c r="N191" i="387"/>
  <c r="AB191" i="387"/>
  <c r="AC175" i="387" s="1"/>
  <c r="AA191" i="387"/>
  <c r="N140" i="388"/>
  <c r="AB140" i="388"/>
  <c r="AC124" i="388" s="1"/>
  <c r="AA140" i="388"/>
  <c r="N7" i="387"/>
  <c r="P22" i="387"/>
  <c r="N91" i="387"/>
  <c r="N109" i="387"/>
  <c r="P124" i="387"/>
  <c r="N143" i="387"/>
  <c r="AA158" i="387"/>
  <c r="AA175" i="387"/>
  <c r="N178" i="387"/>
  <c r="AA192" i="387"/>
  <c r="N195" i="387"/>
  <c r="P209" i="387"/>
  <c r="N228" i="387"/>
  <c r="AB21" i="388"/>
  <c r="AC5" i="388" s="1"/>
  <c r="N24" i="388"/>
  <c r="N28" i="388"/>
  <c r="N38" i="388"/>
  <c r="N106" i="388"/>
  <c r="N123" i="388"/>
  <c r="E8" i="386"/>
  <c r="AB39" i="387"/>
  <c r="N56" i="387"/>
  <c r="M72" i="387"/>
  <c r="N73" i="387"/>
  <c r="M89" i="387"/>
  <c r="N90" i="387"/>
  <c r="AA92" i="387"/>
  <c r="AA125" i="387"/>
  <c r="AB158" i="387"/>
  <c r="AB175" i="387"/>
  <c r="AB192" i="387"/>
  <c r="M242" i="387"/>
  <c r="AA25" i="388"/>
  <c r="P39" i="388"/>
  <c r="P107" i="388"/>
  <c r="P124" i="388"/>
  <c r="AB92" i="387"/>
  <c r="AB125" i="387"/>
  <c r="AB144" i="387"/>
  <c r="AB25" i="388"/>
  <c r="M174" i="388"/>
  <c r="AA22" i="387"/>
  <c r="N41" i="387"/>
  <c r="AA124" i="387"/>
  <c r="AA209" i="387"/>
  <c r="N227" i="387"/>
  <c r="N23" i="388"/>
  <c r="N27" i="388"/>
  <c r="N55" i="388"/>
  <c r="AA72" i="388"/>
  <c r="AA89" i="388"/>
  <c r="P93" i="388"/>
  <c r="P111" i="388"/>
  <c r="AA7" i="387"/>
  <c r="AB22" i="387"/>
  <c r="AA91" i="387"/>
  <c r="M106" i="387"/>
  <c r="AA109" i="387"/>
  <c r="AA143" i="387"/>
  <c r="AA178" i="387"/>
  <c r="AA195" i="387"/>
  <c r="AB209" i="387"/>
  <c r="AA228" i="387"/>
  <c r="AA24" i="388"/>
  <c r="AA28" i="388"/>
  <c r="P56" i="388"/>
  <c r="AB72" i="388"/>
  <c r="AC56" i="388" s="1"/>
  <c r="AB89" i="388"/>
  <c r="AC73" i="388" s="1"/>
  <c r="P231" i="387"/>
  <c r="AB124" i="388"/>
  <c r="N141" i="388"/>
  <c r="M157" i="388"/>
  <c r="N158" i="388"/>
  <c r="AA56" i="387"/>
  <c r="AA73" i="387"/>
  <c r="P107" i="387"/>
  <c r="P22" i="388"/>
  <c r="N26" i="388"/>
  <c r="AA38" i="388"/>
  <c r="P42" i="388"/>
  <c r="P75" i="388"/>
  <c r="P79" i="388"/>
  <c r="P92" i="388"/>
  <c r="AA106" i="388"/>
  <c r="P110" i="388"/>
  <c r="AA123" i="388"/>
  <c r="P159" i="388"/>
  <c r="AA108" i="387"/>
  <c r="M157" i="387"/>
  <c r="N158" i="387"/>
  <c r="N175" i="387"/>
  <c r="N192" i="387"/>
  <c r="AA23" i="388"/>
  <c r="AA27" i="388"/>
  <c r="P93" i="387"/>
  <c r="P126" i="387"/>
  <c r="P176" i="387"/>
  <c r="P193" i="387"/>
  <c r="P39" i="387"/>
  <c r="AA107" i="387"/>
  <c r="AA141" i="387"/>
  <c r="P41" i="388"/>
  <c r="AA55" i="388"/>
  <c r="P74" i="388"/>
  <c r="P78" i="388"/>
  <c r="P91" i="388"/>
  <c r="P109" i="388"/>
  <c r="AB107" i="387"/>
  <c r="Q90" i="387" l="1"/>
  <c r="P90" i="387"/>
  <c r="Q158" i="388"/>
  <c r="P158" i="388"/>
  <c r="Q55" i="388"/>
  <c r="R39" i="388" s="1"/>
  <c r="P55" i="388"/>
  <c r="AB89" i="387"/>
  <c r="AC73" i="387" s="1"/>
  <c r="AA89" i="387"/>
  <c r="N89" i="387"/>
  <c r="Q228" i="387"/>
  <c r="P228" i="387"/>
  <c r="Q7" i="387"/>
  <c r="P7" i="387"/>
  <c r="N157" i="388"/>
  <c r="AB157" i="388"/>
  <c r="AC141" i="388" s="1"/>
  <c r="AA157" i="388"/>
  <c r="Q27" i="388"/>
  <c r="P27" i="388"/>
  <c r="Q73" i="387"/>
  <c r="P73" i="387"/>
  <c r="Q208" i="387"/>
  <c r="R192" i="387" s="1"/>
  <c r="P208" i="387"/>
  <c r="Q141" i="388"/>
  <c r="P141" i="388"/>
  <c r="Q23" i="388"/>
  <c r="P23" i="388"/>
  <c r="AB72" i="387"/>
  <c r="AC56" i="387" s="1"/>
  <c r="AA72" i="387"/>
  <c r="N72" i="387"/>
  <c r="Q195" i="387"/>
  <c r="P195" i="387"/>
  <c r="Q55" i="387"/>
  <c r="R39" i="387" s="1"/>
  <c r="P55" i="387"/>
  <c r="P174" i="387"/>
  <c r="Q174" i="387"/>
  <c r="R158" i="387" s="1"/>
  <c r="Q227" i="387"/>
  <c r="P227" i="387"/>
  <c r="Q56" i="387"/>
  <c r="P56" i="387"/>
  <c r="Q140" i="388"/>
  <c r="R124" i="388" s="1"/>
  <c r="P140" i="388"/>
  <c r="N106" i="387"/>
  <c r="AB106" i="387"/>
  <c r="AC90" i="387" s="1"/>
  <c r="AA106" i="387"/>
  <c r="Q178" i="387"/>
  <c r="P178" i="387"/>
  <c r="Q225" i="387"/>
  <c r="R209" i="387" s="1"/>
  <c r="P225" i="387"/>
  <c r="Q192" i="387"/>
  <c r="P192" i="387"/>
  <c r="AB242" i="387"/>
  <c r="AC226" i="387" s="1"/>
  <c r="AA242" i="387"/>
  <c r="N242" i="387"/>
  <c r="Q123" i="387"/>
  <c r="R107" i="387" s="1"/>
  <c r="P123" i="387"/>
  <c r="Q24" i="388"/>
  <c r="P24" i="388"/>
  <c r="Q175" i="387"/>
  <c r="P175" i="387"/>
  <c r="Q41" i="387"/>
  <c r="P41" i="387"/>
  <c r="Q123" i="388"/>
  <c r="R107" i="388" s="1"/>
  <c r="P123" i="388"/>
  <c r="P191" i="387"/>
  <c r="Q191" i="387"/>
  <c r="R175" i="387" s="1"/>
  <c r="Q91" i="387"/>
  <c r="P91" i="387"/>
  <c r="Q158" i="387"/>
  <c r="P158" i="387"/>
  <c r="Q26" i="388"/>
  <c r="P26" i="388"/>
  <c r="Q106" i="388"/>
  <c r="R90" i="388" s="1"/>
  <c r="P106" i="388"/>
  <c r="Q143" i="387"/>
  <c r="P143" i="387"/>
  <c r="Q140" i="387"/>
  <c r="R124" i="387" s="1"/>
  <c r="P140" i="387"/>
  <c r="N157" i="387"/>
  <c r="AB157" i="387"/>
  <c r="AC141" i="387" s="1"/>
  <c r="AA157" i="387"/>
  <c r="AB174" i="388"/>
  <c r="AC158" i="388" s="1"/>
  <c r="AA174" i="388"/>
  <c r="N174" i="388"/>
  <c r="Q38" i="388"/>
  <c r="R22" i="388" s="1"/>
  <c r="P38" i="388"/>
  <c r="P38" i="387"/>
  <c r="Q38" i="387"/>
  <c r="R22" i="387" s="1"/>
  <c r="Q28" i="388"/>
  <c r="P28" i="388"/>
  <c r="Q109" i="387"/>
  <c r="P109" i="387"/>
  <c r="D2" i="387"/>
  <c r="Q21" i="387"/>
  <c r="R5" i="387" s="1"/>
  <c r="P21" i="387"/>
  <c r="D2" i="388"/>
  <c r="Q174" i="388" l="1"/>
  <c r="R158" i="388" s="1"/>
  <c r="P174" i="388"/>
  <c r="Q89" i="387"/>
  <c r="R73" i="387" s="1"/>
  <c r="P89" i="387"/>
  <c r="P157" i="387"/>
  <c r="Q157" i="387"/>
  <c r="R141" i="387" s="1"/>
  <c r="Q106" i="387"/>
  <c r="R90" i="387" s="1"/>
  <c r="P106" i="387"/>
  <c r="Q242" i="387"/>
  <c r="R226" i="387" s="1"/>
  <c r="P242" i="387"/>
  <c r="Q72" i="387"/>
  <c r="R56" i="387" s="1"/>
  <c r="P72" i="387"/>
  <c r="Q157" i="388"/>
  <c r="R141" i="388" s="1"/>
  <c r="P157" i="388"/>
</calcChain>
</file>

<file path=xl/sharedStrings.xml><?xml version="1.0" encoding="utf-8"?>
<sst xmlns="http://schemas.openxmlformats.org/spreadsheetml/2006/main" count="15160" uniqueCount="274">
  <si>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20" type="noConversion"/>
  </si>
  <si>
    <t>日期</t>
    <phoneticPr fontId="20" type="noConversion"/>
  </si>
  <si>
    <t>訂單量</t>
    <phoneticPr fontId="20" type="noConversion"/>
  </si>
  <si>
    <t>營業額</t>
    <phoneticPr fontId="20" type="noConversion"/>
  </si>
  <si>
    <t>人時性</t>
    <phoneticPr fontId="20" type="noConversion"/>
  </si>
  <si>
    <t>項目</t>
    <phoneticPr fontId="21" type="noConversion"/>
  </si>
  <si>
    <t>➀</t>
    <phoneticPr fontId="21" type="noConversion"/>
  </si>
  <si>
    <t>➁</t>
    <phoneticPr fontId="21" type="noConversion"/>
  </si>
  <si>
    <t>➂</t>
    <phoneticPr fontId="21" type="noConversion"/>
  </si>
  <si>
    <t>④</t>
    <phoneticPr fontId="4" type="noConversion"/>
  </si>
  <si>
    <t>⑤</t>
    <phoneticPr fontId="4" type="noConversion"/>
  </si>
  <si>
    <t>組合室</t>
    <phoneticPr fontId="20" type="noConversion"/>
  </si>
  <si>
    <t>全溫層</t>
    <phoneticPr fontId="20" type="noConversion"/>
  </si>
  <si>
    <t>4度C-各編組展開(一配)</t>
    <phoneticPr fontId="20" type="noConversion"/>
  </si>
  <si>
    <t>4度C-各編組展開(二配)</t>
    <phoneticPr fontId="4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</si>
  <si>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20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</si>
  <si>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20" type="noConversion"/>
  </si>
  <si>
    <t>排關平均</t>
  </si>
  <si>
    <t>實績平均</t>
  </si>
  <si>
    <t>達成率平均</t>
  </si>
  <si>
    <t>※現行日本鮮食廠以達成率80%為基本(即為現行KPI)</t>
    <phoneticPr fontId="21" type="noConversion"/>
  </si>
  <si>
    <t>溫層</t>
    <phoneticPr fontId="20" type="noConversion"/>
  </si>
  <si>
    <t>➁4度C-各編組展開</t>
    <phoneticPr fontId="20" type="noConversion"/>
  </si>
  <si>
    <t>編組</t>
    <phoneticPr fontId="20" type="noConversion"/>
  </si>
  <si>
    <t>便當一線</t>
  </si>
  <si>
    <t>便當二線</t>
  </si>
  <si>
    <t>涼麵一線</t>
    <phoneticPr fontId="4" type="noConversion"/>
  </si>
  <si>
    <t>涼麵二線</t>
  </si>
  <si>
    <t>涼麵三線</t>
  </si>
  <si>
    <t>自動包裝機</t>
  </si>
  <si>
    <t>自動包裝機2</t>
    <phoneticPr fontId="4" type="noConversion"/>
  </si>
  <si>
    <t>自動包裝機3</t>
  </si>
  <si>
    <t>便當一線</t>
    <phoneticPr fontId="4" type="noConversion"/>
  </si>
  <si>
    <t>涼麵一線</t>
  </si>
  <si>
    <t>人時性</t>
    <phoneticPr fontId="21" type="noConversion"/>
  </si>
  <si>
    <t>排關</t>
    <phoneticPr fontId="20" type="noConversion"/>
  </si>
  <si>
    <t>-</t>
  </si>
  <si>
    <t>實績</t>
    <phoneticPr fontId="20" type="noConversion"/>
  </si>
  <si>
    <t>達成率</t>
    <phoneticPr fontId="20" type="noConversion"/>
  </si>
  <si>
    <t>作業
時間</t>
    <phoneticPr fontId="20" type="noConversion"/>
  </si>
  <si>
    <t>開始</t>
    <phoneticPr fontId="20" type="noConversion"/>
  </si>
  <si>
    <t>結束</t>
    <phoneticPr fontId="20" type="noConversion"/>
  </si>
  <si>
    <t>配置人數</t>
    <phoneticPr fontId="20" type="noConversion"/>
  </si>
  <si>
    <t>主要應用設備</t>
    <phoneticPr fontId="20" type="noConversion"/>
  </si>
  <si>
    <t>L型封口機</t>
  </si>
  <si>
    <t>ET-55</t>
  </si>
  <si>
    <t>ET-600</t>
  </si>
  <si>
    <t>伺服包裝機</t>
  </si>
  <si>
    <t>次要應用設備</t>
    <phoneticPr fontId="20" type="noConversion"/>
  </si>
  <si>
    <t>備註</t>
    <phoneticPr fontId="20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</si>
  <si>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</si>
  <si>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</si>
  <si>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</si>
  <si>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20" type="noConversion"/>
  </si>
  <si>
    <t>⑤18度C-各編組展開 (二配)</t>
    <phoneticPr fontId="4" type="noConversion"/>
  </si>
  <si>
    <t>自動包裝機2</t>
  </si>
  <si>
    <t>味付飯糰線B</t>
  </si>
  <si>
    <t>(舊)
3300型飯糰線</t>
  </si>
  <si>
    <t>3000型飯糰線</t>
    <phoneticPr fontId="4" type="noConversion"/>
  </si>
  <si>
    <t>(新)
3300型飯糰機</t>
  </si>
  <si>
    <t>GKK3600型
飯糰機</t>
    <phoneticPr fontId="21" type="noConversion"/>
  </si>
  <si>
    <t>GKK3600型
飯糰機2</t>
    <phoneticPr fontId="4" type="noConversion"/>
  </si>
  <si>
    <t>自動包裝機</t>
    <phoneticPr fontId="20" type="noConversion"/>
  </si>
  <si>
    <t>自動包裝機3</t>
    <phoneticPr fontId="4" type="noConversion"/>
  </si>
  <si>
    <t>味付飯糰線B</t>
    <phoneticPr fontId="20" type="noConversion"/>
  </si>
  <si>
    <t>(舊)
3300型飯糰線</t>
    <phoneticPr fontId="20" type="noConversion"/>
  </si>
  <si>
    <t>(新)
3300型飯糰機</t>
    <phoneticPr fontId="20" type="noConversion"/>
  </si>
  <si>
    <t>GKK3600型
飯糰機2</t>
    <phoneticPr fontId="21" type="noConversion"/>
  </si>
  <si>
    <t>夾心型</t>
  </si>
  <si>
    <t>3300型</t>
  </si>
  <si>
    <t>GKK</t>
  </si>
  <si>
    <t>大溪廠日報分析</t>
    <phoneticPr fontId="21" type="noConversion"/>
  </si>
  <si>
    <t>總生產量</t>
    <phoneticPr fontId="21" type="noConversion"/>
  </si>
  <si>
    <t>出勤人數</t>
    <phoneticPr fontId="21" type="noConversion"/>
  </si>
  <si>
    <t>產線配置圖</t>
    <phoneticPr fontId="21" type="noConversion"/>
  </si>
  <si>
    <t>生產實績</t>
    <phoneticPr fontId="21" type="noConversion"/>
  </si>
  <si>
    <t>人時性差異分析</t>
    <phoneticPr fontId="21" type="noConversion"/>
  </si>
  <si>
    <t>日報登錄</t>
    <phoneticPr fontId="21" type="noConversion"/>
  </si>
  <si>
    <t>分析說明</t>
    <phoneticPr fontId="21" type="noConversion"/>
  </si>
  <si>
    <t>產能差異分析</t>
    <phoneticPr fontId="21" type="noConversion"/>
  </si>
  <si>
    <t>平均廠價</t>
  </si>
  <si>
    <t>多次生產數</t>
    <phoneticPr fontId="21" type="noConversion"/>
  </si>
  <si>
    <t>線別</t>
    <phoneticPr fontId="20" type="noConversion"/>
  </si>
  <si>
    <t>品類</t>
    <phoneticPr fontId="21" type="noConversion"/>
  </si>
  <si>
    <t>品名</t>
    <phoneticPr fontId="20" type="noConversion"/>
  </si>
  <si>
    <t>廠價</t>
    <phoneticPr fontId="21" type="noConversion"/>
  </si>
  <si>
    <t>生產量</t>
    <phoneticPr fontId="21" type="noConversion"/>
  </si>
  <si>
    <t>營收</t>
    <phoneticPr fontId="21" type="noConversion"/>
  </si>
  <si>
    <t>多次
生產</t>
    <phoneticPr fontId="21" type="noConversion"/>
  </si>
  <si>
    <t>人數</t>
    <phoneticPr fontId="21" type="noConversion"/>
  </si>
  <si>
    <t>產能/時</t>
    <phoneticPr fontId="21" type="noConversion"/>
  </si>
  <si>
    <t>達成率</t>
    <phoneticPr fontId="21" type="noConversion"/>
  </si>
  <si>
    <t>達成率
平均</t>
    <phoneticPr fontId="21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</si>
  <si>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</si>
  <si>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</si>
  <si>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21" type="noConversion"/>
  </si>
  <si>
    <t>休息時間</t>
    <phoneticPr fontId="21" type="noConversion"/>
  </si>
  <si>
    <t>(屏榮回填)</t>
    <phoneticPr fontId="21" type="noConversion"/>
  </si>
  <si>
    <t>達成率平均</t>
    <phoneticPr fontId="21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</si>
  <si>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</si>
  <si>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</si>
  <si>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21" type="noConversion"/>
  </si>
  <si>
    <t>結束</t>
    <phoneticPr fontId="21" type="noConversion"/>
  </si>
  <si>
    <t>便當一線</t>
    <phoneticPr fontId="21" type="noConversion"/>
  </si>
  <si>
    <t>18℃-壽司手卷</t>
  </si>
  <si>
    <t>一配雙饗雙手卷</t>
  </si>
  <si>
    <t>一配日式厚蛋脆卷</t>
  </si>
  <si>
    <t>平均</t>
    <phoneticPr fontId="21" type="noConversion"/>
  </si>
  <si>
    <t>自動包裝機</t>
    <phoneticPr fontId="21" type="noConversion"/>
  </si>
  <si>
    <t>一配長野稻荷壽司</t>
  </si>
  <si>
    <t>自動包裝機2</t>
    <phoneticPr fontId="21" type="noConversion"/>
  </si>
  <si>
    <t>一配芝麻海苔香鬆細卷</t>
  </si>
  <si>
    <t>一配鮪魚沙拉細卷</t>
  </si>
  <si>
    <t>一配炙烤焦糖鮭魚細卷</t>
  </si>
  <si>
    <t>味付飯糰線B</t>
    <phoneticPr fontId="21" type="noConversion"/>
  </si>
  <si>
    <t>18℃-飯糰</t>
  </si>
  <si>
    <t>一配經典肉鬆飯糰</t>
  </si>
  <si>
    <t>(舊)
3300型飯糰線</t>
    <phoneticPr fontId="21" type="noConversion"/>
  </si>
  <si>
    <t>一配三杯辣海瓜子飯糰</t>
  </si>
  <si>
    <t>(新)
3300型飯糰機</t>
    <phoneticPr fontId="21" type="noConversion"/>
  </si>
  <si>
    <t>一配壹號醬炙烤牛飯糰</t>
  </si>
  <si>
    <t>一配鹽蔥燒肉飯糰</t>
  </si>
  <si>
    <t>一配雞肉飯飯糰</t>
  </si>
  <si>
    <t>一配明太子龍蝦風味沙拉飯糰</t>
  </si>
  <si>
    <t>一配北海道秋鮭親子飯糰</t>
  </si>
  <si>
    <t>一配熟成紅鮭飯糰</t>
  </si>
  <si>
    <t>一配贅沢鮭魚肚飯糰</t>
  </si>
  <si>
    <t>自動包裝機
(二配)</t>
    <phoneticPr fontId="21" type="noConversion"/>
  </si>
  <si>
    <t>二配長野稻荷壽司</t>
  </si>
  <si>
    <t>二配雙饗雙手卷</t>
  </si>
  <si>
    <t>二配海饌雙手卷</t>
  </si>
  <si>
    <t>二配兩粒飯糰(鮪魚&amp;培根蛋沙拉)</t>
  </si>
  <si>
    <t>味付飯糰線B
(二配)</t>
    <phoneticPr fontId="21" type="noConversion"/>
  </si>
  <si>
    <t>二配經典肉鬆飯糰</t>
  </si>
  <si>
    <t>(舊)
3300型飯糰線
(二配)</t>
    <phoneticPr fontId="21" type="noConversion"/>
  </si>
  <si>
    <t>二配大飯糰春川風味辣炒雞</t>
  </si>
  <si>
    <t>二配大飯糰韓式炸雞</t>
  </si>
  <si>
    <t>二配鹽蔥燒肉飯糰</t>
  </si>
  <si>
    <t>(新)
3300型飯糰機 (二配)</t>
    <phoneticPr fontId="21" type="noConversion"/>
  </si>
  <si>
    <t>二配壹號醬炙烤牛飯糰</t>
  </si>
  <si>
    <t>二配油蔥G絲飯糰</t>
  </si>
  <si>
    <t>二配雞肉飯飯糰</t>
  </si>
  <si>
    <t>GKK3600型
飯糰機
(二配)</t>
    <phoneticPr fontId="21" type="noConversion"/>
  </si>
  <si>
    <t>二配北海道秋鮭親子飯糰</t>
  </si>
  <si>
    <t>二配鮪魚飯糰</t>
  </si>
  <si>
    <t>GKK3600型
飯糰機2
(二配)</t>
    <phoneticPr fontId="21" type="noConversion"/>
  </si>
  <si>
    <t>二配明太子龍蝦風味沙拉飯糰</t>
  </si>
  <si>
    <t>二配蔬食鮪魚飯糰</t>
  </si>
  <si>
    <t>二配熟成紅鮭飯糰</t>
  </si>
  <si>
    <t>二配芝麻香鬆飯糰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</si>
  <si>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</si>
  <si>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</si>
  <si>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</si>
  <si>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</si>
  <si>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</si>
  <si>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</si>
  <si>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</si>
  <si>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</si>
  <si>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</si>
  <si>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</si>
  <si>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</si>
  <si>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</si>
  <si>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4" type="noConversion"/>
  </si>
  <si>
    <t>微波小吃</t>
  </si>
  <si>
    <t>日式茶碗蒸</t>
  </si>
  <si>
    <t>4℃-壽司手卷</t>
  </si>
  <si>
    <t>4℃-飯糰</t>
  </si>
  <si>
    <t>麻油雞飯糰</t>
  </si>
  <si>
    <t>便當二線</t>
    <phoneticPr fontId="21" type="noConversion"/>
  </si>
  <si>
    <t>微波主食</t>
  </si>
  <si>
    <t>蒜蒜燒豚飯</t>
  </si>
  <si>
    <t>糖燻野郎三十天熟成牛飯</t>
  </si>
  <si>
    <t>便當</t>
  </si>
  <si>
    <t>健身G肉餐盒</t>
  </si>
  <si>
    <t>涼麵一線</t>
    <phoneticPr fontId="21" type="noConversion"/>
  </si>
  <si>
    <t>熱食義麵</t>
  </si>
  <si>
    <t>金沙豆腐細扁麵</t>
  </si>
  <si>
    <t>越式牛肉寬粉</t>
  </si>
  <si>
    <t>美式雞丁餐盒</t>
  </si>
  <si>
    <t>季節調理麵</t>
  </si>
  <si>
    <t>涼麵二線</t>
    <phoneticPr fontId="21" type="noConversion"/>
  </si>
  <si>
    <t>經典滷肉飯</t>
  </si>
  <si>
    <t>嫩烤香料雞胸排蔬滿盒</t>
  </si>
  <si>
    <t>烤蛋白餐盒</t>
  </si>
  <si>
    <t>涼麵三線</t>
    <phoneticPr fontId="21" type="noConversion"/>
  </si>
  <si>
    <t>椒麻香蔥雞涼拌麵</t>
  </si>
  <si>
    <t>酸辣麻醬細冷麵</t>
  </si>
  <si>
    <t>和風涓絲冷麵</t>
  </si>
  <si>
    <t>芝麻鰹魚烏龍冷麵</t>
  </si>
  <si>
    <t>台式麻醬涼麵</t>
  </si>
  <si>
    <t>日式蕎麥沾麵</t>
  </si>
  <si>
    <t>大滿足香辣涼麵</t>
  </si>
  <si>
    <t>大滿足麻醬涼麵</t>
  </si>
  <si>
    <t>大口蒜味香腸燒肉雙拼飯糰</t>
  </si>
  <si>
    <t>大口花椒香麻雞飯糰</t>
  </si>
  <si>
    <t>大口法式蕈菇起司雞排飯糰</t>
  </si>
  <si>
    <t>大口義式香草雞腿排飯糰</t>
  </si>
  <si>
    <t>自動包裝機3</t>
    <phoneticPr fontId="21" type="noConversion"/>
  </si>
  <si>
    <t>日式明太子炙烤牛飯卷</t>
  </si>
  <si>
    <t>鮭魚炙燒明太子烤飯糰</t>
  </si>
  <si>
    <t>淡麗清酒蒸蛤蜊烤飯糰</t>
  </si>
  <si>
    <t>二配三杯海瓜子好下飯</t>
  </si>
  <si>
    <t>二配黃金雞排蘑菇白醬歐姆蛋飯</t>
  </si>
  <si>
    <t>二配哞哞培根奶香海陸焗飯</t>
  </si>
  <si>
    <t>便當二線
(二配)</t>
    <phoneticPr fontId="21" type="noConversion"/>
  </si>
  <si>
    <t>二配里肌豬排可可咖哩歐姆蛋飯</t>
  </si>
  <si>
    <t>二配鐵板蘑菇肉醬起司焗飯</t>
  </si>
  <si>
    <t>一配蔬食鮪魚飯糰</t>
  </si>
  <si>
    <t>一配鮪魚飯糰</t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</si>
  <si>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4" type="noConversion"/>
  </si>
  <si>
    <t>涼麵一線
(二配)</t>
    <phoneticPr fontId="21" type="noConversion"/>
  </si>
  <si>
    <t>柚見極炙烤牛</t>
  </si>
  <si>
    <t>姨次滿足熟成牛豚雙拼</t>
  </si>
  <si>
    <t>壽喜燒和牛飯卷</t>
  </si>
  <si>
    <t>糖燻野郎起司炙燒牛烤飯糰</t>
  </si>
  <si>
    <t>涼麵二線
(二配)</t>
    <phoneticPr fontId="21" type="noConversion"/>
  </si>
  <si>
    <t>壹號醬雞豚雙拼</t>
  </si>
  <si>
    <t>二配哇沙米魚卵沙拉飯糰</t>
  </si>
  <si>
    <t>一配新之助的豆皮壽司喔</t>
  </si>
  <si>
    <t>一配哇沙米魚卵沙拉飯糰</t>
  </si>
  <si>
    <t>一配海饌雙手卷</t>
    <phoneticPr fontId="4" type="noConversion"/>
  </si>
  <si>
    <t>114.09.01星期一</t>
    <phoneticPr fontId="21" type="noConversion"/>
  </si>
  <si>
    <t>鰻牛雙饗匠食盒</t>
    <phoneticPr fontId="4" type="noConversion"/>
  </si>
  <si>
    <t>二配乳酪燻腸紅醬焗飯</t>
  </si>
  <si>
    <t>114.09.02星期二</t>
    <phoneticPr fontId="21" type="noConversion"/>
  </si>
  <si>
    <t>一配海饌雙手卷</t>
  </si>
  <si>
    <t>一配筋子銀鮭飯糰</t>
  </si>
  <si>
    <t>一配博多明太子奶油飯糰</t>
  </si>
  <si>
    <t>鰻牛雙饗匠食盒</t>
  </si>
  <si>
    <t>114.09.03星期三</t>
    <phoneticPr fontId="21" type="noConversion"/>
  </si>
  <si>
    <t>114.09.04星期四</t>
    <phoneticPr fontId="21" type="noConversion"/>
  </si>
  <si>
    <t>114.09.05星期五</t>
    <phoneticPr fontId="21" type="noConversion"/>
  </si>
  <si>
    <t>114.09.06星期六</t>
    <phoneticPr fontId="21" type="noConversion"/>
  </si>
  <si>
    <t>114.09.07星期日</t>
    <phoneticPr fontId="21" type="noConversion"/>
  </si>
  <si>
    <t>二配鮪魚飯糰</t>
    <phoneticPr fontId="4" type="noConversion"/>
  </si>
  <si>
    <t>114.09.08星期一</t>
    <phoneticPr fontId="21" type="noConversion"/>
  </si>
  <si>
    <t>114.09.09星期二</t>
    <phoneticPr fontId="21" type="noConversion"/>
  </si>
  <si>
    <t>一配照燒鰤魚大根飯糰</t>
  </si>
  <si>
    <t>一配北海道秋鮭親子飯糰</t>
    <phoneticPr fontId="4" type="noConversion"/>
  </si>
  <si>
    <t>114.09.10星期三</t>
    <phoneticPr fontId="21" type="noConversion"/>
  </si>
  <si>
    <t>一配雞肉飯飯糰</t>
    <phoneticPr fontId="4" type="noConversion"/>
  </si>
  <si>
    <t>114.09.11星期四</t>
    <phoneticPr fontId="21" type="noConversion"/>
  </si>
  <si>
    <t>114.09.12星期五</t>
    <phoneticPr fontId="21" type="noConversion"/>
  </si>
  <si>
    <t>114.09.13星期六</t>
    <phoneticPr fontId="21" type="noConversion"/>
  </si>
  <si>
    <t>114.09.14星期日</t>
    <phoneticPr fontId="21" type="noConversion"/>
  </si>
  <si>
    <t>114.09.15星期一</t>
    <phoneticPr fontId="21" type="noConversion"/>
  </si>
  <si>
    <t>二配兔兔昆布飯糰</t>
  </si>
  <si>
    <t>114.09.16星期二</t>
    <phoneticPr fontId="21" type="noConversion"/>
  </si>
  <si>
    <t>一配香濃起司蟹風味棒細卷</t>
  </si>
  <si>
    <t>一配照燒雞肉飯糰</t>
  </si>
  <si>
    <t>擔仔炊粉湯</t>
  </si>
  <si>
    <t>紅燒肉日式高湯咖哩便當</t>
  </si>
  <si>
    <t>妮妮家漢堡排</t>
  </si>
  <si>
    <t>肉燥烤飯糰</t>
  </si>
  <si>
    <t>114.09.17星期三</t>
    <phoneticPr fontId="21" type="noConversion"/>
  </si>
  <si>
    <t>114.09.18星期四</t>
    <phoneticPr fontId="21" type="noConversion"/>
  </si>
  <si>
    <t>114.09.19星期五</t>
    <phoneticPr fontId="21" type="noConversion"/>
  </si>
  <si>
    <t>114.09.20星期六</t>
    <phoneticPr fontId="21" type="noConversion"/>
  </si>
  <si>
    <t>114.09.21星期日</t>
    <phoneticPr fontId="21" type="noConversion"/>
  </si>
  <si>
    <t>114.09.22星期一</t>
    <phoneticPr fontId="21" type="noConversion"/>
  </si>
  <si>
    <t>114.09.23星期二</t>
    <phoneticPr fontId="21" type="noConversion"/>
  </si>
  <si>
    <t>114.09.24星期三</t>
    <phoneticPr fontId="21" type="noConversion"/>
  </si>
  <si>
    <t>二配雞肉飯飯糰</t>
    <phoneticPr fontId="4" type="noConversion"/>
  </si>
  <si>
    <t>114.09.25星期四</t>
    <phoneticPr fontId="21" type="noConversion"/>
  </si>
  <si>
    <t>114.09.26星期五</t>
    <phoneticPr fontId="21" type="noConversion"/>
  </si>
  <si>
    <t>114.09.27星期六</t>
    <phoneticPr fontId="21" type="noConversion"/>
  </si>
  <si>
    <t>114.09.28星期日</t>
    <phoneticPr fontId="21" type="noConversion"/>
  </si>
  <si>
    <t>114.09.29星期一</t>
    <phoneticPr fontId="21" type="noConversion"/>
  </si>
  <si>
    <t>114.09.30星期二</t>
    <phoneticPr fontId="21" type="noConversion"/>
  </si>
  <si>
    <t>一配經典鮪魚沙拉細卷</t>
  </si>
  <si>
    <t>蔬活腿排補力餐盒</t>
  </si>
  <si>
    <t>海陸雙拼肉肉餐盒</t>
  </si>
  <si>
    <t>韓式部隊鍋</t>
  </si>
  <si>
    <t>德腸烤飯糰雙拼餐盒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</si>
</sst>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"/>
    <numFmt numFmtId="177" formatCode="0.0%"/>
    <numFmt numFmtId="178" formatCode="h:mm;@"/>
    <numFmt numFmtId="179" formatCode="_-* #,##0_-;\-* #,##0_-;_-* &quot;-&quot;??_-;_-@_-"/>
    <numFmt numFmtId="180" formatCode="0,000&quot;元&quot;"/>
    <numFmt numFmtId="181" formatCode="[$-F800]dddd\,\ mmmm\ dd\,\ yyyy"/>
    <numFmt numFmtId="182" formatCode="0_ "/>
    <numFmt numFmtId="183" formatCode="0.0_ "/>
    <numFmt numFmtId="184" formatCode="0_);[Red]\(0\)"/>
  </numFmts>
  <fonts count="28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8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6"/>
      <color theme="1"/>
      <name val="Segoe UI Symbol"/>
      <family val="2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61">
    <xf numFmtId="0" fontId="0" fillId="0" borderId="0" xfId="0">
      <alignment vertical="center"/>
    </xf>
    <xf numFmtId="178" fontId="1" fillId="0" borderId="11" xfId="1" applyNumberFormat="1" applyFont="1" applyBorder="1" applyAlignment="1">
      <alignment horizontal="center" vertical="center"/>
    </xf>
    <xf numFmtId="178" fontId="1" fillId="0" borderId="14" xfId="1" applyNumberFormat="1" applyFont="1" applyBorder="1" applyAlignment="1">
      <alignment horizontal="center" vertical="center"/>
    </xf>
    <xf numFmtId="178" fontId="1" fillId="0" borderId="12" xfId="1" applyNumberFormat="1" applyFont="1" applyBorder="1" applyAlignment="1">
      <alignment horizontal="center" vertical="center"/>
    </xf>
    <xf numFmtId="178" fontId="1" fillId="0" borderId="15" xfId="1" applyNumberFormat="1" applyFont="1" applyBorder="1" applyAlignment="1">
      <alignment horizontal="center" vertical="center"/>
    </xf>
    <xf numFmtId="0" fontId="9" fillId="0" borderId="0" xfId="4" applyFont="1">
      <alignment vertical="center"/>
    </xf>
    <xf numFmtId="0" fontId="1" fillId="0" borderId="0" xfId="4" applyFont="1">
      <alignment vertical="center"/>
    </xf>
    <xf numFmtId="0" fontId="5" fillId="0" borderId="14" xfId="5" applyFont="1" applyBorder="1" applyAlignment="1">
      <alignment horizontal="center" vertical="center"/>
    </xf>
    <xf numFmtId="0" fontId="1" fillId="0" borderId="18" xfId="5" applyFont="1" applyBorder="1">
      <alignment vertical="center"/>
    </xf>
    <xf numFmtId="0" fontId="1" fillId="0" borderId="0" xfId="5" applyFont="1">
      <alignment vertical="center"/>
    </xf>
    <xf numFmtId="0" fontId="1" fillId="0" borderId="13" xfId="5" applyFont="1" applyBorder="1" applyAlignment="1">
      <alignment horizontal="center" vertical="center"/>
    </xf>
    <xf numFmtId="0" fontId="13" fillId="0" borderId="0" xfId="5" applyFont="1">
      <alignment vertical="center"/>
    </xf>
    <xf numFmtId="0" fontId="1" fillId="0" borderId="0" xfId="4" applyFont="1" applyAlignment="1">
      <alignment horizontal="center" vertical="center"/>
    </xf>
    <xf numFmtId="0" fontId="14" fillId="0" borderId="0" xfId="5" applyFont="1">
      <alignment vertical="center"/>
    </xf>
    <xf numFmtId="0" fontId="1" fillId="0" borderId="11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1" fillId="0" borderId="11" xfId="4" applyFont="1" applyBorder="1" applyAlignment="1">
      <alignment horizontal="center" vertical="center"/>
    </xf>
    <xf numFmtId="0" fontId="1" fillId="0" borderId="14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6" fillId="0" borderId="15" xfId="4" applyFont="1" applyBorder="1" applyAlignment="1">
      <alignment horizontal="center" vertical="center" wrapText="1"/>
    </xf>
    <xf numFmtId="0" fontId="1" fillId="0" borderId="15" xfId="5" applyFont="1" applyBorder="1" applyAlignment="1">
      <alignment horizontal="center" vertical="center" wrapText="1"/>
    </xf>
    <xf numFmtId="176" fontId="1" fillId="0" borderId="11" xfId="4" applyNumberFormat="1" applyFont="1" applyBorder="1" applyAlignment="1">
      <alignment horizontal="center" vertical="center" wrapText="1"/>
    </xf>
    <xf numFmtId="176" fontId="1" fillId="0" borderId="14" xfId="4" applyNumberFormat="1" applyFont="1" applyBorder="1" applyAlignment="1">
      <alignment horizontal="center" vertical="center" wrapText="1"/>
    </xf>
    <xf numFmtId="176" fontId="1" fillId="0" borderId="15" xfId="4" applyNumberFormat="1" applyFont="1" applyBorder="1" applyAlignment="1">
      <alignment horizontal="center" vertical="center" wrapText="1"/>
    </xf>
    <xf numFmtId="0" fontId="17" fillId="0" borderId="15" xfId="5" applyFont="1" applyBorder="1" applyAlignment="1">
      <alignment horizontal="center" vertical="center" wrapText="1"/>
    </xf>
    <xf numFmtId="176" fontId="17" fillId="8" borderId="11" xfId="4" applyNumberFormat="1" applyFont="1" applyFill="1" applyBorder="1" applyAlignment="1">
      <alignment horizontal="center" vertical="center"/>
    </xf>
    <xf numFmtId="176" fontId="17" fillId="8" borderId="14" xfId="4" applyNumberFormat="1" applyFont="1" applyFill="1" applyBorder="1" applyAlignment="1">
      <alignment horizontal="center" vertical="center"/>
    </xf>
    <xf numFmtId="176" fontId="17" fillId="8" borderId="15" xfId="4" applyNumberFormat="1" applyFont="1" applyFill="1" applyBorder="1" applyAlignment="1">
      <alignment horizontal="center" vertical="center"/>
    </xf>
    <xf numFmtId="0" fontId="17" fillId="0" borderId="15" xfId="5" applyFont="1" applyBorder="1" applyAlignment="1">
      <alignment horizontal="center" vertical="center"/>
    </xf>
    <xf numFmtId="177" fontId="17" fillId="0" borderId="11" xfId="3" applyNumberFormat="1" applyFont="1" applyBorder="1" applyAlignment="1">
      <alignment horizontal="center" vertical="center"/>
    </xf>
    <xf numFmtId="177" fontId="17" fillId="0" borderId="14" xfId="3" applyNumberFormat="1" applyFont="1" applyBorder="1" applyAlignment="1">
      <alignment horizontal="center" vertical="center"/>
    </xf>
    <xf numFmtId="177" fontId="17" fillId="0" borderId="15" xfId="3" applyNumberFormat="1" applyFont="1" applyBorder="1" applyAlignment="1">
      <alignment horizontal="center" vertical="center"/>
    </xf>
    <xf numFmtId="1" fontId="1" fillId="0" borderId="11" xfId="4" applyNumberFormat="1" applyFont="1" applyBorder="1" applyAlignment="1">
      <alignment horizontal="center" vertical="center"/>
    </xf>
    <xf numFmtId="1" fontId="1" fillId="0" borderId="14" xfId="4" applyNumberFormat="1" applyFont="1" applyBorder="1" applyAlignment="1">
      <alignment horizontal="center" vertical="center"/>
    </xf>
    <xf numFmtId="1" fontId="1" fillId="0" borderId="15" xfId="4" applyNumberFormat="1" applyFont="1" applyBorder="1" applyAlignment="1">
      <alignment horizontal="center" vertical="center"/>
    </xf>
    <xf numFmtId="0" fontId="18" fillId="0" borderId="11" xfId="4" applyFont="1" applyBorder="1" applyAlignment="1">
      <alignment horizontal="center" vertical="center"/>
    </xf>
    <xf numFmtId="0" fontId="18" fillId="0" borderId="14" xfId="4" applyFont="1" applyBorder="1" applyAlignment="1">
      <alignment horizontal="center" vertical="center"/>
    </xf>
    <xf numFmtId="0" fontId="18" fillId="0" borderId="15" xfId="4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8" fillId="0" borderId="7" xfId="4" applyFont="1" applyBorder="1">
      <alignment vertical="center"/>
    </xf>
    <xf numFmtId="0" fontId="18" fillId="0" borderId="5" xfId="4" applyFont="1" applyBorder="1" applyAlignment="1">
      <alignment horizontal="center" vertical="center"/>
    </xf>
    <xf numFmtId="0" fontId="18" fillId="0" borderId="5" xfId="4" applyFont="1" applyBorder="1">
      <alignment vertical="center"/>
    </xf>
    <xf numFmtId="0" fontId="18" fillId="0" borderId="8" xfId="4" applyFont="1" applyBorder="1" applyAlignment="1">
      <alignment horizontal="center" vertical="center"/>
    </xf>
    <xf numFmtId="0" fontId="1" fillId="0" borderId="13" xfId="4" applyFont="1" applyBorder="1" applyAlignment="1">
      <alignment horizontal="center" vertical="center"/>
    </xf>
    <xf numFmtId="0" fontId="16" fillId="0" borderId="11" xfId="5" applyFont="1" applyBorder="1" applyAlignment="1">
      <alignment horizontal="center" vertical="center"/>
    </xf>
    <xf numFmtId="0" fontId="16" fillId="0" borderId="13" xfId="5" applyFont="1" applyBorder="1" applyAlignment="1">
      <alignment horizontal="center" vertical="center"/>
    </xf>
    <xf numFmtId="0" fontId="16" fillId="0" borderId="14" xfId="8" applyFont="1" applyBorder="1" applyAlignment="1">
      <alignment horizontal="center" vertical="center" wrapText="1"/>
    </xf>
    <xf numFmtId="0" fontId="16" fillId="0" borderId="15" xfId="8" applyFont="1" applyBorder="1" applyAlignment="1">
      <alignment horizontal="center" vertical="center" wrapText="1"/>
    </xf>
    <xf numFmtId="0" fontId="1" fillId="0" borderId="9" xfId="5" applyFont="1" applyBorder="1" applyAlignment="1">
      <alignment horizontal="center" vertical="center"/>
    </xf>
    <xf numFmtId="0" fontId="18" fillId="0" borderId="7" xfId="4" applyFont="1" applyBorder="1" applyAlignment="1">
      <alignment horizontal="center" vertical="center"/>
    </xf>
    <xf numFmtId="0" fontId="1" fillId="0" borderId="12" xfId="4" applyFont="1" applyBorder="1" applyAlignment="1">
      <alignment horizontal="center" vertical="center"/>
    </xf>
    <xf numFmtId="0" fontId="16" fillId="0" borderId="12" xfId="4" applyFont="1" applyBorder="1" applyAlignment="1">
      <alignment horizontal="center" vertical="center" wrapText="1"/>
    </xf>
    <xf numFmtId="176" fontId="1" fillId="0" borderId="12" xfId="4" applyNumberFormat="1" applyFont="1" applyBorder="1" applyAlignment="1">
      <alignment horizontal="center" vertical="center" wrapText="1"/>
    </xf>
    <xf numFmtId="176" fontId="17" fillId="8" borderId="12" xfId="4" applyNumberFormat="1" applyFont="1" applyFill="1" applyBorder="1" applyAlignment="1">
      <alignment horizontal="center" vertical="center"/>
    </xf>
    <xf numFmtId="177" fontId="17" fillId="0" borderId="12" xfId="3" applyNumberFormat="1" applyFont="1" applyBorder="1" applyAlignment="1">
      <alignment horizontal="center" vertical="center"/>
    </xf>
    <xf numFmtId="1" fontId="1" fillId="0" borderId="12" xfId="4" applyNumberFormat="1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/>
    </xf>
    <xf numFmtId="0" fontId="1" fillId="0" borderId="7" xfId="4" applyFont="1" applyBorder="1" applyAlignment="1">
      <alignment horizontal="center" vertical="center"/>
    </xf>
    <xf numFmtId="2" fontId="1" fillId="0" borderId="0" xfId="4" applyNumberFormat="1" applyFont="1">
      <alignment vertical="center"/>
    </xf>
    <xf numFmtId="1" fontId="1" fillId="0" borderId="0" xfId="4" applyNumberFormat="1" applyFont="1">
      <alignment vertical="center"/>
    </xf>
    <xf numFmtId="178" fontId="1" fillId="0" borderId="0" xfId="1" applyNumberFormat="1" applyFont="1" applyAlignment="1">
      <alignment horizontal="center" vertical="center"/>
    </xf>
    <xf numFmtId="0" fontId="16" fillId="0" borderId="13" xfId="4" applyFont="1" applyBorder="1" applyAlignment="1">
      <alignment horizontal="center" vertical="center"/>
    </xf>
    <xf numFmtId="176" fontId="1" fillId="0" borderId="13" xfId="4" applyNumberFormat="1" applyFont="1" applyBorder="1" applyAlignment="1">
      <alignment horizontal="center" vertical="center" wrapText="1"/>
    </xf>
    <xf numFmtId="176" fontId="17" fillId="8" borderId="13" xfId="4" applyNumberFormat="1" applyFont="1" applyFill="1" applyBorder="1" applyAlignment="1">
      <alignment horizontal="center" vertical="center"/>
    </xf>
    <xf numFmtId="177" fontId="17" fillId="0" borderId="13" xfId="3" applyNumberFormat="1" applyFont="1" applyBorder="1" applyAlignment="1">
      <alignment horizontal="center" vertical="center"/>
    </xf>
    <xf numFmtId="178" fontId="1" fillId="0" borderId="13" xfId="1" applyNumberFormat="1" applyFont="1" applyBorder="1" applyAlignment="1">
      <alignment horizontal="center" vertical="center"/>
    </xf>
    <xf numFmtId="1" fontId="1" fillId="0" borderId="13" xfId="4" applyNumberFormat="1" applyFont="1" applyBorder="1" applyAlignment="1">
      <alignment horizontal="center" vertical="center"/>
    </xf>
    <xf numFmtId="0" fontId="18" fillId="0" borderId="13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3" fillId="0" borderId="1" xfId="1" applyFont="1" applyBorder="1">
      <alignment vertical="center"/>
    </xf>
    <xf numFmtId="0" fontId="3" fillId="0" borderId="21" xfId="1" applyFont="1" applyBorder="1" applyAlignment="1">
      <alignment vertical="center" shrinkToFit="1"/>
    </xf>
    <xf numFmtId="0" fontId="3" fillId="0" borderId="22" xfId="1" applyFont="1" applyBorder="1" applyAlignment="1">
      <alignment horizontal="left" vertical="center" shrinkToFit="1"/>
    </xf>
    <xf numFmtId="0" fontId="5" fillId="9" borderId="23" xfId="1" applyFont="1" applyFill="1" applyBorder="1" applyAlignment="1">
      <alignment horizontal="center" vertical="center" shrinkToFit="1"/>
    </xf>
    <xf numFmtId="0" fontId="3" fillId="0" borderId="23" xfId="1" applyFont="1" applyBorder="1" applyAlignment="1">
      <alignment horizontal="center" vertical="center" shrinkToFit="1"/>
    </xf>
    <xf numFmtId="43" fontId="5" fillId="0" borderId="22" xfId="1" applyNumberFormat="1" applyFont="1" applyBorder="1" applyAlignment="1">
      <alignment vertical="center" shrinkToFit="1"/>
    </xf>
    <xf numFmtId="0" fontId="3" fillId="0" borderId="22" xfId="1" applyFont="1" applyBorder="1" applyAlignment="1">
      <alignment vertical="center" shrinkToFit="1"/>
    </xf>
    <xf numFmtId="1" fontId="3" fillId="0" borderId="23" xfId="1" applyNumberFormat="1" applyFont="1" applyBorder="1" applyAlignment="1">
      <alignment horizontal="center" vertical="center" shrinkToFit="1"/>
    </xf>
    <xf numFmtId="0" fontId="1" fillId="0" borderId="0" xfId="1" applyFont="1">
      <alignment vertical="center"/>
    </xf>
    <xf numFmtId="0" fontId="3" fillId="0" borderId="3" xfId="1" applyFont="1" applyBorder="1" applyAlignment="1">
      <alignment horizontal="left" vertical="center" shrinkToFit="1"/>
    </xf>
    <xf numFmtId="176" fontId="3" fillId="0" borderId="30" xfId="1" applyNumberFormat="1" applyFont="1" applyBorder="1" applyAlignment="1">
      <alignment horizontal="center" vertical="center" shrinkToFit="1"/>
    </xf>
    <xf numFmtId="43" fontId="3" fillId="0" borderId="3" xfId="1" applyNumberFormat="1" applyFont="1" applyBorder="1" applyAlignment="1">
      <alignment vertical="center" shrinkToFit="1"/>
    </xf>
    <xf numFmtId="0" fontId="3" fillId="0" borderId="3" xfId="1" applyFont="1" applyBorder="1" applyAlignment="1">
      <alignment vertical="center" shrinkToFit="1"/>
    </xf>
    <xf numFmtId="0" fontId="3" fillId="0" borderId="30" xfId="1" applyFont="1" applyBorder="1" applyAlignment="1">
      <alignment horizontal="center" vertical="center" shrinkToFit="1"/>
    </xf>
    <xf numFmtId="0" fontId="1" fillId="0" borderId="22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 shrinkToFit="1"/>
    </xf>
    <xf numFmtId="2" fontId="1" fillId="0" borderId="13" xfId="2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2" fontId="1" fillId="0" borderId="12" xfId="1" applyNumberFormat="1" applyFont="1" applyBorder="1" applyAlignment="1">
      <alignment horizontal="right" vertical="center"/>
    </xf>
    <xf numFmtId="0" fontId="1" fillId="0" borderId="15" xfId="1" applyFont="1" applyBorder="1" applyAlignment="1">
      <alignment horizontal="center" vertical="center" wrapText="1"/>
    </xf>
    <xf numFmtId="1" fontId="1" fillId="3" borderId="11" xfId="1" applyNumberFormat="1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76" fontId="1" fillId="0" borderId="15" xfId="1" applyNumberFormat="1" applyFont="1" applyBorder="1" applyAlignment="1">
      <alignment horizontal="center" vertical="center"/>
    </xf>
    <xf numFmtId="0" fontId="1" fillId="3" borderId="13" xfId="1" applyFont="1" applyFill="1" applyBorder="1" applyAlignment="1">
      <alignment horizontal="center" vertical="center"/>
    </xf>
    <xf numFmtId="182" fontId="1" fillId="3" borderId="11" xfId="1" applyNumberFormat="1" applyFont="1" applyFill="1" applyBorder="1" applyAlignment="1">
      <alignment horizontal="center" vertical="center"/>
    </xf>
    <xf numFmtId="183" fontId="1" fillId="0" borderId="14" xfId="1" applyNumberFormat="1" applyFont="1" applyBorder="1" applyAlignment="1">
      <alignment horizontal="center" vertical="center"/>
    </xf>
    <xf numFmtId="177" fontId="1" fillId="0" borderId="14" xfId="3" applyNumberFormat="1" applyFont="1" applyBorder="1" applyAlignment="1">
      <alignment horizontal="center" vertical="center"/>
    </xf>
    <xf numFmtId="184" fontId="1" fillId="0" borderId="14" xfId="1" applyNumberFormat="1" applyFont="1" applyBorder="1" applyAlignment="1">
      <alignment horizontal="center" vertical="center"/>
    </xf>
    <xf numFmtId="184" fontId="1" fillId="0" borderId="14" xfId="1" applyNumberFormat="1" applyFont="1" applyBorder="1" applyAlignment="1">
      <alignment horizontal="center" vertical="center" wrapText="1"/>
    </xf>
    <xf numFmtId="20" fontId="1" fillId="0" borderId="14" xfId="1" applyNumberFormat="1" applyFont="1" applyBorder="1" applyAlignment="1">
      <alignment horizontal="center" vertical="center"/>
    </xf>
    <xf numFmtId="20" fontId="1" fillId="0" borderId="15" xfId="1" applyNumberFormat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 shrinkToFit="1"/>
    </xf>
    <xf numFmtId="182" fontId="1" fillId="0" borderId="38" xfId="1" applyNumberFormat="1" applyFont="1" applyBorder="1" applyAlignment="1">
      <alignment horizontal="center" vertical="center"/>
    </xf>
    <xf numFmtId="177" fontId="1" fillId="0" borderId="39" xfId="3" applyNumberFormat="1" applyFont="1" applyBorder="1" applyAlignment="1">
      <alignment horizontal="center" vertical="center"/>
    </xf>
    <xf numFmtId="182" fontId="1" fillId="0" borderId="11" xfId="1" applyNumberFormat="1" applyFont="1" applyBorder="1" applyAlignment="1">
      <alignment horizontal="center" vertical="center"/>
    </xf>
    <xf numFmtId="177" fontId="1" fillId="0" borderId="15" xfId="3" applyNumberFormat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1" fontId="1" fillId="3" borderId="13" xfId="1" applyNumberFormat="1" applyFont="1" applyFill="1" applyBorder="1" applyAlignment="1">
      <alignment horizontal="center" vertical="center"/>
    </xf>
    <xf numFmtId="2" fontId="1" fillId="0" borderId="30" xfId="1" applyNumberFormat="1" applyFont="1" applyBorder="1" applyAlignment="1">
      <alignment horizontal="right" vertical="center"/>
    </xf>
    <xf numFmtId="0" fontId="1" fillId="0" borderId="16" xfId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/>
    </xf>
    <xf numFmtId="178" fontId="1" fillId="0" borderId="3" xfId="1" applyNumberFormat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182" fontId="1" fillId="3" borderId="2" xfId="1" applyNumberFormat="1" applyFont="1" applyFill="1" applyBorder="1" applyAlignment="1">
      <alignment horizontal="center" vertical="center"/>
    </xf>
    <xf numFmtId="183" fontId="1" fillId="0" borderId="3" xfId="1" applyNumberFormat="1" applyFont="1" applyBorder="1" applyAlignment="1">
      <alignment horizontal="center" vertical="center"/>
    </xf>
    <xf numFmtId="177" fontId="1" fillId="0" borderId="3" xfId="3" applyNumberFormat="1" applyFont="1" applyBorder="1" applyAlignment="1">
      <alignment horizontal="center" vertical="center"/>
    </xf>
    <xf numFmtId="20" fontId="1" fillId="0" borderId="3" xfId="1" applyNumberFormat="1" applyFont="1" applyBorder="1" applyAlignment="1">
      <alignment horizontal="center" vertical="center"/>
    </xf>
    <xf numFmtId="20" fontId="1" fillId="0" borderId="16" xfId="1" applyNumberFormat="1" applyFont="1" applyBorder="1" applyAlignment="1">
      <alignment horizontal="center" vertical="center"/>
    </xf>
    <xf numFmtId="0" fontId="1" fillId="0" borderId="51" xfId="1" applyFont="1" applyBorder="1" applyAlignment="1">
      <alignment horizontal="center" vertical="center" shrinkToFit="1"/>
    </xf>
    <xf numFmtId="0" fontId="1" fillId="0" borderId="52" xfId="2" applyFont="1" applyBorder="1" applyAlignment="1">
      <alignment horizontal="left" vertical="center"/>
    </xf>
    <xf numFmtId="0" fontId="1" fillId="0" borderId="3" xfId="1" applyFont="1" applyBorder="1" applyAlignment="1">
      <alignment horizontal="center" vertical="center"/>
    </xf>
    <xf numFmtId="2" fontId="1" fillId="0" borderId="30" xfId="1" applyNumberFormat="1" applyFont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/>
    </xf>
    <xf numFmtId="184" fontId="1" fillId="0" borderId="3" xfId="1" applyNumberFormat="1" applyFont="1" applyBorder="1" applyAlignment="1">
      <alignment horizontal="center" vertical="center" wrapText="1"/>
    </xf>
    <xf numFmtId="182" fontId="1" fillId="0" borderId="53" xfId="1" applyNumberFormat="1" applyFont="1" applyBorder="1" applyAlignment="1">
      <alignment horizontal="center" vertical="center"/>
    </xf>
    <xf numFmtId="177" fontId="1" fillId="0" borderId="10" xfId="3" applyNumberFormat="1" applyFont="1" applyBorder="1" applyAlignment="1">
      <alignment horizontal="center" vertical="center"/>
    </xf>
    <xf numFmtId="0" fontId="1" fillId="0" borderId="55" xfId="1" applyFont="1" applyBorder="1" applyAlignment="1">
      <alignment horizontal="center" vertical="center" shrinkToFit="1"/>
    </xf>
    <xf numFmtId="0" fontId="1" fillId="0" borderId="56" xfId="1" applyFont="1" applyBorder="1">
      <alignment vertical="center"/>
    </xf>
    <xf numFmtId="176" fontId="1" fillId="0" borderId="5" xfId="1" applyNumberFormat="1" applyFont="1" applyBorder="1" applyAlignment="1">
      <alignment horizontal="center" vertical="center"/>
    </xf>
    <xf numFmtId="2" fontId="1" fillId="0" borderId="6" xfId="1" applyNumberFormat="1" applyFont="1" applyBorder="1" applyAlignment="1">
      <alignment horizontal="center" vertical="center"/>
    </xf>
    <xf numFmtId="1" fontId="1" fillId="3" borderId="7" xfId="1" applyNumberFormat="1" applyFont="1" applyFill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76" fontId="1" fillId="0" borderId="8" xfId="1" applyNumberFormat="1" applyFont="1" applyBorder="1" applyAlignment="1">
      <alignment horizontal="center" vertical="center"/>
    </xf>
    <xf numFmtId="182" fontId="1" fillId="3" borderId="7" xfId="1" applyNumberFormat="1" applyFont="1" applyFill="1" applyBorder="1" applyAlignment="1">
      <alignment horizontal="center" vertical="center"/>
    </xf>
    <xf numFmtId="183" fontId="1" fillId="0" borderId="5" xfId="1" applyNumberFormat="1" applyFont="1" applyBorder="1" applyAlignment="1">
      <alignment horizontal="center" vertical="center"/>
    </xf>
    <xf numFmtId="177" fontId="1" fillId="0" borderId="5" xfId="3" applyNumberFormat="1" applyFont="1" applyBorder="1" applyAlignment="1">
      <alignment horizontal="center" vertical="center"/>
    </xf>
    <xf numFmtId="178" fontId="1" fillId="0" borderId="7" xfId="1" applyNumberFormat="1" applyFont="1" applyBorder="1" applyAlignment="1">
      <alignment horizontal="center" vertical="center" shrinkToFit="1"/>
    </xf>
    <xf numFmtId="178" fontId="1" fillId="0" borderId="5" xfId="1" applyNumberFormat="1" applyFont="1" applyBorder="1" applyAlignment="1">
      <alignment horizontal="center" vertical="center" shrinkToFit="1"/>
    </xf>
    <xf numFmtId="184" fontId="1" fillId="0" borderId="5" xfId="1" applyNumberFormat="1" applyFont="1" applyBorder="1" applyAlignment="1">
      <alignment horizontal="center" vertical="center" shrinkToFit="1"/>
    </xf>
    <xf numFmtId="176" fontId="1" fillId="0" borderId="5" xfId="1" applyNumberFormat="1" applyFont="1" applyBorder="1" applyAlignment="1">
      <alignment horizontal="center" vertical="center" shrinkToFit="1"/>
    </xf>
    <xf numFmtId="176" fontId="1" fillId="0" borderId="8" xfId="1" applyNumberFormat="1" applyFont="1" applyBorder="1" applyAlignment="1">
      <alignment horizontal="center" vertical="center" shrinkToFit="1"/>
    </xf>
    <xf numFmtId="182" fontId="1" fillId="0" borderId="9" xfId="1" applyNumberFormat="1" applyFont="1" applyBorder="1" applyAlignment="1">
      <alignment horizontal="center" vertical="center" shrinkToFit="1"/>
    </xf>
    <xf numFmtId="177" fontId="1" fillId="0" borderId="5" xfId="3" applyNumberFormat="1" applyFont="1" applyBorder="1" applyAlignment="1">
      <alignment horizontal="center" vertical="center" shrinkToFit="1"/>
    </xf>
    <xf numFmtId="0" fontId="1" fillId="0" borderId="0" xfId="1" applyFont="1" applyAlignment="1">
      <alignment vertical="center" shrinkToFit="1"/>
    </xf>
    <xf numFmtId="20" fontId="1" fillId="0" borderId="39" xfId="1" applyNumberFormat="1" applyFont="1" applyBorder="1" applyAlignment="1">
      <alignment horizontal="center" vertical="center"/>
    </xf>
    <xf numFmtId="177" fontId="1" fillId="0" borderId="22" xfId="3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shrinkToFit="1"/>
    </xf>
    <xf numFmtId="0" fontId="1" fillId="0" borderId="52" xfId="1" applyFont="1" applyBorder="1" applyAlignment="1">
      <alignment horizontal="left" vertical="center"/>
    </xf>
    <xf numFmtId="182" fontId="1" fillId="0" borderId="2" xfId="1" applyNumberFormat="1" applyFont="1" applyBorder="1" applyAlignment="1">
      <alignment horizontal="center" vertical="center"/>
    </xf>
    <xf numFmtId="184" fontId="1" fillId="0" borderId="5" xfId="1" applyNumberFormat="1" applyFont="1" applyBorder="1" applyAlignment="1">
      <alignment horizontal="center" vertical="center" wrapText="1"/>
    </xf>
    <xf numFmtId="182" fontId="1" fillId="0" borderId="7" xfId="1" applyNumberFormat="1" applyFont="1" applyBorder="1" applyAlignment="1">
      <alignment horizontal="center" vertical="center"/>
    </xf>
    <xf numFmtId="2" fontId="1" fillId="0" borderId="21" xfId="2" applyNumberFormat="1" applyFont="1" applyBorder="1" applyAlignment="1">
      <alignment horizontal="center" vertical="center"/>
    </xf>
    <xf numFmtId="2" fontId="1" fillId="0" borderId="23" xfId="1" applyNumberFormat="1" applyFont="1" applyBorder="1" applyAlignment="1">
      <alignment horizontal="right" vertical="center"/>
    </xf>
    <xf numFmtId="0" fontId="1" fillId="0" borderId="39" xfId="1" applyFont="1" applyBorder="1" applyAlignment="1">
      <alignment horizontal="center" vertical="center" wrapText="1"/>
    </xf>
    <xf numFmtId="1" fontId="1" fillId="3" borderId="38" xfId="1" applyNumberFormat="1" applyFont="1" applyFill="1" applyBorder="1" applyAlignment="1">
      <alignment horizontal="center" vertical="center"/>
    </xf>
    <xf numFmtId="1" fontId="1" fillId="0" borderId="22" xfId="1" applyNumberFormat="1" applyFont="1" applyBorder="1" applyAlignment="1">
      <alignment horizontal="center" vertical="center"/>
    </xf>
    <xf numFmtId="176" fontId="1" fillId="0" borderId="39" xfId="1" applyNumberFormat="1" applyFont="1" applyBorder="1" applyAlignment="1">
      <alignment horizontal="center" vertical="center"/>
    </xf>
    <xf numFmtId="1" fontId="1" fillId="3" borderId="21" xfId="1" applyNumberFormat="1" applyFont="1" applyFill="1" applyBorder="1" applyAlignment="1">
      <alignment horizontal="center" vertical="center"/>
    </xf>
    <xf numFmtId="182" fontId="1" fillId="3" borderId="38" xfId="1" applyNumberFormat="1" applyFont="1" applyFill="1" applyBorder="1" applyAlignment="1">
      <alignment horizontal="center" vertical="center"/>
    </xf>
    <xf numFmtId="183" fontId="1" fillId="0" borderId="22" xfId="1" applyNumberFormat="1" applyFont="1" applyBorder="1" applyAlignment="1">
      <alignment horizontal="center" vertical="center"/>
    </xf>
    <xf numFmtId="178" fontId="1" fillId="0" borderId="38" xfId="1" applyNumberFormat="1" applyFont="1" applyBorder="1" applyAlignment="1">
      <alignment horizontal="center" vertical="center"/>
    </xf>
    <xf numFmtId="178" fontId="1" fillId="0" borderId="22" xfId="1" applyNumberFormat="1" applyFont="1" applyBorder="1" applyAlignment="1">
      <alignment horizontal="center" vertical="center"/>
    </xf>
    <xf numFmtId="184" fontId="1" fillId="0" borderId="22" xfId="1" applyNumberFormat="1" applyFont="1" applyBorder="1" applyAlignment="1">
      <alignment horizontal="center" vertical="center"/>
    </xf>
    <xf numFmtId="184" fontId="1" fillId="0" borderId="22" xfId="1" applyNumberFormat="1" applyFont="1" applyBorder="1" applyAlignment="1">
      <alignment horizontal="center" vertical="center" wrapText="1"/>
    </xf>
    <xf numFmtId="178" fontId="1" fillId="0" borderId="39" xfId="1" applyNumberFormat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20" fontId="1" fillId="0" borderId="22" xfId="1" applyNumberFormat="1" applyFont="1" applyBorder="1" applyAlignment="1">
      <alignment horizontal="center" vertical="center"/>
    </xf>
    <xf numFmtId="182" fontId="1" fillId="0" borderId="21" xfId="1" applyNumberFormat="1" applyFont="1" applyBorder="1" applyAlignment="1">
      <alignment horizontal="center" vertical="center"/>
    </xf>
    <xf numFmtId="182" fontId="1" fillId="0" borderId="13" xfId="1" applyNumberFormat="1" applyFont="1" applyBorder="1" applyAlignment="1">
      <alignment horizontal="center" vertical="center"/>
    </xf>
    <xf numFmtId="182" fontId="1" fillId="0" borderId="52" xfId="1" applyNumberFormat="1" applyFont="1" applyBorder="1" applyAlignment="1">
      <alignment horizontal="center" vertical="center"/>
    </xf>
    <xf numFmtId="182" fontId="1" fillId="0" borderId="9" xfId="1" applyNumberFormat="1" applyFont="1" applyBorder="1" applyAlignment="1">
      <alignment horizontal="center" vertical="center"/>
    </xf>
    <xf numFmtId="0" fontId="1" fillId="0" borderId="0" xfId="1" applyFont="1" applyAlignment="1">
      <alignment vertical="center" wrapText="1"/>
    </xf>
    <xf numFmtId="182" fontId="1" fillId="3" borderId="57" xfId="1" applyNumberFormat="1" applyFont="1" applyFill="1" applyBorder="1" applyAlignment="1">
      <alignment horizontal="center" vertical="center"/>
    </xf>
    <xf numFmtId="183" fontId="1" fillId="0" borderId="10" xfId="1" applyNumberFormat="1" applyFont="1" applyBorder="1" applyAlignment="1">
      <alignment horizontal="center" vertical="center"/>
    </xf>
    <xf numFmtId="176" fontId="1" fillId="0" borderId="22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left" vertical="center"/>
    </xf>
    <xf numFmtId="0" fontId="1" fillId="0" borderId="58" xfId="1" applyFont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>
      <alignment vertical="center"/>
    </xf>
    <xf numFmtId="20" fontId="1" fillId="0" borderId="14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20" fontId="1" fillId="0" borderId="5" xfId="1" applyNumberFormat="1" applyFont="1" applyBorder="1" applyAlignment="1">
      <alignment horizontal="center" vertical="center"/>
    </xf>
    <xf numFmtId="20" fontId="1" fillId="0" borderId="8" xfId="1" applyNumberFormat="1" applyFont="1" applyBorder="1" applyAlignment="1">
      <alignment horizontal="center" vertical="center"/>
    </xf>
    <xf numFmtId="178" fontId="1" fillId="0" borderId="16" xfId="1" applyNumberFormat="1" applyFont="1" applyBorder="1" applyAlignment="1">
      <alignment horizontal="center" vertical="center"/>
    </xf>
    <xf numFmtId="182" fontId="1" fillId="0" borderId="59" xfId="1" applyNumberFormat="1" applyFont="1" applyBorder="1" applyAlignment="1">
      <alignment horizontal="center" vertical="center"/>
    </xf>
    <xf numFmtId="177" fontId="1" fillId="0" borderId="60" xfId="3" applyNumberFormat="1" applyFont="1" applyBorder="1" applyAlignment="1">
      <alignment horizontal="center" vertical="center"/>
    </xf>
    <xf numFmtId="178" fontId="1" fillId="0" borderId="58" xfId="1" applyNumberFormat="1" applyFont="1" applyBorder="1" applyAlignment="1">
      <alignment horizontal="center" vertical="center"/>
    </xf>
    <xf numFmtId="178" fontId="1" fillId="0" borderId="37" xfId="1" applyNumberFormat="1" applyFont="1" applyBorder="1" applyAlignment="1">
      <alignment horizontal="center" vertical="center"/>
    </xf>
    <xf numFmtId="1" fontId="1" fillId="0" borderId="0" xfId="4" applyNumberFormat="1" applyFont="1" applyAlignment="1">
      <alignment horizontal="center" vertical="center"/>
    </xf>
    <xf numFmtId="178" fontId="0" fillId="0" borderId="11" xfId="1" applyNumberFormat="1" applyFont="1" applyBorder="1" applyAlignment="1">
      <alignment horizontal="center" vertical="center"/>
    </xf>
    <xf numFmtId="0" fontId="1" fillId="0" borderId="2" xfId="5" applyFont="1" applyBorder="1" applyAlignment="1">
      <alignment horizontal="center" vertical="center"/>
    </xf>
    <xf numFmtId="0" fontId="1" fillId="0" borderId="16" xfId="5" applyFont="1" applyBorder="1" applyAlignment="1">
      <alignment horizontal="center" vertical="center"/>
    </xf>
    <xf numFmtId="0" fontId="1" fillId="0" borderId="7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0" fontId="15" fillId="2" borderId="20" xfId="4" applyFont="1" applyFill="1" applyBorder="1" applyAlignment="1">
      <alignment horizontal="center" vertical="center"/>
    </xf>
    <xf numFmtId="0" fontId="15" fillId="2" borderId="4" xfId="4" applyFont="1" applyFill="1" applyBorder="1" applyAlignment="1">
      <alignment horizontal="center" vertical="center"/>
    </xf>
    <xf numFmtId="0" fontId="1" fillId="0" borderId="11" xfId="5" applyFont="1" applyBorder="1" applyAlignment="1">
      <alignment horizontal="center" vertical="center"/>
    </xf>
    <xf numFmtId="0" fontId="1" fillId="0" borderId="15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 textRotation="255"/>
    </xf>
    <xf numFmtId="0" fontId="1" fillId="0" borderId="11" xfId="5" applyFont="1" applyBorder="1" applyAlignment="1">
      <alignment horizontal="center" vertical="center" wrapText="1"/>
    </xf>
    <xf numFmtId="0" fontId="1" fillId="0" borderId="1" xfId="5" applyFont="1" applyBorder="1" applyAlignment="1">
      <alignment horizontal="center" vertical="center"/>
    </xf>
    <xf numFmtId="0" fontId="1" fillId="0" borderId="4" xfId="5" applyFont="1" applyBorder="1" applyAlignment="1">
      <alignment horizontal="center" vertical="center"/>
    </xf>
    <xf numFmtId="0" fontId="15" fillId="4" borderId="1" xfId="4" applyFont="1" applyFill="1" applyBorder="1" applyAlignment="1">
      <alignment horizontal="center" vertical="center"/>
    </xf>
    <xf numFmtId="0" fontId="15" fillId="4" borderId="20" xfId="4" applyFont="1" applyFill="1" applyBorder="1" applyAlignment="1">
      <alignment horizontal="center" vertical="center"/>
    </xf>
    <xf numFmtId="0" fontId="15" fillId="4" borderId="4" xfId="4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 vertical="center"/>
    </xf>
    <xf numFmtId="0" fontId="15" fillId="3" borderId="20" xfId="4" applyFont="1" applyFill="1" applyBorder="1" applyAlignment="1">
      <alignment horizontal="center" vertical="center"/>
    </xf>
    <xf numFmtId="0" fontId="15" fillId="6" borderId="1" xfId="4" applyFont="1" applyFill="1" applyBorder="1" applyAlignment="1">
      <alignment horizontal="center" vertical="center" shrinkToFit="1"/>
    </xf>
    <xf numFmtId="0" fontId="15" fillId="6" borderId="20" xfId="4" applyFont="1" applyFill="1" applyBorder="1" applyAlignment="1">
      <alignment horizontal="center" vertical="center" shrinkToFit="1"/>
    </xf>
    <xf numFmtId="0" fontId="15" fillId="6" borderId="4" xfId="4" applyFont="1" applyFill="1" applyBorder="1" applyAlignment="1">
      <alignment horizontal="center" vertical="center" shrinkToFit="1"/>
    </xf>
    <xf numFmtId="176" fontId="12" fillId="5" borderId="12" xfId="6" applyNumberFormat="1" applyFont="1" applyFill="1" applyBorder="1" applyAlignment="1">
      <alignment horizontal="center" vertical="center"/>
    </xf>
    <xf numFmtId="176" fontId="12" fillId="5" borderId="13" xfId="6" applyNumberFormat="1" applyFont="1" applyFill="1" applyBorder="1" applyAlignment="1">
      <alignment horizontal="center" vertical="center"/>
    </xf>
    <xf numFmtId="0" fontId="12" fillId="0" borderId="12" xfId="5" applyFont="1" applyBorder="1" applyAlignment="1">
      <alignment horizontal="center" vertical="center"/>
    </xf>
    <xf numFmtId="0" fontId="12" fillId="0" borderId="13" xfId="5" applyFont="1" applyBorder="1" applyAlignment="1">
      <alignment horizontal="center" vertical="center"/>
    </xf>
    <xf numFmtId="177" fontId="12" fillId="0" borderId="12" xfId="5" applyNumberFormat="1" applyFont="1" applyBorder="1" applyAlignment="1">
      <alignment horizontal="center" vertical="center"/>
    </xf>
    <xf numFmtId="177" fontId="12" fillId="0" borderId="13" xfId="5" applyNumberFormat="1" applyFont="1" applyBorder="1" applyAlignment="1">
      <alignment horizontal="center" vertical="center"/>
    </xf>
    <xf numFmtId="177" fontId="12" fillId="0" borderId="12" xfId="3" applyNumberFormat="1" applyFont="1" applyFill="1" applyBorder="1" applyAlignment="1">
      <alignment horizontal="center" vertical="center"/>
    </xf>
    <xf numFmtId="177" fontId="12" fillId="0" borderId="13" xfId="3" applyNumberFormat="1" applyFont="1" applyFill="1" applyBorder="1" applyAlignment="1">
      <alignment horizontal="center" vertical="center"/>
    </xf>
    <xf numFmtId="176" fontId="5" fillId="0" borderId="12" xfId="5" applyNumberFormat="1" applyFont="1" applyBorder="1" applyAlignment="1">
      <alignment horizontal="center" vertical="center"/>
    </xf>
    <xf numFmtId="176" fontId="5" fillId="0" borderId="13" xfId="5" applyNumberFormat="1" applyFont="1" applyBorder="1" applyAlignment="1">
      <alignment horizontal="center" vertical="center"/>
    </xf>
    <xf numFmtId="176" fontId="5" fillId="0" borderId="12" xfId="6" applyNumberFormat="1" applyFont="1" applyBorder="1" applyAlignment="1">
      <alignment horizontal="center" vertical="center"/>
    </xf>
    <xf numFmtId="176" fontId="5" fillId="0" borderId="13" xfId="6" applyNumberFormat="1" applyFont="1" applyBorder="1" applyAlignment="1">
      <alignment horizontal="center" vertical="center"/>
    </xf>
    <xf numFmtId="176" fontId="12" fillId="5" borderId="12" xfId="5" applyNumberFormat="1" applyFont="1" applyFill="1" applyBorder="1" applyAlignment="1">
      <alignment horizontal="center" vertical="center"/>
    </xf>
    <xf numFmtId="176" fontId="12" fillId="5" borderId="13" xfId="5" applyNumberFormat="1" applyFont="1" applyFill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1" fillId="0" borderId="12" xfId="5" applyFont="1" applyBorder="1" applyAlignment="1">
      <alignment horizontal="center" vertical="center"/>
    </xf>
    <xf numFmtId="0" fontId="1" fillId="0" borderId="13" xfId="5" applyFont="1" applyBorder="1" applyAlignment="1">
      <alignment horizontal="center" vertical="center"/>
    </xf>
    <xf numFmtId="179" fontId="1" fillId="3" borderId="12" xfId="6" applyNumberFormat="1" applyFont="1" applyFill="1" applyBorder="1" applyAlignment="1">
      <alignment horizontal="center" vertical="center"/>
    </xf>
    <xf numFmtId="179" fontId="1" fillId="3" borderId="13" xfId="6" applyNumberFormat="1" applyFont="1" applyFill="1" applyBorder="1" applyAlignment="1">
      <alignment horizontal="center" vertical="center"/>
    </xf>
    <xf numFmtId="179" fontId="0" fillId="6" borderId="12" xfId="6" applyNumberFormat="1" applyFont="1" applyFill="1" applyBorder="1" applyAlignment="1">
      <alignment horizontal="center" vertical="center"/>
    </xf>
    <xf numFmtId="179" fontId="1" fillId="6" borderId="13" xfId="6" applyNumberFormat="1" applyFont="1" applyFill="1" applyBorder="1" applyAlignment="1">
      <alignment horizontal="center" vertical="center"/>
    </xf>
    <xf numFmtId="179" fontId="0" fillId="4" borderId="12" xfId="6" applyNumberFormat="1" applyFont="1" applyFill="1" applyBorder="1" applyAlignment="1">
      <alignment horizontal="center" vertical="center"/>
    </xf>
    <xf numFmtId="179" fontId="1" fillId="4" borderId="13" xfId="6" applyNumberFormat="1" applyFont="1" applyFill="1" applyBorder="1" applyAlignment="1">
      <alignment horizontal="center" vertical="center"/>
    </xf>
    <xf numFmtId="179" fontId="0" fillId="2" borderId="12" xfId="6" applyNumberFormat="1" applyFont="1" applyFill="1" applyBorder="1" applyAlignment="1">
      <alignment horizontal="center" vertical="center"/>
    </xf>
    <xf numFmtId="179" fontId="1" fillId="2" borderId="13" xfId="6" applyNumberFormat="1" applyFont="1" applyFill="1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7" borderId="12" xfId="5" applyFont="1" applyFill="1" applyBorder="1" applyAlignment="1">
      <alignment horizontal="center" vertical="center"/>
    </xf>
    <xf numFmtId="0" fontId="10" fillId="7" borderId="13" xfId="5" applyFont="1" applyFill="1" applyBorder="1" applyAlignment="1">
      <alignment horizontal="center" vertical="center"/>
    </xf>
    <xf numFmtId="179" fontId="5" fillId="0" borderId="12" xfId="6" applyNumberFormat="1" applyFont="1" applyBorder="1" applyAlignment="1">
      <alignment horizontal="center" vertical="center"/>
    </xf>
    <xf numFmtId="179" fontId="5" fillId="0" borderId="13" xfId="6" applyNumberFormat="1" applyFont="1" applyBorder="1" applyAlignment="1">
      <alignment horizontal="center" vertical="center"/>
    </xf>
    <xf numFmtId="180" fontId="5" fillId="0" borderId="12" xfId="6" applyNumberFormat="1" applyFont="1" applyBorder="1" applyAlignment="1">
      <alignment horizontal="center" vertical="center"/>
    </xf>
    <xf numFmtId="180" fontId="5" fillId="0" borderId="13" xfId="6" applyNumberFormat="1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/>
    </xf>
    <xf numFmtId="0" fontId="5" fillId="0" borderId="10" xfId="5" applyFont="1" applyBorder="1" applyAlignment="1">
      <alignment horizontal="center" vertical="center"/>
    </xf>
    <xf numFmtId="0" fontId="11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12" xfId="1" applyFont="1" applyBorder="1" applyAlignment="1">
      <alignment horizontal="left" vertical="center" shrinkToFit="1"/>
    </xf>
    <xf numFmtId="0" fontId="1" fillId="0" borderId="13" xfId="1" applyFont="1" applyBorder="1" applyAlignment="1">
      <alignment horizontal="left" vertical="center" shrinkToFit="1"/>
    </xf>
    <xf numFmtId="0" fontId="1" fillId="0" borderId="11" xfId="1" applyFont="1" applyBorder="1" applyAlignment="1">
      <alignment horizontal="center" vertical="center" shrinkToFit="1"/>
    </xf>
    <xf numFmtId="0" fontId="1" fillId="0" borderId="15" xfId="1" applyFont="1" applyBorder="1" applyAlignment="1">
      <alignment horizontal="center" vertical="center" shrinkToFit="1"/>
    </xf>
    <xf numFmtId="0" fontId="1" fillId="0" borderId="56" xfId="1" applyFont="1" applyBorder="1" applyAlignment="1">
      <alignment vertical="center" shrinkToFit="1"/>
    </xf>
    <xf numFmtId="0" fontId="1" fillId="0" borderId="7" xfId="1" applyFont="1" applyBorder="1" applyAlignment="1">
      <alignment horizontal="center" vertical="center" shrinkToFit="1"/>
    </xf>
    <xf numFmtId="0" fontId="1" fillId="0" borderId="8" xfId="1" applyFont="1" applyBorder="1" applyAlignment="1">
      <alignment horizontal="center" vertical="center" shrinkToFit="1"/>
    </xf>
    <xf numFmtId="177" fontId="1" fillId="0" borderId="40" xfId="3" applyNumberFormat="1" applyFont="1" applyBorder="1" applyAlignment="1">
      <alignment horizontal="center" vertical="center"/>
    </xf>
    <xf numFmtId="177" fontId="1" fillId="0" borderId="47" xfId="3" applyNumberFormat="1" applyFont="1" applyBorder="1" applyAlignment="1">
      <alignment horizontal="center" vertical="center"/>
    </xf>
    <xf numFmtId="177" fontId="1" fillId="0" borderId="44" xfId="3" applyNumberFormat="1" applyFont="1" applyBorder="1" applyAlignment="1">
      <alignment horizontal="center" vertical="center"/>
    </xf>
    <xf numFmtId="0" fontId="26" fillId="3" borderId="46" xfId="1" applyFont="1" applyFill="1" applyBorder="1" applyAlignment="1">
      <alignment horizontal="center" vertical="center" wrapText="1"/>
    </xf>
    <xf numFmtId="0" fontId="26" fillId="3" borderId="48" xfId="1" applyFont="1" applyFill="1" applyBorder="1" applyAlignment="1">
      <alignment horizontal="center" vertical="center"/>
    </xf>
    <xf numFmtId="0" fontId="26" fillId="3" borderId="50" xfId="1" applyFont="1" applyFill="1" applyBorder="1" applyAlignment="1">
      <alignment horizontal="center" vertical="center"/>
    </xf>
    <xf numFmtId="0" fontId="26" fillId="3" borderId="54" xfId="1" applyFont="1" applyFill="1" applyBorder="1" applyAlignment="1">
      <alignment horizontal="center" vertical="center"/>
    </xf>
    <xf numFmtId="0" fontId="1" fillId="0" borderId="23" xfId="1" applyFont="1" applyBorder="1" applyAlignment="1">
      <alignment horizontal="left" vertical="center" shrinkToFit="1"/>
    </xf>
    <xf numFmtId="0" fontId="1" fillId="0" borderId="21" xfId="1" applyFont="1" applyBorder="1" applyAlignment="1">
      <alignment horizontal="left" vertical="center" shrinkToFit="1"/>
    </xf>
    <xf numFmtId="177" fontId="1" fillId="0" borderId="40" xfId="3" applyNumberFormat="1" applyFont="1" applyBorder="1" applyAlignment="1">
      <alignment horizontal="center" vertical="center" shrinkToFit="1"/>
    </xf>
    <xf numFmtId="177" fontId="1" fillId="0" borderId="47" xfId="3" applyNumberFormat="1" applyFont="1" applyBorder="1" applyAlignment="1">
      <alignment horizontal="center" vertical="center" shrinkToFit="1"/>
    </xf>
    <xf numFmtId="177" fontId="1" fillId="0" borderId="44" xfId="3" applyNumberFormat="1" applyFont="1" applyBorder="1" applyAlignment="1">
      <alignment horizontal="center" vertical="center" shrinkToFit="1"/>
    </xf>
    <xf numFmtId="0" fontId="1" fillId="0" borderId="38" xfId="1" applyFont="1" applyBorder="1" applyAlignment="1">
      <alignment horizontal="center" vertical="center" shrinkToFit="1"/>
    </xf>
    <xf numFmtId="0" fontId="1" fillId="0" borderId="39" xfId="1" applyFont="1" applyBorder="1" applyAlignment="1">
      <alignment horizontal="center" vertical="center" shrinkToFit="1"/>
    </xf>
    <xf numFmtId="0" fontId="27" fillId="10" borderId="46" xfId="1" applyFont="1" applyFill="1" applyBorder="1" applyAlignment="1">
      <alignment horizontal="center" vertical="center" wrapText="1"/>
    </xf>
    <xf numFmtId="0" fontId="27" fillId="10" borderId="48" xfId="1" applyFont="1" applyFill="1" applyBorder="1" applyAlignment="1">
      <alignment horizontal="center" vertical="center" wrapText="1"/>
    </xf>
    <xf numFmtId="0" fontId="27" fillId="10" borderId="54" xfId="1" applyFont="1" applyFill="1" applyBorder="1" applyAlignment="1">
      <alignment horizontal="center" vertical="center" wrapText="1"/>
    </xf>
    <xf numFmtId="0" fontId="1" fillId="0" borderId="12" xfId="2" applyFont="1" applyBorder="1" applyAlignment="1">
      <alignment horizontal="left" vertical="center" shrinkToFit="1"/>
    </xf>
    <xf numFmtId="0" fontId="1" fillId="0" borderId="13" xfId="2" applyFont="1" applyBorder="1" applyAlignment="1">
      <alignment horizontal="left" vertical="center" shrinkToFit="1"/>
    </xf>
    <xf numFmtId="0" fontId="1" fillId="0" borderId="14" xfId="1" applyFont="1" applyBorder="1" applyAlignment="1">
      <alignment horizontal="left" vertical="center" shrinkToFit="1"/>
    </xf>
    <xf numFmtId="0" fontId="1" fillId="5" borderId="39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6" borderId="4" xfId="1" applyFont="1" applyFill="1" applyBorder="1" applyAlignment="1">
      <alignment horizontal="center" vertical="center" wrapText="1"/>
    </xf>
    <xf numFmtId="0" fontId="1" fillId="6" borderId="45" xfId="1" applyFont="1" applyFill="1" applyBorder="1" applyAlignment="1">
      <alignment horizontal="center" vertical="center" wrapText="1"/>
    </xf>
    <xf numFmtId="0" fontId="1" fillId="0" borderId="22" xfId="1" applyFont="1" applyBorder="1" applyAlignment="1">
      <alignment horizontal="left" vertical="center" shrinkToFit="1"/>
    </xf>
    <xf numFmtId="177" fontId="1" fillId="0" borderId="4" xfId="3" applyNumberFormat="1" applyFont="1" applyBorder="1" applyAlignment="1">
      <alignment horizontal="center" vertical="center"/>
    </xf>
    <xf numFmtId="177" fontId="1" fillId="0" borderId="49" xfId="3" applyNumberFormat="1" applyFont="1" applyBorder="1" applyAlignment="1">
      <alignment horizontal="center" vertical="center"/>
    </xf>
    <xf numFmtId="177" fontId="1" fillId="0" borderId="15" xfId="3" applyNumberFormat="1" applyFont="1" applyBorder="1" applyAlignment="1">
      <alignment horizontal="center" vertical="center"/>
    </xf>
    <xf numFmtId="177" fontId="1" fillId="0" borderId="8" xfId="3" applyNumberFormat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9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" fillId="2" borderId="38" xfId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4" borderId="39" xfId="1" applyFont="1" applyFill="1" applyBorder="1" applyAlignment="1">
      <alignment horizontal="center" vertical="center"/>
    </xf>
    <xf numFmtId="0" fontId="1" fillId="4" borderId="8" xfId="1" applyFont="1" applyFill="1" applyBorder="1" applyAlignment="1">
      <alignment horizontal="center" vertical="center"/>
    </xf>
    <xf numFmtId="0" fontId="1" fillId="3" borderId="38" xfId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4" borderId="37" xfId="1" applyFont="1" applyFill="1" applyBorder="1" applyAlignment="1">
      <alignment horizontal="center" vertical="center"/>
    </xf>
    <xf numFmtId="0" fontId="1" fillId="4" borderId="43" xfId="1" applyFont="1" applyFill="1" applyBorder="1" applyAlignment="1">
      <alignment horizontal="center" vertical="center"/>
    </xf>
    <xf numFmtId="0" fontId="1" fillId="5" borderId="37" xfId="1" applyFont="1" applyFill="1" applyBorder="1" applyAlignment="1">
      <alignment horizontal="center" vertical="center"/>
    </xf>
    <xf numFmtId="0" fontId="1" fillId="5" borderId="43" xfId="1" applyFont="1" applyFill="1" applyBorder="1" applyAlignment="1">
      <alignment horizontal="center" vertical="center"/>
    </xf>
    <xf numFmtId="0" fontId="1" fillId="6" borderId="40" xfId="1" applyFont="1" applyFill="1" applyBorder="1" applyAlignment="1">
      <alignment horizontal="center" vertical="center" wrapText="1" shrinkToFit="1"/>
    </xf>
    <xf numFmtId="0" fontId="1" fillId="6" borderId="44" xfId="1" applyFont="1" applyFill="1" applyBorder="1" applyAlignment="1">
      <alignment horizontal="center" vertical="center" shrinkToFit="1"/>
    </xf>
    <xf numFmtId="0" fontId="1" fillId="0" borderId="37" xfId="1" applyFont="1" applyBorder="1" applyAlignment="1">
      <alignment horizontal="center" vertical="center"/>
    </xf>
    <xf numFmtId="0" fontId="1" fillId="0" borderId="43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3" borderId="21" xfId="1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181" fontId="3" fillId="0" borderId="2" xfId="1" applyNumberFormat="1" applyFont="1" applyBorder="1" applyAlignment="1">
      <alignment horizontal="left" vertical="center"/>
    </xf>
    <xf numFmtId="181" fontId="3" fillId="0" borderId="3" xfId="1" applyNumberFormat="1" applyFont="1" applyBorder="1" applyAlignment="1">
      <alignment horizontal="left" vertical="center"/>
    </xf>
    <xf numFmtId="0" fontId="1" fillId="0" borderId="35" xfId="1" applyFont="1" applyBorder="1" applyAlignment="1">
      <alignment horizontal="center" vertical="center"/>
    </xf>
    <xf numFmtId="0" fontId="1" fillId="0" borderId="41" xfId="1" applyFont="1" applyBorder="1" applyAlignment="1">
      <alignment horizontal="center" vertical="center"/>
    </xf>
    <xf numFmtId="0" fontId="1" fillId="0" borderId="36" xfId="1" applyFont="1" applyBorder="1" applyAlignment="1">
      <alignment horizontal="center" vertical="center" shrinkToFit="1"/>
    </xf>
    <xf numFmtId="0" fontId="1" fillId="0" borderId="42" xfId="1" applyFont="1" applyBorder="1" applyAlignment="1">
      <alignment horizontal="center" vertical="center" shrinkToFit="1"/>
    </xf>
    <xf numFmtId="0" fontId="1" fillId="0" borderId="5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61" xfId="1" applyFont="1" applyBorder="1" applyAlignment="1">
      <alignment horizontal="center" vertical="center"/>
    </xf>
    <xf numFmtId="0" fontId="6" fillId="0" borderId="62" xfId="1" applyFont="1" applyBorder="1" applyAlignment="1">
      <alignment horizontal="center" vertical="center"/>
    </xf>
    <xf numFmtId="0" fontId="6" fillId="0" borderId="63" xfId="1" applyFont="1" applyBorder="1" applyAlignment="1">
      <alignment horizontal="center" vertical="center"/>
    </xf>
    <xf numFmtId="0" fontId="6" fillId="0" borderId="64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177" fontId="1" fillId="0" borderId="39" xfId="3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shrinkToFit="1"/>
    </xf>
    <xf numFmtId="0" fontId="1" fillId="0" borderId="4" xfId="1" applyFont="1" applyBorder="1" applyAlignment="1">
      <alignment horizontal="center" vertical="center" shrinkToFit="1"/>
    </xf>
    <xf numFmtId="0" fontId="1" fillId="0" borderId="65" xfId="1" applyFont="1" applyBorder="1" applyAlignment="1">
      <alignment horizontal="center" vertical="center" shrinkToFit="1"/>
    </xf>
    <xf numFmtId="0" fontId="1" fillId="0" borderId="49" xfId="1" applyFont="1" applyBorder="1" applyAlignment="1">
      <alignment horizontal="center" vertical="center" shrinkToFit="1"/>
    </xf>
    <xf numFmtId="0" fontId="1" fillId="0" borderId="55" xfId="1" applyFont="1" applyBorder="1" applyAlignment="1">
      <alignment horizontal="center" vertical="center" shrinkToFit="1"/>
    </xf>
    <xf numFmtId="0" fontId="1" fillId="0" borderId="45" xfId="1" applyFont="1" applyBorder="1" applyAlignment="1">
      <alignment horizontal="center" vertical="center" shrinkToFit="1"/>
    </xf>
    <xf numFmtId="0" fontId="1" fillId="0" borderId="23" xfId="2" applyFont="1" applyBorder="1" applyAlignment="1">
      <alignment horizontal="left" vertical="center" shrinkToFit="1"/>
    </xf>
    <xf numFmtId="0" fontId="1" fillId="0" borderId="21" xfId="2" applyFont="1" applyBorder="1" applyAlignment="1">
      <alignment horizontal="left" vertical="center" shrinkToFit="1"/>
    </xf>
  </cellXfs>
  <cellStyles count="9">
    <cellStyle name="一般" xfId="0" builtinId="0"/>
    <cellStyle name="一般 2 2" xfId="1" xr:uid="{FD9C3494-89B4-40BE-A62D-AE28B16707D9}"/>
    <cellStyle name="一般 2 2 2" xfId="5" xr:uid="{65E858B4-CB97-4E8F-831D-B334042290BA}"/>
    <cellStyle name="一般 2 2 2 2" xfId="7" xr:uid="{6F613A60-C76D-48D9-B33D-ED0C161001E9}"/>
    <cellStyle name="一般 2 4" xfId="2" xr:uid="{B46D06AD-D54C-4426-B903-C6427CC8B169}"/>
    <cellStyle name="一般 3" xfId="4" xr:uid="{EA19976B-D997-49EA-AA1A-9854DC043CF3}"/>
    <cellStyle name="一般 3 3" xfId="8" xr:uid="{0DA524C1-465A-4EC7-A7A4-462B10739891}"/>
    <cellStyle name="千分位 2" xfId="6" xr:uid="{A276D7AA-8E26-48AC-BD71-DA940B7B10B4}"/>
    <cellStyle name="百分比 2" xfId="3" xr:uid="{055078C9-8DB7-4BBB-B6D1-0B8A72CCDDD4}"/>
  </cellStyles>
  <dxfs count="849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B2B4-6B71-4BD0-BF76-6CB96F2A2D88}">
  <sheetPr>
    <tabColor theme="9" tint="0.59999389629810485"/>
  </sheetPr>
  <dimension ref="B1:AR36"/>
  <sheetViews>
    <sheetView tabSelected="1" zoomScale="70" zoomScaleNormal="70" workbookViewId="0">
      <selection activeCell="Q16" sqref="Q1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268</v>
      </c>
      <c r="D3" s="249"/>
      <c r="E3" s="7" t="s">
        <v>2</v>
      </c>
      <c r="F3" s="250">
        <f>'0930(18度C)'!D1+'0930(4度C)'!D1</f>
        <v>268017</v>
      </c>
      <c r="G3" s="251"/>
      <c r="H3" s="7" t="s">
        <v>3</v>
      </c>
      <c r="I3" s="252">
        <f>'0930(18度C)'!F1+'0930(4度C)'!F1</f>
        <v>8504390.959999999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449.18910425181065</v>
      </c>
      <c r="F6" s="227" t="e">
        <f>AVERAGE(#REF!,D13:K13)</f>
        <v>#REF!</v>
      </c>
      <c r="G6" s="228">
        <f>AVERAGE(D13:K13)</f>
        <v>195.3314150876997</v>
      </c>
      <c r="H6" s="229"/>
      <c r="I6" s="228">
        <f>AVERAGE(L13:O13)</f>
        <v>94.130675526024362</v>
      </c>
      <c r="J6" s="229"/>
      <c r="K6" s="228">
        <f>AVERAGE(D27:O27)</f>
        <v>619.22202548800999</v>
      </c>
      <c r="L6" s="229"/>
      <c r="M6" s="228">
        <f>AVERAGE(P27:X27)</f>
        <v>742.57373508844103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387.95050768342878</v>
      </c>
      <c r="F7" s="231" t="e">
        <f>AVERAGE(#REF!,D14:K14)</f>
        <v>#REF!</v>
      </c>
      <c r="G7" s="218">
        <f>AVERAGE(D14:K14)</f>
        <v>171.66999104930392</v>
      </c>
      <c r="H7" s="219"/>
      <c r="I7" s="218">
        <f>AVERAGE(L14:O14)</f>
        <v>82.178042788466087</v>
      </c>
      <c r="J7" s="219"/>
      <c r="K7" s="218">
        <f>AVERAGE(D28:O28)</f>
        <v>531.7877902061424</v>
      </c>
      <c r="L7" s="219"/>
      <c r="M7" s="218">
        <f>AVERAGE(P28:X28)</f>
        <v>640.4474779019323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0.86391388884968845</v>
      </c>
      <c r="F8" s="223" t="e">
        <f>AVERAGE(D15:K15,#REF!)</f>
        <v>#REF!</v>
      </c>
      <c r="G8" s="224">
        <f>AVERAGE(D15:K15)</f>
        <v>0.87148872002127986</v>
      </c>
      <c r="H8" s="225"/>
      <c r="I8" s="224">
        <f>AVERAGE(L15:O15)</f>
        <v>0.87302068851346482</v>
      </c>
      <c r="J8" s="225"/>
      <c r="K8" s="224">
        <f>AVERAGE(D29:O29)</f>
        <v>0.85441315233528536</v>
      </c>
      <c r="L8" s="225"/>
      <c r="M8" s="224">
        <f>AVERAGE(P29:X29)</f>
        <v>0.86106728916123454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24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78.651685393258433</v>
      </c>
      <c r="F13" s="24">
        <v>90.625</v>
      </c>
      <c r="G13" s="24">
        <v>85.714285714285722</v>
      </c>
      <c r="H13" s="24">
        <v>159.67741935483869</v>
      </c>
      <c r="I13" s="24">
        <v>248.39999999999998</v>
      </c>
      <c r="J13" s="24" t="s">
        <v>36</v>
      </c>
      <c r="K13" s="54">
        <v>589.1</v>
      </c>
      <c r="L13" s="23" t="s">
        <v>36</v>
      </c>
      <c r="M13" s="66">
        <v>93.023255813953483</v>
      </c>
      <c r="N13" s="24">
        <v>95.238095238095241</v>
      </c>
      <c r="O13" s="25" t="s">
        <v>36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102.12068931387736</v>
      </c>
      <c r="E14" s="28">
        <v>68.817132689795997</v>
      </c>
      <c r="F14" s="28">
        <v>78.733153288869929</v>
      </c>
      <c r="G14" s="28">
        <v>72.885019408560041</v>
      </c>
      <c r="H14" s="28">
        <v>138.386502175141</v>
      </c>
      <c r="I14" s="28">
        <v>212.79097252932849</v>
      </c>
      <c r="J14" s="28" t="s">
        <v>36</v>
      </c>
      <c r="K14" s="55">
        <v>527.9564679395545</v>
      </c>
      <c r="L14" s="27" t="s">
        <v>36</v>
      </c>
      <c r="M14" s="67">
        <v>81.209913876566901</v>
      </c>
      <c r="N14" s="28">
        <v>83.146171700365286</v>
      </c>
      <c r="O14" s="29" t="s">
        <v>36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0.88683756509419809</v>
      </c>
      <c r="E15" s="32">
        <f t="shared" si="0"/>
        <v>0.87496068705597763</v>
      </c>
      <c r="F15" s="32">
        <f t="shared" si="0"/>
        <v>0.8687796224978751</v>
      </c>
      <c r="G15" s="32">
        <f t="shared" si="0"/>
        <v>0.85032522643320041</v>
      </c>
      <c r="H15" s="32">
        <f t="shared" si="0"/>
        <v>0.86666294291502455</v>
      </c>
      <c r="I15" s="32">
        <f t="shared" si="0"/>
        <v>0.85664642725172502</v>
      </c>
      <c r="J15" s="32" t="s">
        <v>36</v>
      </c>
      <c r="K15" s="56">
        <f t="shared" ref="K15" si="1">K14/K13</f>
        <v>0.89620856890095824</v>
      </c>
      <c r="L15" s="31" t="s">
        <v>36</v>
      </c>
      <c r="M15" s="68">
        <v>0.87300657417309424</v>
      </c>
      <c r="N15" s="32">
        <v>0.8730348028538355</v>
      </c>
      <c r="O15" s="33" t="s">
        <v>36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0.25016203703703704</v>
      </c>
      <c r="E16" s="2">
        <v>0.25</v>
      </c>
      <c r="F16" s="2">
        <v>0.25016203703703704</v>
      </c>
      <c r="G16" s="2">
        <v>0.16666666666666666</v>
      </c>
      <c r="H16" s="2">
        <v>0.16666666666666666</v>
      </c>
      <c r="I16" s="2">
        <v>0.16693287037037038</v>
      </c>
      <c r="J16" s="2" t="s">
        <v>36</v>
      </c>
      <c r="K16" s="3">
        <v>0.25013888888888891</v>
      </c>
      <c r="L16" s="1" t="s">
        <v>36</v>
      </c>
      <c r="M16" s="69">
        <v>0.7534722222222221</v>
      </c>
      <c r="N16" s="2">
        <v>0.70833333333333337</v>
      </c>
      <c r="O16" s="4" t="s">
        <v>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0.55103009259259261</v>
      </c>
      <c r="E17" s="2">
        <v>0.73333333333333328</v>
      </c>
      <c r="F17" s="2">
        <v>0.55347222222222225</v>
      </c>
      <c r="G17" s="2">
        <v>0.74236111111111114</v>
      </c>
      <c r="H17" s="2">
        <v>0.71736111111111112</v>
      </c>
      <c r="I17" s="2">
        <v>0.53680555555555554</v>
      </c>
      <c r="J17" s="2" t="s">
        <v>36</v>
      </c>
      <c r="K17" s="3">
        <v>0.3569444444444444</v>
      </c>
      <c r="L17" s="1" t="s">
        <v>36</v>
      </c>
      <c r="M17" s="69">
        <v>0.86319444444444449</v>
      </c>
      <c r="N17" s="2">
        <v>0.86944444444444446</v>
      </c>
      <c r="O17" s="4" t="s">
        <v>36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25.428571428571427</v>
      </c>
      <c r="F18" s="35">
        <v>21.333333333333332</v>
      </c>
      <c r="G18" s="35">
        <v>23.333333333333332</v>
      </c>
      <c r="H18" s="35">
        <v>20.666666666666668</v>
      </c>
      <c r="I18" s="35">
        <v>13.2</v>
      </c>
      <c r="J18" s="35" t="s">
        <v>36</v>
      </c>
      <c r="K18" s="57">
        <v>6</v>
      </c>
      <c r="L18" s="34" t="s">
        <v>36</v>
      </c>
      <c r="M18" s="70">
        <v>21.5</v>
      </c>
      <c r="N18" s="35">
        <v>21</v>
      </c>
      <c r="O18" s="36" t="s">
        <v>36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211.76470588235293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 t="s">
        <v>36</v>
      </c>
      <c r="J27" s="24" t="s">
        <v>36</v>
      </c>
      <c r="K27" s="24" t="s">
        <v>36</v>
      </c>
      <c r="L27" s="24" t="s">
        <v>36</v>
      </c>
      <c r="M27" s="24">
        <v>860.86956521739125</v>
      </c>
      <c r="N27" s="24">
        <v>1061.5384615384614</v>
      </c>
      <c r="O27" s="24">
        <v>834.78260869565213</v>
      </c>
      <c r="P27" s="23">
        <v>282.35294117647061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761.53846153846155</v>
      </c>
      <c r="W27" s="24">
        <v>872.72727272727275</v>
      </c>
      <c r="X27" s="25">
        <v>956.25</v>
      </c>
    </row>
    <row r="28" spans="2:44" ht="39.6" customHeight="1">
      <c r="B28" s="206"/>
      <c r="C28" s="26" t="s">
        <v>37</v>
      </c>
      <c r="D28" s="28">
        <v>176.87081433984932</v>
      </c>
      <c r="E28" s="28" t="s">
        <v>36</v>
      </c>
      <c r="F28" s="28" t="s">
        <v>36</v>
      </c>
      <c r="G28" s="28">
        <v>265.12879835228375</v>
      </c>
      <c r="H28" s="28">
        <v>368.39982126960399</v>
      </c>
      <c r="I28" s="28" t="s">
        <v>36</v>
      </c>
      <c r="J28" s="28" t="s">
        <v>36</v>
      </c>
      <c r="K28" s="28" t="s">
        <v>36</v>
      </c>
      <c r="L28" s="28" t="s">
        <v>36</v>
      </c>
      <c r="M28" s="28">
        <v>753.14229183911971</v>
      </c>
      <c r="N28" s="28">
        <v>898.56351615059975</v>
      </c>
      <c r="O28" s="28">
        <v>728.62149928539782</v>
      </c>
      <c r="P28" s="27">
        <v>239.50201272266779</v>
      </c>
      <c r="Q28" s="28" t="s">
        <v>36</v>
      </c>
      <c r="R28" s="28" t="s">
        <v>36</v>
      </c>
      <c r="S28" s="28" t="s">
        <v>36</v>
      </c>
      <c r="T28" s="28">
        <v>730.94538143541445</v>
      </c>
      <c r="U28" s="28" t="s">
        <v>36</v>
      </c>
      <c r="V28" s="28">
        <v>667.36708541057635</v>
      </c>
      <c r="W28" s="28">
        <v>745.2775739544702</v>
      </c>
      <c r="X28" s="29">
        <v>819.14533598653293</v>
      </c>
    </row>
    <row r="29" spans="2:44" ht="40.15" customHeight="1">
      <c r="B29" s="206"/>
      <c r="C29" s="30" t="s">
        <v>38</v>
      </c>
      <c r="D29" s="32">
        <f>D28/D27</f>
        <v>0.8352232899381774</v>
      </c>
      <c r="E29" s="32" t="s">
        <v>36</v>
      </c>
      <c r="F29" s="32" t="s">
        <v>36</v>
      </c>
      <c r="G29" s="32">
        <f>G28/G27</f>
        <v>0.84693921695868424</v>
      </c>
      <c r="H29" s="32">
        <f>H28/H27</f>
        <v>0.85015343369908614</v>
      </c>
      <c r="I29" s="32" t="s">
        <v>36</v>
      </c>
      <c r="J29" s="32" t="s">
        <v>36</v>
      </c>
      <c r="K29" s="32" t="s">
        <v>36</v>
      </c>
      <c r="L29" s="32" t="s">
        <v>36</v>
      </c>
      <c r="M29" s="32">
        <f>M28/M27</f>
        <v>0.87486225819695729</v>
      </c>
      <c r="N29" s="32">
        <f>N28/N27</f>
        <v>0.8464728775331738</v>
      </c>
      <c r="O29" s="32">
        <f>O28/O27</f>
        <v>0.87282783768563288</v>
      </c>
      <c r="P29" s="31">
        <f>P28/P27</f>
        <v>0.84823629505944831</v>
      </c>
      <c r="Q29" s="32" t="s">
        <v>36</v>
      </c>
      <c r="R29" s="32" t="s">
        <v>36</v>
      </c>
      <c r="S29" s="32" t="s">
        <v>36</v>
      </c>
      <c r="T29" s="32">
        <f>T28/T27</f>
        <v>0.87017307313739811</v>
      </c>
      <c r="U29" s="32" t="s">
        <v>36</v>
      </c>
      <c r="V29" s="32">
        <f>V28/V27</f>
        <v>0.87634061720580736</v>
      </c>
      <c r="W29" s="32">
        <f>W28/W27</f>
        <v>0.85396388682283042</v>
      </c>
      <c r="X29" s="33">
        <f>X28/X27</f>
        <v>0.85662257358068805</v>
      </c>
    </row>
    <row r="30" spans="2:44" ht="17.25" customHeight="1">
      <c r="B30" s="207" t="s">
        <v>39</v>
      </c>
      <c r="C30" s="15" t="s">
        <v>40</v>
      </c>
      <c r="D30" s="2">
        <v>0.38824074074074072</v>
      </c>
      <c r="E30" s="2" t="s">
        <v>36</v>
      </c>
      <c r="F30" s="2" t="s">
        <v>36</v>
      </c>
      <c r="G30" s="2">
        <v>0.23015046296296296</v>
      </c>
      <c r="H30" s="2">
        <v>0.25025462962962963</v>
      </c>
      <c r="I30" s="2" t="s">
        <v>36</v>
      </c>
      <c r="J30" s="2" t="s">
        <v>36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0.16692129629629629</v>
      </c>
      <c r="P30" s="1">
        <v>0.70849537037037036</v>
      </c>
      <c r="Q30" s="2" t="s">
        <v>36</v>
      </c>
      <c r="R30" s="2" t="s">
        <v>36</v>
      </c>
      <c r="S30" s="2" t="s">
        <v>36</v>
      </c>
      <c r="T30" s="2">
        <v>0.70865740740740746</v>
      </c>
      <c r="U30" s="2" t="s">
        <v>36</v>
      </c>
      <c r="V30" s="2">
        <v>0.70833333333333337</v>
      </c>
      <c r="W30" s="2">
        <v>0.7086689814814815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0.46201388888888889</v>
      </c>
      <c r="E31" s="2" t="s">
        <v>36</v>
      </c>
      <c r="F31" s="2" t="s">
        <v>36</v>
      </c>
      <c r="G31" s="2">
        <v>0.26527777777777778</v>
      </c>
      <c r="H31" s="2">
        <v>0.43611111111111112</v>
      </c>
      <c r="I31" s="2" t="s">
        <v>36</v>
      </c>
      <c r="J31" s="2" t="s">
        <v>36</v>
      </c>
      <c r="K31" s="2" t="s">
        <v>36</v>
      </c>
      <c r="L31" s="2" t="s">
        <v>36</v>
      </c>
      <c r="M31" s="2">
        <v>0.47013888888888888</v>
      </c>
      <c r="N31" s="2">
        <v>0.48692129629629627</v>
      </c>
      <c r="O31" s="2">
        <v>0.47499999999999998</v>
      </c>
      <c r="P31" s="1">
        <v>0.84166666666666667</v>
      </c>
      <c r="Q31" s="2" t="s">
        <v>36</v>
      </c>
      <c r="R31" s="2" t="s">
        <v>36</v>
      </c>
      <c r="S31" s="2" t="s">
        <v>36</v>
      </c>
      <c r="T31" s="2">
        <v>0.90241898148148147</v>
      </c>
      <c r="U31" s="2" t="s">
        <v>36</v>
      </c>
      <c r="V31" s="2">
        <v>0.91342592592592597</v>
      </c>
      <c r="W31" s="2">
        <v>1.0833333333333333</v>
      </c>
      <c r="X31" s="4">
        <v>1.1000000000000001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 t="s">
        <v>36</v>
      </c>
      <c r="K32" s="35" t="s">
        <v>36</v>
      </c>
      <c r="L32" s="35" t="s">
        <v>36</v>
      </c>
      <c r="M32" s="35">
        <v>3.8333333333333335</v>
      </c>
      <c r="N32" s="35">
        <v>3.25</v>
      </c>
      <c r="O32" s="35">
        <v>3.8333333333333335</v>
      </c>
      <c r="P32" s="34">
        <v>12.75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4.333333333333333</v>
      </c>
      <c r="W32" s="35">
        <v>3.6666666666666665</v>
      </c>
      <c r="X32" s="36">
        <v>3.5555555555555554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CBF9-18F4-4F84-8A50-3426464FE5AD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O37" sqref="O37"/>
      <selection pane="bottomLeft" activeCell="O37" sqref="O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SUM(F5:F191)</f>
        <v>145209</v>
      </c>
      <c r="E1" s="77" t="s">
        <v>3</v>
      </c>
      <c r="F1" s="78">
        <f>SUM(G5:G191)</f>
        <v>2803226.4999999995</v>
      </c>
      <c r="G1" s="79" t="s">
        <v>73</v>
      </c>
      <c r="H1" s="80">
        <f>L21+L38+L55+L72+L89+L106+L123+L140+L157+L174+L191</f>
        <v>73.472222222222229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45930</v>
      </c>
      <c r="B2" s="326"/>
      <c r="C2" s="82" t="s">
        <v>34</v>
      </c>
      <c r="D2" s="83">
        <f>AVERAGE(N21,N38,N55,N72,N89,N106,N123,N140,N157,N174,N191)</f>
        <v>581.17855734059242</v>
      </c>
      <c r="E2" s="83" t="s">
        <v>80</v>
      </c>
      <c r="F2" s="84">
        <f>F1/D1</f>
        <v>19.30477105413576</v>
      </c>
      <c r="G2" s="85" t="s">
        <v>81</v>
      </c>
      <c r="H2" s="86">
        <f>COUNT(H5:H191)</f>
        <v>5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2554</v>
      </c>
      <c r="G5" s="95">
        <f t="shared" ref="G5:G6" si="0">E5*F5</f>
        <v>76236.900000000009</v>
      </c>
      <c r="H5" s="96"/>
      <c r="I5" s="97">
        <v>17</v>
      </c>
      <c r="J5" s="98">
        <v>3600</v>
      </c>
      <c r="K5" s="99">
        <f t="shared" ref="K5:K6" si="1">J5/I5</f>
        <v>211.76470588235293</v>
      </c>
      <c r="L5" s="100">
        <v>17</v>
      </c>
      <c r="M5" s="98">
        <f>F5/V5*60</f>
        <v>3008.6387434555008</v>
      </c>
      <c r="N5" s="99">
        <f>M5/L5</f>
        <v>176.97874961502947</v>
      </c>
      <c r="O5" s="101">
        <f>L5-I5</f>
        <v>0</v>
      </c>
      <c r="P5" s="102">
        <f>N5-K5</f>
        <v>-34.785956267323456</v>
      </c>
      <c r="Q5" s="103">
        <f>N5/K5</f>
        <v>0.83573298429319476</v>
      </c>
      <c r="R5" s="277">
        <f>Q21</f>
        <v>0.8352232899381774</v>
      </c>
      <c r="S5" s="1">
        <v>0.38824074074074072</v>
      </c>
      <c r="T5" s="2">
        <v>0.42361111111111105</v>
      </c>
      <c r="U5" s="104">
        <v>5.066666666666606</v>
      </c>
      <c r="V5" s="105">
        <v>50.933333333333273</v>
      </c>
      <c r="W5" s="106"/>
      <c r="X5" s="107"/>
      <c r="Y5" s="279"/>
      <c r="Z5" s="280"/>
      <c r="AA5" s="109">
        <f>M5-J5</f>
        <v>-591.36125654449916</v>
      </c>
      <c r="AB5" s="110">
        <f>M5/J5</f>
        <v>0.83573298429319465</v>
      </c>
      <c r="AC5" s="292">
        <f>AB21</f>
        <v>0.8352232899381774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2419</v>
      </c>
      <c r="G6" s="95">
        <f t="shared" si="0"/>
        <v>71408.88</v>
      </c>
      <c r="H6" s="96"/>
      <c r="I6" s="97">
        <v>17</v>
      </c>
      <c r="J6" s="98">
        <v>3600</v>
      </c>
      <c r="K6" s="99">
        <f t="shared" si="1"/>
        <v>211.76470588235293</v>
      </c>
      <c r="L6" s="100">
        <v>17</v>
      </c>
      <c r="M6" s="98">
        <f>F6/V6*60</f>
        <v>3004.9689440993766</v>
      </c>
      <c r="N6" s="99">
        <f>M6/L6</f>
        <v>176.76287906466922</v>
      </c>
      <c r="O6" s="101">
        <f>L6-I6</f>
        <v>0</v>
      </c>
      <c r="P6" s="102">
        <f>N6-K6</f>
        <v>-35.001826817683707</v>
      </c>
      <c r="Q6" s="103">
        <f>N6/K6</f>
        <v>0.83471359558316027</v>
      </c>
      <c r="R6" s="277"/>
      <c r="S6" s="1">
        <v>0.4284722222222222</v>
      </c>
      <c r="T6" s="2">
        <v>0.46201388888888889</v>
      </c>
      <c r="U6" s="104">
        <v>7.0000000000000551</v>
      </c>
      <c r="V6" s="105">
        <v>48.30000000000004</v>
      </c>
      <c r="W6" s="106">
        <v>0.46201388888888889</v>
      </c>
      <c r="X6" s="107">
        <v>0.5034722222222221</v>
      </c>
      <c r="Y6" s="262"/>
      <c r="Z6" s="263"/>
      <c r="AA6" s="111">
        <f>M6-J6</f>
        <v>-595.03105590062341</v>
      </c>
      <c r="AB6" s="112">
        <f>M6/J6</f>
        <v>0.83471359558316016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3600</v>
      </c>
      <c r="K21" s="139">
        <f t="shared" ref="K21:K23" si="3">J21/I21</f>
        <v>211.76470588235293</v>
      </c>
      <c r="L21" s="137">
        <f t="shared" ref="L21:M21" si="4">AVERAGE(L5:L20)</f>
        <v>17</v>
      </c>
      <c r="M21" s="138">
        <f t="shared" si="4"/>
        <v>3006.8038437774385</v>
      </c>
      <c r="N21" s="139">
        <f>M21/L21</f>
        <v>176.87081433984932</v>
      </c>
      <c r="O21" s="140">
        <f>L21-I21</f>
        <v>0</v>
      </c>
      <c r="P21" s="141">
        <f>N21-K21</f>
        <v>-34.89389154250361</v>
      </c>
      <c r="Q21" s="142">
        <f>N21/K21</f>
        <v>0.8352232899381774</v>
      </c>
      <c r="R21" s="278"/>
      <c r="S21" s="143">
        <f>S5</f>
        <v>0.38824074074074072</v>
      </c>
      <c r="T21" s="144">
        <f>INDEX(T5:T20,COUNTA(T5:T20))</f>
        <v>0.46201388888888889</v>
      </c>
      <c r="U21" s="145"/>
      <c r="V21" s="145"/>
      <c r="W21" s="146"/>
      <c r="X21" s="147"/>
      <c r="Y21" s="265"/>
      <c r="Z21" s="266"/>
      <c r="AA21" s="148">
        <f>M21-J21</f>
        <v>-593.19615622256151</v>
      </c>
      <c r="AB21" s="149">
        <f>M21/J21</f>
        <v>0.8352232899381774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281</v>
      </c>
      <c r="G22" s="95">
        <f t="shared" ref="G22:G23" si="5">E22*F22</f>
        <v>7171.12</v>
      </c>
      <c r="H22" s="96"/>
      <c r="I22" s="97">
        <v>12</v>
      </c>
      <c r="J22" s="98">
        <v>3600</v>
      </c>
      <c r="K22" s="99">
        <f t="shared" si="3"/>
        <v>300</v>
      </c>
      <c r="L22" s="100">
        <v>12</v>
      </c>
      <c r="M22" s="98">
        <f>F22/V22*60</f>
        <v>3019.7014925373101</v>
      </c>
      <c r="N22" s="99">
        <f>M22/L22</f>
        <v>251.64179104477583</v>
      </c>
      <c r="O22" s="101">
        <f>L22-I22</f>
        <v>0</v>
      </c>
      <c r="P22" s="102">
        <f>N22-K22</f>
        <v>-48.358208955224171</v>
      </c>
      <c r="Q22" s="103">
        <f>N22/K22</f>
        <v>0.83880597014925273</v>
      </c>
      <c r="R22" s="276">
        <f>Q38</f>
        <v>0.84693921695868424</v>
      </c>
      <c r="S22" s="1">
        <v>0.23015046296296296</v>
      </c>
      <c r="T22" s="2">
        <v>0.23402777777777778</v>
      </c>
      <c r="U22" s="104">
        <v>8.2500000000000107</v>
      </c>
      <c r="V22" s="105">
        <v>5.5833333333333401</v>
      </c>
      <c r="W22" s="106"/>
      <c r="X22" s="151"/>
      <c r="Y22" s="279"/>
      <c r="Z22" s="280"/>
      <c r="AA22" s="109">
        <f>M22-J22</f>
        <v>-580.29850746268994</v>
      </c>
      <c r="AB22" s="152">
        <f>M22/J22</f>
        <v>0.83880597014925284</v>
      </c>
      <c r="AC22" s="267">
        <f>AB38</f>
        <v>0.84693921695868413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1947</v>
      </c>
      <c r="G23" s="95">
        <f t="shared" si="5"/>
        <v>49921.08</v>
      </c>
      <c r="H23" s="96"/>
      <c r="I23" s="97">
        <v>11</v>
      </c>
      <c r="J23" s="98">
        <v>3600</v>
      </c>
      <c r="K23" s="99">
        <f t="shared" si="3"/>
        <v>327.27272727272725</v>
      </c>
      <c r="L23" s="100">
        <v>11</v>
      </c>
      <c r="M23" s="98">
        <f>F23/V23*60</f>
        <v>3078.2608695652161</v>
      </c>
      <c r="N23" s="99">
        <f>M23/L23</f>
        <v>279.84189723320145</v>
      </c>
      <c r="O23" s="101">
        <f>L23-I23</f>
        <v>0</v>
      </c>
      <c r="P23" s="102">
        <f>N23-K23</f>
        <v>-47.430830039525802</v>
      </c>
      <c r="Q23" s="103">
        <f>N23/K23</f>
        <v>0.85507246376811563</v>
      </c>
      <c r="R23" s="277"/>
      <c r="S23" s="1">
        <v>0.2389236111111111</v>
      </c>
      <c r="T23" s="2">
        <v>0.26527777777777778</v>
      </c>
      <c r="U23" s="104">
        <v>7.0499999999999829</v>
      </c>
      <c r="V23" s="105">
        <v>37.950000000000017</v>
      </c>
      <c r="W23" s="106"/>
      <c r="X23" s="107"/>
      <c r="Y23" s="262"/>
      <c r="Z23" s="263"/>
      <c r="AA23" s="111">
        <f>M23-J23</f>
        <v>-521.73913043478387</v>
      </c>
      <c r="AB23" s="103">
        <f>M23/J23</f>
        <v>0.85507246376811563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3048.9811810512629</v>
      </c>
      <c r="N38" s="139">
        <f>M38/L38</f>
        <v>265.12879835228375</v>
      </c>
      <c r="O38" s="140">
        <f>L38-I38</f>
        <v>0</v>
      </c>
      <c r="P38" s="141">
        <f>N38-K38</f>
        <v>-47.914679908585811</v>
      </c>
      <c r="Q38" s="142">
        <f>N38/K38</f>
        <v>0.84693921695868424</v>
      </c>
      <c r="R38" s="278"/>
      <c r="S38" s="143">
        <f>S22</f>
        <v>0.23015046296296296</v>
      </c>
      <c r="T38" s="144">
        <f>INDEX(T22:T37,COUNTA(T22:T37))</f>
        <v>0.26527777777777778</v>
      </c>
      <c r="U38" s="145"/>
      <c r="V38" s="156"/>
      <c r="W38" s="135"/>
      <c r="X38" s="139"/>
      <c r="Y38" s="265"/>
      <c r="Z38" s="266"/>
      <c r="AA38" s="157">
        <f>M38-J38</f>
        <v>-551.01881894873713</v>
      </c>
      <c r="AB38" s="142">
        <f>M38/J38</f>
        <v>0.84693921695868413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1025</v>
      </c>
      <c r="G39" s="159">
        <f t="shared" ref="G39:G41" si="9">E39*F39</f>
        <v>14411.5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2225.5729794933673</v>
      </c>
      <c r="N39" s="163">
        <f>M39/L39</f>
        <v>370.92882991556121</v>
      </c>
      <c r="O39" s="165">
        <f>L39-I39</f>
        <v>0</v>
      </c>
      <c r="P39" s="166">
        <f>N39-K39</f>
        <v>-62.404503417772105</v>
      </c>
      <c r="Q39" s="152">
        <f>N39/K39</f>
        <v>0.85598960749744901</v>
      </c>
      <c r="R39" s="276">
        <f>Q55</f>
        <v>0.85015343369908614</v>
      </c>
      <c r="S39" s="167">
        <v>0.25025462962962963</v>
      </c>
      <c r="T39" s="168">
        <v>0.26944444444444443</v>
      </c>
      <c r="U39" s="169"/>
      <c r="V39" s="170">
        <v>27.633333333333312</v>
      </c>
      <c r="W39" s="168"/>
      <c r="X39" s="171"/>
      <c r="Y39" s="279"/>
      <c r="Z39" s="280"/>
      <c r="AA39" s="109">
        <f>M39-J39</f>
        <v>-374.42702050663274</v>
      </c>
      <c r="AB39" s="152">
        <f>M39/J39</f>
        <v>0.8559896074974489</v>
      </c>
      <c r="AC39" s="267">
        <f>AB55</f>
        <v>0.85015343369908614</v>
      </c>
    </row>
    <row r="40" spans="1:29" ht="15.75" customHeight="1">
      <c r="A40" s="271"/>
      <c r="B40" s="92" t="s">
        <v>104</v>
      </c>
      <c r="C40" s="260" t="s">
        <v>248</v>
      </c>
      <c r="D40" s="261"/>
      <c r="E40" s="93">
        <v>17.73</v>
      </c>
      <c r="F40" s="94">
        <v>3532</v>
      </c>
      <c r="G40" s="95">
        <f t="shared" si="9"/>
        <v>62622.36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2266.9281511855934</v>
      </c>
      <c r="N40" s="99">
        <f>M40/L40</f>
        <v>377.82135853093223</v>
      </c>
      <c r="O40" s="101">
        <f>L40-I40</f>
        <v>0</v>
      </c>
      <c r="P40" s="102">
        <f>N40-K40</f>
        <v>-55.511974802401085</v>
      </c>
      <c r="Q40" s="103">
        <f>N40/K40</f>
        <v>0.8718954427636898</v>
      </c>
      <c r="R40" s="277"/>
      <c r="S40" s="1">
        <v>0.2722222222222222</v>
      </c>
      <c r="T40" s="2">
        <v>0.33714120370370371</v>
      </c>
      <c r="U40" s="104">
        <v>3.9999999999999858</v>
      </c>
      <c r="V40" s="105">
        <v>93.483333333333377</v>
      </c>
      <c r="W40" s="106"/>
      <c r="X40" s="113"/>
      <c r="Y40" s="262"/>
      <c r="Z40" s="263"/>
      <c r="AA40" s="111">
        <f>M40-J40</f>
        <v>-333.07184881440662</v>
      </c>
      <c r="AB40" s="103">
        <f>M40/J40</f>
        <v>0.8718954427636898</v>
      </c>
      <c r="AC40" s="268"/>
    </row>
    <row r="41" spans="1:29" ht="15.75" customHeight="1">
      <c r="A41" s="271"/>
      <c r="B41" s="92" t="s">
        <v>104</v>
      </c>
      <c r="C41" s="260" t="s">
        <v>269</v>
      </c>
      <c r="D41" s="261"/>
      <c r="E41" s="93">
        <v>13.58</v>
      </c>
      <c r="F41" s="94">
        <v>4919</v>
      </c>
      <c r="G41" s="95">
        <f t="shared" si="9"/>
        <v>66800.02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2138.6956521739121</v>
      </c>
      <c r="N41" s="99">
        <f>M41/L41</f>
        <v>356.4492753623187</v>
      </c>
      <c r="O41" s="101">
        <f>L41-I41</f>
        <v>0</v>
      </c>
      <c r="P41" s="102">
        <f>N41-K41</f>
        <v>-76.884057971014613</v>
      </c>
      <c r="Q41" s="103">
        <f>N41/K41</f>
        <v>0.82257525083612015</v>
      </c>
      <c r="R41" s="277"/>
      <c r="S41" s="1">
        <v>0.34027777777777773</v>
      </c>
      <c r="T41" s="2">
        <v>0.43611111111111112</v>
      </c>
      <c r="U41" s="104">
        <v>4.5166666666666</v>
      </c>
      <c r="V41" s="105">
        <v>138.00000000000006</v>
      </c>
      <c r="W41" s="106"/>
      <c r="X41" s="113"/>
      <c r="Y41" s="262"/>
      <c r="Z41" s="263"/>
      <c r="AA41" s="111">
        <f>M41-J41</f>
        <v>-461.30434782608791</v>
      </c>
      <c r="AB41" s="103">
        <f>M41/J41</f>
        <v>0.82257525083612004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2210.3989276176239</v>
      </c>
      <c r="N55" s="139">
        <f t="shared" ref="N55:N61" si="14">M55/L55</f>
        <v>368.39982126960399</v>
      </c>
      <c r="O55" s="140">
        <f t="shared" ref="O55:O61" si="15">L55-I55</f>
        <v>0</v>
      </c>
      <c r="P55" s="141">
        <f t="shared" ref="P55:P61" si="16">N55-K55</f>
        <v>-64.933512063729324</v>
      </c>
      <c r="Q55" s="142">
        <f t="shared" ref="Q55:Q61" si="17">N55/K55</f>
        <v>0.85015343369908614</v>
      </c>
      <c r="R55" s="278"/>
      <c r="S55" s="143">
        <f>S39</f>
        <v>0.25025462962962963</v>
      </c>
      <c r="T55" s="144">
        <f>INDEX(T39:T54,COUNTA(T39:T54))</f>
        <v>0.43611111111111112</v>
      </c>
      <c r="U55" s="145"/>
      <c r="V55" s="156"/>
      <c r="W55" s="135"/>
      <c r="X55" s="139"/>
      <c r="Y55" s="265"/>
      <c r="Z55" s="266"/>
      <c r="AA55" s="157">
        <f t="shared" ref="AA55:AA61" si="18">M55-J55</f>
        <v>-389.60107238237606</v>
      </c>
      <c r="AB55" s="142">
        <f t="shared" ref="AB55:AB61" si="19">M55/J55</f>
        <v>0.85015343369908614</v>
      </c>
      <c r="AC55" s="269"/>
    </row>
    <row r="56" spans="1:29" ht="15.75" customHeight="1">
      <c r="A56" s="281" t="s">
        <v>119</v>
      </c>
      <c r="B56" s="108" t="s">
        <v>115</v>
      </c>
      <c r="C56" s="274" t="s">
        <v>118</v>
      </c>
      <c r="D56" s="275"/>
      <c r="E56" s="158">
        <v>21.45</v>
      </c>
      <c r="F56" s="87">
        <v>1047</v>
      </c>
      <c r="G56" s="159">
        <f t="shared" ref="G56:G61" si="20">E56*F56</f>
        <v>22458.149999999998</v>
      </c>
      <c r="H56" s="160"/>
      <c r="I56" s="161">
        <v>3</v>
      </c>
      <c r="J56" s="162">
        <v>3300</v>
      </c>
      <c r="K56" s="163">
        <f>J56/I56</f>
        <v>1100</v>
      </c>
      <c r="L56" s="164">
        <v>3</v>
      </c>
      <c r="M56" s="162">
        <f t="shared" ref="M56:M61" si="21">F56/V56*60</f>
        <v>2848.9795918367331</v>
      </c>
      <c r="N56" s="163">
        <f t="shared" si="14"/>
        <v>949.65986394557774</v>
      </c>
      <c r="O56" s="165">
        <f t="shared" si="15"/>
        <v>0</v>
      </c>
      <c r="P56" s="166">
        <f t="shared" si="16"/>
        <v>-150.34013605442226</v>
      </c>
      <c r="Q56" s="152">
        <f t="shared" si="17"/>
        <v>0.86332714904143426</v>
      </c>
      <c r="R56" s="276">
        <f>Q72</f>
        <v>0.87486225819695729</v>
      </c>
      <c r="S56" s="167">
        <v>0.16666666666666666</v>
      </c>
      <c r="T56" s="168">
        <v>0.18197916666666666</v>
      </c>
      <c r="U56" s="169"/>
      <c r="V56" s="170">
        <v>22.050000000000011</v>
      </c>
      <c r="W56" s="173"/>
      <c r="X56" s="151"/>
      <c r="Y56" s="279"/>
      <c r="Z56" s="280"/>
      <c r="AA56" s="109">
        <f t="shared" si="18"/>
        <v>-451.02040816326689</v>
      </c>
      <c r="AB56" s="152">
        <f t="shared" si="19"/>
        <v>0.86332714904143426</v>
      </c>
      <c r="AC56" s="267">
        <f>AB72</f>
        <v>0.87486225819695718</v>
      </c>
    </row>
    <row r="57" spans="1:29" ht="15.75" customHeight="1">
      <c r="A57" s="282"/>
      <c r="B57" s="92" t="s">
        <v>115</v>
      </c>
      <c r="C57" s="260" t="s">
        <v>219</v>
      </c>
      <c r="D57" s="261"/>
      <c r="E57" s="93">
        <v>15.71</v>
      </c>
      <c r="F57" s="94">
        <v>2527</v>
      </c>
      <c r="G57" s="95">
        <f t="shared" si="20"/>
        <v>39699.170000000006</v>
      </c>
      <c r="H57" s="96"/>
      <c r="I57" s="97">
        <v>3</v>
      </c>
      <c r="J57" s="98">
        <v>3300</v>
      </c>
      <c r="K57" s="99">
        <f t="shared" ref="K57:K61" si="22">J57/I57</f>
        <v>1100</v>
      </c>
      <c r="L57" s="100">
        <v>3</v>
      </c>
      <c r="M57" s="98">
        <f t="shared" si="21"/>
        <v>2887.0834655664871</v>
      </c>
      <c r="N57" s="99">
        <f t="shared" si="14"/>
        <v>962.361155188829</v>
      </c>
      <c r="O57" s="101">
        <f t="shared" si="15"/>
        <v>0</v>
      </c>
      <c r="P57" s="102">
        <f t="shared" si="16"/>
        <v>-137.638844811171</v>
      </c>
      <c r="Q57" s="103">
        <f t="shared" si="17"/>
        <v>0.87487377744438999</v>
      </c>
      <c r="R57" s="277"/>
      <c r="S57" s="1">
        <v>0.18714120370370371</v>
      </c>
      <c r="T57" s="2">
        <v>0.22361111111111112</v>
      </c>
      <c r="U57" s="104">
        <v>7.4333333333333496</v>
      </c>
      <c r="V57" s="105">
        <v>52.516666666666666</v>
      </c>
      <c r="W57" s="106"/>
      <c r="X57" s="107"/>
      <c r="Y57" s="262"/>
      <c r="Z57" s="263"/>
      <c r="AA57" s="111">
        <f t="shared" si="18"/>
        <v>-412.91653443351288</v>
      </c>
      <c r="AB57" s="103">
        <f t="shared" si="19"/>
        <v>0.87487377744438999</v>
      </c>
      <c r="AC57" s="268"/>
    </row>
    <row r="58" spans="1:29" ht="15.75" customHeight="1">
      <c r="A58" s="282"/>
      <c r="B58" s="92" t="s">
        <v>115</v>
      </c>
      <c r="C58" s="260" t="s">
        <v>120</v>
      </c>
      <c r="D58" s="261"/>
      <c r="E58" s="93">
        <v>22.28</v>
      </c>
      <c r="F58" s="94">
        <v>1514</v>
      </c>
      <c r="G58" s="95">
        <f t="shared" si="20"/>
        <v>33731.919999999998</v>
      </c>
      <c r="H58" s="96"/>
      <c r="I58" s="97">
        <v>5</v>
      </c>
      <c r="J58" s="98">
        <v>3300</v>
      </c>
      <c r="K58" s="99">
        <f t="shared" si="22"/>
        <v>660</v>
      </c>
      <c r="L58" s="100">
        <v>5</v>
      </c>
      <c r="M58" s="98">
        <f t="shared" si="21"/>
        <v>2858.101730466703</v>
      </c>
      <c r="N58" s="99">
        <f t="shared" si="14"/>
        <v>571.62034609334057</v>
      </c>
      <c r="O58" s="101">
        <f t="shared" si="15"/>
        <v>0</v>
      </c>
      <c r="P58" s="102">
        <f t="shared" si="16"/>
        <v>-88.379653906659428</v>
      </c>
      <c r="Q58" s="103">
        <f t="shared" si="17"/>
        <v>0.86609143347475848</v>
      </c>
      <c r="R58" s="277"/>
      <c r="S58" s="1">
        <v>0.22792824074074075</v>
      </c>
      <c r="T58" s="2">
        <v>0.25</v>
      </c>
      <c r="U58" s="104">
        <v>6.2166666666666659</v>
      </c>
      <c r="V58" s="105">
        <v>31.783333333333317</v>
      </c>
      <c r="W58" s="106"/>
      <c r="X58" s="107"/>
      <c r="Y58" s="262"/>
      <c r="Z58" s="263"/>
      <c r="AA58" s="111">
        <f t="shared" si="18"/>
        <v>-441.89826953329703</v>
      </c>
      <c r="AB58" s="103">
        <f t="shared" si="19"/>
        <v>0.86609143347475848</v>
      </c>
      <c r="AC58" s="268"/>
    </row>
    <row r="59" spans="1:29" ht="15.75" customHeight="1">
      <c r="A59" s="282"/>
      <c r="B59" s="92" t="s">
        <v>115</v>
      </c>
      <c r="C59" s="260" t="s">
        <v>121</v>
      </c>
      <c r="D59" s="261"/>
      <c r="E59" s="93">
        <v>17.89</v>
      </c>
      <c r="F59" s="94">
        <v>4022</v>
      </c>
      <c r="G59" s="95">
        <f t="shared" si="20"/>
        <v>71953.58</v>
      </c>
      <c r="H59" s="96"/>
      <c r="I59" s="97">
        <v>4</v>
      </c>
      <c r="J59" s="98">
        <v>3300</v>
      </c>
      <c r="K59" s="99">
        <f t="shared" si="22"/>
        <v>825</v>
      </c>
      <c r="L59" s="100">
        <v>4</v>
      </c>
      <c r="M59" s="98">
        <f t="shared" si="21"/>
        <v>2905.1364365971112</v>
      </c>
      <c r="N59" s="99">
        <f t="shared" si="14"/>
        <v>726.28410914927781</v>
      </c>
      <c r="O59" s="101">
        <f t="shared" si="15"/>
        <v>0</v>
      </c>
      <c r="P59" s="102">
        <f t="shared" si="16"/>
        <v>-98.715890850722189</v>
      </c>
      <c r="Q59" s="103">
        <f t="shared" si="17"/>
        <v>0.88034437472639737</v>
      </c>
      <c r="R59" s="277"/>
      <c r="S59" s="1">
        <v>0.25347222222222221</v>
      </c>
      <c r="T59" s="2">
        <v>0.31115740740740738</v>
      </c>
      <c r="U59" s="104">
        <v>4.9999999999999822</v>
      </c>
      <c r="V59" s="105">
        <v>83.066666666666649</v>
      </c>
      <c r="W59" s="106"/>
      <c r="X59" s="107"/>
      <c r="Y59" s="262"/>
      <c r="Z59" s="263"/>
      <c r="AA59" s="111">
        <f t="shared" si="18"/>
        <v>-394.86356340288876</v>
      </c>
      <c r="AB59" s="103">
        <f t="shared" si="19"/>
        <v>0.88034437472639737</v>
      </c>
      <c r="AC59" s="268"/>
    </row>
    <row r="60" spans="1:29" ht="15.75" customHeight="1">
      <c r="A60" s="282"/>
      <c r="B60" s="92" t="s">
        <v>115</v>
      </c>
      <c r="C60" s="260" t="s">
        <v>249</v>
      </c>
      <c r="D60" s="261"/>
      <c r="E60" s="93">
        <v>21.45</v>
      </c>
      <c r="F60" s="94">
        <v>4716</v>
      </c>
      <c r="G60" s="95">
        <f t="shared" si="20"/>
        <v>101158.2</v>
      </c>
      <c r="H60" s="113"/>
      <c r="I60" s="97">
        <v>4</v>
      </c>
      <c r="J60" s="98">
        <v>3300</v>
      </c>
      <c r="K60" s="99">
        <f t="shared" si="22"/>
        <v>825</v>
      </c>
      <c r="L60" s="114">
        <v>4</v>
      </c>
      <c r="M60" s="98">
        <f t="shared" si="21"/>
        <v>2909.6143958868888</v>
      </c>
      <c r="N60" s="99">
        <f t="shared" si="14"/>
        <v>727.4035989717222</v>
      </c>
      <c r="O60" s="101">
        <f t="shared" si="15"/>
        <v>0</v>
      </c>
      <c r="P60" s="102">
        <f t="shared" si="16"/>
        <v>-97.596401028277796</v>
      </c>
      <c r="Q60" s="103">
        <f t="shared" si="17"/>
        <v>0.88170133208693602</v>
      </c>
      <c r="R60" s="277"/>
      <c r="S60" s="1">
        <v>0.31597222222222221</v>
      </c>
      <c r="T60" s="2">
        <v>0.38350694444444444</v>
      </c>
      <c r="U60" s="104">
        <v>6.9333333333333513</v>
      </c>
      <c r="V60" s="105">
        <v>97.250000000000014</v>
      </c>
      <c r="W60" s="106"/>
      <c r="X60" s="107"/>
      <c r="Y60" s="262"/>
      <c r="Z60" s="263"/>
      <c r="AA60" s="111">
        <f t="shared" si="18"/>
        <v>-390.38560411311119</v>
      </c>
      <c r="AB60" s="103">
        <f t="shared" si="19"/>
        <v>0.88170133208693602</v>
      </c>
      <c r="AC60" s="268"/>
    </row>
    <row r="61" spans="1:29" ht="15.75" customHeight="1">
      <c r="A61" s="282"/>
      <c r="B61" s="92" t="s">
        <v>115</v>
      </c>
      <c r="C61" s="260" t="s">
        <v>122</v>
      </c>
      <c r="D61" s="261"/>
      <c r="E61" s="93">
        <v>16.66</v>
      </c>
      <c r="F61" s="94">
        <v>5677</v>
      </c>
      <c r="G61" s="115">
        <f t="shared" si="20"/>
        <v>94578.82</v>
      </c>
      <c r="H61" s="116"/>
      <c r="I61" s="97">
        <v>4</v>
      </c>
      <c r="J61" s="98">
        <v>3300</v>
      </c>
      <c r="K61" s="99">
        <f t="shared" si="22"/>
        <v>825</v>
      </c>
      <c r="L61" s="100">
        <v>4</v>
      </c>
      <c r="M61" s="98">
        <f t="shared" si="21"/>
        <v>2913.3570919458307</v>
      </c>
      <c r="N61" s="99">
        <f t="shared" si="14"/>
        <v>728.33927298645767</v>
      </c>
      <c r="O61" s="101">
        <f t="shared" si="15"/>
        <v>0</v>
      </c>
      <c r="P61" s="102">
        <f t="shared" si="16"/>
        <v>-96.660727013542328</v>
      </c>
      <c r="Q61" s="103">
        <f t="shared" si="17"/>
        <v>0.8828354824078275</v>
      </c>
      <c r="R61" s="277"/>
      <c r="S61" s="1">
        <v>0.38894675925925926</v>
      </c>
      <c r="T61" s="2">
        <v>0.47013888888888888</v>
      </c>
      <c r="U61" s="104">
        <v>7.8333333333333321</v>
      </c>
      <c r="V61" s="105">
        <v>116.91666666666666</v>
      </c>
      <c r="W61" s="106"/>
      <c r="X61" s="107"/>
      <c r="Y61" s="262"/>
      <c r="Z61" s="263"/>
      <c r="AA61" s="111">
        <f t="shared" si="18"/>
        <v>-386.64290805416931</v>
      </c>
      <c r="AB61" s="103">
        <f t="shared" si="19"/>
        <v>0.8828354824078275</v>
      </c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23">AVERAGE(I56:I71)</f>
        <v>3.8333333333333335</v>
      </c>
      <c r="J72" s="138">
        <f t="shared" si="23"/>
        <v>3300</v>
      </c>
      <c r="K72" s="139">
        <f t="shared" ref="K72" si="24">J72/I72</f>
        <v>860.86956521739125</v>
      </c>
      <c r="L72" s="137">
        <f t="shared" ref="L72:M72" si="25">AVERAGE(L56:L71)</f>
        <v>3.8333333333333335</v>
      </c>
      <c r="M72" s="138">
        <f t="shared" si="25"/>
        <v>2887.0454520499588</v>
      </c>
      <c r="N72" s="139">
        <f>M72/L72</f>
        <v>753.14229183911971</v>
      </c>
      <c r="O72" s="140">
        <f>L72-I72</f>
        <v>0</v>
      </c>
      <c r="P72" s="141">
        <f>N72-K72</f>
        <v>-107.72727337827155</v>
      </c>
      <c r="Q72" s="142">
        <f>N72/K72</f>
        <v>0.87486225819695729</v>
      </c>
      <c r="R72" s="278"/>
      <c r="S72" s="143">
        <f>S56</f>
        <v>0.16666666666666666</v>
      </c>
      <c r="T72" s="144">
        <f>INDEX(T56:T71,COUNTA(T56:T71))</f>
        <v>0.47013888888888888</v>
      </c>
      <c r="U72" s="145"/>
      <c r="V72" s="156"/>
      <c r="W72" s="89"/>
      <c r="X72" s="91"/>
      <c r="Y72" s="265"/>
      <c r="Z72" s="266"/>
      <c r="AA72" s="157">
        <f>M72-J72</f>
        <v>-412.95454795004116</v>
      </c>
      <c r="AB72" s="142">
        <f>M72/J72</f>
        <v>0.87486225819695718</v>
      </c>
      <c r="AC72" s="269"/>
    </row>
    <row r="73" spans="1:29" ht="15.75" customHeight="1">
      <c r="A73" s="270" t="s">
        <v>60</v>
      </c>
      <c r="B73" s="108" t="s">
        <v>115</v>
      </c>
      <c r="C73" s="274" t="s">
        <v>207</v>
      </c>
      <c r="D73" s="275"/>
      <c r="E73" s="158">
        <v>18.18</v>
      </c>
      <c r="F73" s="87">
        <v>2190</v>
      </c>
      <c r="G73" s="159">
        <f t="shared" ref="G73:G76" si="26">E73*F73</f>
        <v>39814.199999999997</v>
      </c>
      <c r="H73" s="160"/>
      <c r="I73" s="161">
        <v>3</v>
      </c>
      <c r="J73" s="162">
        <v>3600</v>
      </c>
      <c r="K73" s="163">
        <f>J73/I73</f>
        <v>1200</v>
      </c>
      <c r="L73" s="164">
        <v>3</v>
      </c>
      <c r="M73" s="162">
        <f>F73/V73*60</f>
        <v>3027.6497695852513</v>
      </c>
      <c r="N73" s="163">
        <f>M73/L73</f>
        <v>1009.2165898617504</v>
      </c>
      <c r="O73" s="165">
        <f>L73-I73</f>
        <v>0</v>
      </c>
      <c r="P73" s="166">
        <f>N73-K73</f>
        <v>-190.78341013824956</v>
      </c>
      <c r="Q73" s="152">
        <f>N73/K73</f>
        <v>0.84101382488479204</v>
      </c>
      <c r="R73" s="276">
        <f>Q89</f>
        <v>0.8464728775331738</v>
      </c>
      <c r="S73" s="167">
        <v>0.16666666666666666</v>
      </c>
      <c r="T73" s="168">
        <v>0.19680555555555557</v>
      </c>
      <c r="U73" s="169"/>
      <c r="V73" s="170">
        <v>43.400000000000027</v>
      </c>
      <c r="W73" s="173"/>
      <c r="X73" s="151"/>
      <c r="Y73" s="279"/>
      <c r="Z73" s="280"/>
      <c r="AA73" s="109">
        <f>M73-J73</f>
        <v>-572.35023041474869</v>
      </c>
      <c r="AB73" s="152">
        <f>M73/J73</f>
        <v>0.84101382488479204</v>
      </c>
      <c r="AC73" s="267">
        <f>AB89</f>
        <v>0.84647287753317368</v>
      </c>
    </row>
    <row r="74" spans="1:29" ht="15.75" customHeight="1">
      <c r="A74" s="271"/>
      <c r="B74" s="92" t="s">
        <v>115</v>
      </c>
      <c r="C74" s="260" t="s">
        <v>123</v>
      </c>
      <c r="D74" s="261"/>
      <c r="E74" s="93">
        <v>18.18</v>
      </c>
      <c r="F74" s="94">
        <v>2815</v>
      </c>
      <c r="G74" s="95">
        <f t="shared" si="26"/>
        <v>51176.7</v>
      </c>
      <c r="H74" s="96"/>
      <c r="I74" s="97">
        <v>3</v>
      </c>
      <c r="J74" s="98">
        <v>3600</v>
      </c>
      <c r="K74" s="99">
        <f t="shared" ref="K74:K110" si="27">J74/I74</f>
        <v>1200</v>
      </c>
      <c r="L74" s="100">
        <v>3</v>
      </c>
      <c r="M74" s="98">
        <f>F74/V74*60</f>
        <v>3035.0404312668447</v>
      </c>
      <c r="N74" s="99">
        <f>M74/L74</f>
        <v>1011.6801437556149</v>
      </c>
      <c r="O74" s="101">
        <f>L74-I74</f>
        <v>0</v>
      </c>
      <c r="P74" s="102">
        <f>N74-K74</f>
        <v>-188.31985624438505</v>
      </c>
      <c r="Q74" s="103">
        <f>N74/K74</f>
        <v>0.84306678646301247</v>
      </c>
      <c r="R74" s="277"/>
      <c r="S74" s="1">
        <v>0.20927083333333332</v>
      </c>
      <c r="T74" s="2">
        <v>0.24791666666666667</v>
      </c>
      <c r="U74" s="104">
        <v>17.949999999999967</v>
      </c>
      <c r="V74" s="105">
        <v>55.650000000000027</v>
      </c>
      <c r="W74" s="106"/>
      <c r="X74" s="107"/>
      <c r="Y74" s="262"/>
      <c r="Z74" s="263"/>
      <c r="AA74" s="111">
        <f>M74-J74</f>
        <v>-564.95956873315527</v>
      </c>
      <c r="AB74" s="103">
        <f>M74/J74</f>
        <v>0.84306678646301247</v>
      </c>
      <c r="AC74" s="268"/>
    </row>
    <row r="75" spans="1:29" ht="15.75" customHeight="1">
      <c r="A75" s="271"/>
      <c r="B75" s="92" t="s">
        <v>115</v>
      </c>
      <c r="C75" s="260" t="s">
        <v>116</v>
      </c>
      <c r="D75" s="261"/>
      <c r="E75" s="93">
        <v>13.25</v>
      </c>
      <c r="F75" s="94">
        <v>6809</v>
      </c>
      <c r="G75" s="95">
        <f t="shared" si="26"/>
        <v>90219.25</v>
      </c>
      <c r="H75" s="96"/>
      <c r="I75" s="97">
        <v>4</v>
      </c>
      <c r="J75" s="98">
        <v>3000</v>
      </c>
      <c r="K75" s="99">
        <f t="shared" si="27"/>
        <v>750</v>
      </c>
      <c r="L75" s="100">
        <v>4</v>
      </c>
      <c r="M75" s="98">
        <f>F75/V75*60</f>
        <v>2580.2526315789482</v>
      </c>
      <c r="N75" s="99">
        <f>M75/L75</f>
        <v>645.06315789473706</v>
      </c>
      <c r="O75" s="101">
        <f>L75-I75</f>
        <v>0</v>
      </c>
      <c r="P75" s="102">
        <f>N75-K75</f>
        <v>-104.93684210526294</v>
      </c>
      <c r="Q75" s="103">
        <f>N75/K75</f>
        <v>0.86008421052631612</v>
      </c>
      <c r="R75" s="277"/>
      <c r="S75" s="1">
        <v>0.25972222222222224</v>
      </c>
      <c r="T75" s="2">
        <v>0.36967592592592591</v>
      </c>
      <c r="U75" s="104">
        <v>17.000000000000021</v>
      </c>
      <c r="V75" s="105">
        <v>158.33333333333329</v>
      </c>
      <c r="W75" s="106"/>
      <c r="X75" s="107"/>
      <c r="Y75" s="262"/>
      <c r="Z75" s="263"/>
      <c r="AA75" s="111">
        <f>M75-J75</f>
        <v>-419.74736842105176</v>
      </c>
      <c r="AB75" s="103">
        <f>M75/J75</f>
        <v>0.86008421052631612</v>
      </c>
      <c r="AC75" s="268"/>
    </row>
    <row r="76" spans="1:29" ht="15.75" customHeight="1">
      <c r="A76" s="271"/>
      <c r="B76" s="92" t="s">
        <v>115</v>
      </c>
      <c r="C76" s="260" t="s">
        <v>208</v>
      </c>
      <c r="D76" s="261"/>
      <c r="E76" s="93">
        <v>14.28</v>
      </c>
      <c r="F76" s="94">
        <v>7098</v>
      </c>
      <c r="G76" s="95">
        <f t="shared" si="26"/>
        <v>101359.44</v>
      </c>
      <c r="H76" s="96"/>
      <c r="I76" s="97">
        <v>3</v>
      </c>
      <c r="J76" s="98">
        <v>3600</v>
      </c>
      <c r="K76" s="99">
        <f t="shared" si="27"/>
        <v>1200</v>
      </c>
      <c r="L76" s="100">
        <v>3</v>
      </c>
      <c r="M76" s="98">
        <f>F76/V76*60</f>
        <v>3038.3828775267548</v>
      </c>
      <c r="N76" s="99">
        <f>M76/L76</f>
        <v>1012.7942925089183</v>
      </c>
      <c r="O76" s="101">
        <f>L76-I76</f>
        <v>0</v>
      </c>
      <c r="P76" s="102">
        <f>N76-K76</f>
        <v>-187.20570749108174</v>
      </c>
      <c r="Q76" s="103">
        <f>N76/K76</f>
        <v>0.84399524375743185</v>
      </c>
      <c r="R76" s="277"/>
      <c r="S76" s="1">
        <v>0.38958333333333334</v>
      </c>
      <c r="T76" s="2">
        <v>0.48692129629629627</v>
      </c>
      <c r="U76" s="104">
        <v>28.6666666666667</v>
      </c>
      <c r="V76" s="105">
        <v>140.16666666666663</v>
      </c>
      <c r="W76" s="106"/>
      <c r="X76" s="107"/>
      <c r="Y76" s="262"/>
      <c r="Z76" s="263"/>
      <c r="AA76" s="111">
        <f>M76-J76</f>
        <v>-561.61712247324522</v>
      </c>
      <c r="AB76" s="103">
        <f>M76/J76</f>
        <v>0.84399524375743185</v>
      </c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07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23"/>
      <c r="X83" s="124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23"/>
      <c r="X84" s="124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23"/>
      <c r="X85" s="124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23"/>
      <c r="X86" s="124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23"/>
      <c r="X87" s="124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8">AVERAGE(I73:I88)</f>
        <v>3.25</v>
      </c>
      <c r="J89" s="138">
        <f t="shared" si="28"/>
        <v>3450</v>
      </c>
      <c r="K89" s="139">
        <f t="shared" ref="K89" si="29">J89/I89</f>
        <v>1061.5384615384614</v>
      </c>
      <c r="L89" s="137">
        <f t="shared" ref="L89:M89" si="30">AVERAGE(L73:L88)</f>
        <v>3.25</v>
      </c>
      <c r="M89" s="138">
        <f t="shared" si="30"/>
        <v>2920.3314274894492</v>
      </c>
      <c r="N89" s="139">
        <f t="shared" ref="N89:N95" si="31">M89/L89</f>
        <v>898.56351615059975</v>
      </c>
      <c r="O89" s="140">
        <f t="shared" ref="O89:O95" si="32">L89-I89</f>
        <v>0</v>
      </c>
      <c r="P89" s="141">
        <f t="shared" ref="P89:P95" si="33">N89-K89</f>
        <v>-162.97494538786168</v>
      </c>
      <c r="Q89" s="142">
        <f t="shared" ref="Q89:Q95" si="34">N89/K89</f>
        <v>0.8464728775331738</v>
      </c>
      <c r="R89" s="278"/>
      <c r="S89" s="143">
        <f>S73</f>
        <v>0.16666666666666666</v>
      </c>
      <c r="T89" s="144">
        <f>INDEX(T73:T88,COUNTA(T73:T88))</f>
        <v>0.48692129629629627</v>
      </c>
      <c r="U89" s="145"/>
      <c r="V89" s="156"/>
      <c r="W89" s="89"/>
      <c r="X89" s="91"/>
      <c r="Y89" s="265"/>
      <c r="Z89" s="266"/>
      <c r="AA89" s="157">
        <f t="shared" ref="AA89:AA95" si="35">M89-J89</f>
        <v>-529.6685725105508</v>
      </c>
      <c r="AB89" s="142">
        <f t="shared" ref="AB89:AB95" si="36">M89/J89</f>
        <v>0.84647287753317368</v>
      </c>
      <c r="AC89" s="269"/>
    </row>
    <row r="90" spans="1:29" ht="15.75" customHeight="1">
      <c r="A90" s="281" t="s">
        <v>67</v>
      </c>
      <c r="B90" s="108" t="s">
        <v>115</v>
      </c>
      <c r="C90" s="274" t="s">
        <v>125</v>
      </c>
      <c r="D90" s="275"/>
      <c r="E90" s="158">
        <v>25.03</v>
      </c>
      <c r="F90" s="87">
        <v>2414</v>
      </c>
      <c r="G90" s="159">
        <f t="shared" ref="G90:G95" si="37">E90*F90</f>
        <v>60422.420000000006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 t="shared" ref="M90:M95" si="38">F90/V90*60</f>
        <v>2860.5661619486496</v>
      </c>
      <c r="N90" s="163">
        <f t="shared" si="31"/>
        <v>715.14154048716239</v>
      </c>
      <c r="O90" s="165">
        <f t="shared" si="32"/>
        <v>0</v>
      </c>
      <c r="P90" s="166">
        <f t="shared" si="33"/>
        <v>-109.85845951283761</v>
      </c>
      <c r="Q90" s="152">
        <f t="shared" si="34"/>
        <v>0.86683823089353018</v>
      </c>
      <c r="R90" s="276">
        <f>Q106</f>
        <v>0.87282783768563288</v>
      </c>
      <c r="S90" s="167">
        <v>0.16692129629629629</v>
      </c>
      <c r="T90" s="168">
        <v>0.20208333333333334</v>
      </c>
      <c r="U90" s="169"/>
      <c r="V90" s="170">
        <v>50.633333333333347</v>
      </c>
      <c r="W90" s="168"/>
      <c r="X90" s="171"/>
      <c r="Y90" s="279"/>
      <c r="Z90" s="280"/>
      <c r="AA90" s="109">
        <f t="shared" si="35"/>
        <v>-439.43383805135045</v>
      </c>
      <c r="AB90" s="152">
        <f t="shared" si="36"/>
        <v>0.86683823089353018</v>
      </c>
      <c r="AC90" s="267">
        <f>AB106</f>
        <v>0.87282783768563277</v>
      </c>
    </row>
    <row r="91" spans="1:29" ht="15.75" customHeight="1">
      <c r="A91" s="282"/>
      <c r="B91" s="92" t="s">
        <v>115</v>
      </c>
      <c r="C91" s="260" t="s">
        <v>227</v>
      </c>
      <c r="D91" s="261"/>
      <c r="E91" s="93">
        <v>25.45</v>
      </c>
      <c r="F91" s="94">
        <v>2640</v>
      </c>
      <c r="G91" s="95">
        <f t="shared" si="37"/>
        <v>67188</v>
      </c>
      <c r="H91" s="96"/>
      <c r="I91" s="97">
        <v>4</v>
      </c>
      <c r="J91" s="98">
        <v>3300</v>
      </c>
      <c r="K91" s="99">
        <f t="shared" si="27"/>
        <v>825</v>
      </c>
      <c r="L91" s="100">
        <v>4</v>
      </c>
      <c r="M91" s="98">
        <f t="shared" si="38"/>
        <v>2872.1668177697193</v>
      </c>
      <c r="N91" s="99">
        <f t="shared" si="31"/>
        <v>718.04170444242982</v>
      </c>
      <c r="O91" s="101">
        <f t="shared" si="32"/>
        <v>0</v>
      </c>
      <c r="P91" s="102">
        <f t="shared" si="33"/>
        <v>-106.95829555757018</v>
      </c>
      <c r="Q91" s="103">
        <f t="shared" si="34"/>
        <v>0.87035358114233918</v>
      </c>
      <c r="R91" s="277"/>
      <c r="S91" s="1">
        <v>0.21319444444444446</v>
      </c>
      <c r="T91" s="2">
        <v>0.25149305555555557</v>
      </c>
      <c r="U91" s="104">
        <v>16.000000000000021</v>
      </c>
      <c r="V91" s="105">
        <v>55.149999999999991</v>
      </c>
      <c r="W91" s="106"/>
      <c r="X91" s="113"/>
      <c r="Y91" s="262"/>
      <c r="Z91" s="263"/>
      <c r="AA91" s="111">
        <f t="shared" si="35"/>
        <v>-427.83318223028073</v>
      </c>
      <c r="AB91" s="103">
        <f t="shared" si="36"/>
        <v>0.87035358114233918</v>
      </c>
      <c r="AC91" s="268"/>
    </row>
    <row r="92" spans="1:29" ht="15.75" customHeight="1">
      <c r="A92" s="282"/>
      <c r="B92" s="92" t="s">
        <v>115</v>
      </c>
      <c r="C92" s="260" t="s">
        <v>237</v>
      </c>
      <c r="D92" s="261"/>
      <c r="E92" s="93">
        <v>26.73</v>
      </c>
      <c r="F92" s="94">
        <v>1577</v>
      </c>
      <c r="G92" s="95">
        <f t="shared" si="37"/>
        <v>42153.21</v>
      </c>
      <c r="H92" s="96"/>
      <c r="I92" s="97">
        <v>4</v>
      </c>
      <c r="J92" s="98">
        <v>3300</v>
      </c>
      <c r="K92" s="99">
        <f t="shared" si="27"/>
        <v>825</v>
      </c>
      <c r="L92" s="100">
        <v>4</v>
      </c>
      <c r="M92" s="98">
        <f t="shared" si="38"/>
        <v>2840.020010005006</v>
      </c>
      <c r="N92" s="99">
        <f t="shared" si="31"/>
        <v>710.00500250125151</v>
      </c>
      <c r="O92" s="101">
        <f t="shared" si="32"/>
        <v>0</v>
      </c>
      <c r="P92" s="102">
        <f t="shared" si="33"/>
        <v>-114.99499749874849</v>
      </c>
      <c r="Q92" s="103">
        <f t="shared" si="34"/>
        <v>0.86061212424394118</v>
      </c>
      <c r="R92" s="277"/>
      <c r="S92" s="1">
        <v>0.26527777777777778</v>
      </c>
      <c r="T92" s="2">
        <v>0.28841435185185182</v>
      </c>
      <c r="U92" s="104">
        <v>19.849999999999987</v>
      </c>
      <c r="V92" s="105">
        <v>33.316666666666627</v>
      </c>
      <c r="W92" s="106"/>
      <c r="X92" s="113"/>
      <c r="Y92" s="262"/>
      <c r="Z92" s="263"/>
      <c r="AA92" s="111">
        <f t="shared" si="35"/>
        <v>-459.97998999499396</v>
      </c>
      <c r="AB92" s="103">
        <f t="shared" si="36"/>
        <v>0.86061212424394118</v>
      </c>
      <c r="AC92" s="268"/>
    </row>
    <row r="93" spans="1:29" ht="15.75" customHeight="1">
      <c r="A93" s="282"/>
      <c r="B93" s="92" t="s">
        <v>115</v>
      </c>
      <c r="C93" s="260" t="s">
        <v>124</v>
      </c>
      <c r="D93" s="261"/>
      <c r="E93" s="93">
        <v>24.82</v>
      </c>
      <c r="F93" s="94">
        <v>2555</v>
      </c>
      <c r="G93" s="95">
        <f t="shared" si="37"/>
        <v>63415.1</v>
      </c>
      <c r="H93" s="96"/>
      <c r="I93" s="97">
        <v>4</v>
      </c>
      <c r="J93" s="98">
        <v>3300</v>
      </c>
      <c r="K93" s="99">
        <f t="shared" si="27"/>
        <v>825</v>
      </c>
      <c r="L93" s="100">
        <v>4</v>
      </c>
      <c r="M93" s="98">
        <f t="shared" si="38"/>
        <v>2866.3134933000924</v>
      </c>
      <c r="N93" s="99">
        <f t="shared" si="31"/>
        <v>716.57837332502311</v>
      </c>
      <c r="O93" s="101">
        <f t="shared" si="32"/>
        <v>0</v>
      </c>
      <c r="P93" s="102">
        <f t="shared" si="33"/>
        <v>-108.42162667497689</v>
      </c>
      <c r="Q93" s="103">
        <f t="shared" si="34"/>
        <v>0.86857984645457342</v>
      </c>
      <c r="R93" s="277"/>
      <c r="S93" s="1">
        <v>0.30138888888888887</v>
      </c>
      <c r="T93" s="2">
        <v>0.33853009259259259</v>
      </c>
      <c r="U93" s="104">
        <v>18.683333333333351</v>
      </c>
      <c r="V93" s="105">
        <v>53.483333333333356</v>
      </c>
      <c r="W93" s="106"/>
      <c r="X93" s="107"/>
      <c r="Y93" s="262"/>
      <c r="Z93" s="263"/>
      <c r="AA93" s="111">
        <f t="shared" si="35"/>
        <v>-433.68650669990757</v>
      </c>
      <c r="AB93" s="103">
        <f t="shared" si="36"/>
        <v>0.86857984645457342</v>
      </c>
      <c r="AC93" s="268"/>
    </row>
    <row r="94" spans="1:29" ht="15.75" customHeight="1">
      <c r="A94" s="282"/>
      <c r="B94" s="92" t="s">
        <v>115</v>
      </c>
      <c r="C94" s="260" t="s">
        <v>226</v>
      </c>
      <c r="D94" s="261"/>
      <c r="E94" s="93">
        <v>30</v>
      </c>
      <c r="F94" s="94">
        <v>3339</v>
      </c>
      <c r="G94" s="95">
        <f t="shared" si="37"/>
        <v>100170</v>
      </c>
      <c r="H94" s="113"/>
      <c r="I94" s="97">
        <v>4</v>
      </c>
      <c r="J94" s="98">
        <v>3000</v>
      </c>
      <c r="K94" s="99">
        <f t="shared" si="27"/>
        <v>750</v>
      </c>
      <c r="L94" s="114">
        <v>4</v>
      </c>
      <c r="M94" s="98">
        <f t="shared" si="38"/>
        <v>2657.6166261330973</v>
      </c>
      <c r="N94" s="99">
        <f t="shared" si="31"/>
        <v>664.40415653327432</v>
      </c>
      <c r="O94" s="101">
        <f t="shared" si="32"/>
        <v>0</v>
      </c>
      <c r="P94" s="102">
        <f t="shared" si="33"/>
        <v>-85.595843466725682</v>
      </c>
      <c r="Q94" s="103">
        <f t="shared" si="34"/>
        <v>0.88587220871103245</v>
      </c>
      <c r="R94" s="277"/>
      <c r="S94" s="1">
        <v>0.35138888888888886</v>
      </c>
      <c r="T94" s="2">
        <v>0.4037384259259259</v>
      </c>
      <c r="U94" s="104">
        <v>18.51666666666663</v>
      </c>
      <c r="V94" s="105">
        <v>75.38333333333334</v>
      </c>
      <c r="W94" s="106"/>
      <c r="X94" s="107"/>
      <c r="Y94" s="262"/>
      <c r="Z94" s="263"/>
      <c r="AA94" s="111">
        <f t="shared" si="35"/>
        <v>-342.38337386690273</v>
      </c>
      <c r="AB94" s="103">
        <f t="shared" si="36"/>
        <v>0.88587220871103245</v>
      </c>
      <c r="AC94" s="268"/>
    </row>
    <row r="95" spans="1:29" ht="15.75" customHeight="1">
      <c r="A95" s="282"/>
      <c r="B95" s="92" t="s">
        <v>115</v>
      </c>
      <c r="C95" s="260" t="s">
        <v>126</v>
      </c>
      <c r="D95" s="261"/>
      <c r="E95" s="93">
        <v>30</v>
      </c>
      <c r="F95" s="94">
        <v>3900</v>
      </c>
      <c r="G95" s="115">
        <f t="shared" si="37"/>
        <v>117000</v>
      </c>
      <c r="H95" s="116"/>
      <c r="I95" s="97">
        <v>3</v>
      </c>
      <c r="J95" s="98">
        <v>3000</v>
      </c>
      <c r="K95" s="99">
        <f t="shared" si="27"/>
        <v>1000</v>
      </c>
      <c r="L95" s="100">
        <v>3</v>
      </c>
      <c r="M95" s="98">
        <f t="shared" si="38"/>
        <v>2661.6113744075851</v>
      </c>
      <c r="N95" s="99">
        <f t="shared" si="31"/>
        <v>887.20379146919504</v>
      </c>
      <c r="O95" s="101">
        <f t="shared" si="32"/>
        <v>0</v>
      </c>
      <c r="P95" s="102">
        <f t="shared" si="33"/>
        <v>-112.79620853080496</v>
      </c>
      <c r="Q95" s="103">
        <f t="shared" si="34"/>
        <v>0.88720379146919504</v>
      </c>
      <c r="R95" s="277"/>
      <c r="S95" s="196">
        <v>0.41394675925925928</v>
      </c>
      <c r="T95" s="2">
        <v>0.47499999999999998</v>
      </c>
      <c r="U95" s="104">
        <v>14.70000000000006</v>
      </c>
      <c r="V95" s="105">
        <v>87.9166666666666</v>
      </c>
      <c r="W95" s="106"/>
      <c r="X95" s="4"/>
      <c r="Y95" s="262"/>
      <c r="Z95" s="263"/>
      <c r="AA95" s="111">
        <f t="shared" si="35"/>
        <v>-338.38862559241488</v>
      </c>
      <c r="AB95" s="103">
        <f t="shared" si="36"/>
        <v>0.88720379146919504</v>
      </c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23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23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9">AVERAGE(I90:I105)</f>
        <v>3.8333333333333335</v>
      </c>
      <c r="J106" s="138">
        <f t="shared" si="39"/>
        <v>3200</v>
      </c>
      <c r="K106" s="139">
        <f t="shared" ref="K106" si="40">J106/I106</f>
        <v>834.78260869565213</v>
      </c>
      <c r="L106" s="137">
        <f t="shared" ref="L106:M106" si="41">AVERAGE(L90:L105)</f>
        <v>3.8333333333333335</v>
      </c>
      <c r="M106" s="138">
        <f t="shared" si="41"/>
        <v>2793.0490805940249</v>
      </c>
      <c r="N106" s="139">
        <f>M106/L106</f>
        <v>728.62149928539782</v>
      </c>
      <c r="O106" s="140">
        <f>L106-I106</f>
        <v>0</v>
      </c>
      <c r="P106" s="141">
        <f>N106-K106</f>
        <v>-106.16110941025431</v>
      </c>
      <c r="Q106" s="142">
        <f>N106/K106</f>
        <v>0.87282783768563288</v>
      </c>
      <c r="R106" s="278"/>
      <c r="S106" s="143">
        <f>S90</f>
        <v>0.16692129629629629</v>
      </c>
      <c r="T106" s="144">
        <f>INDEX(T90:T105,COUNTA(T90:T105))</f>
        <v>0.47499999999999998</v>
      </c>
      <c r="U106" s="145"/>
      <c r="V106" s="156"/>
      <c r="W106" s="135"/>
      <c r="X106" s="139"/>
      <c r="Y106" s="265"/>
      <c r="Z106" s="266"/>
      <c r="AA106" s="157">
        <f>M106-J106</f>
        <v>-406.95091940597513</v>
      </c>
      <c r="AB106" s="142">
        <f>M106/J106</f>
        <v>0.87282783768563277</v>
      </c>
      <c r="AC106" s="269"/>
    </row>
    <row r="107" spans="1:29" ht="15.75" customHeight="1">
      <c r="A107" s="270" t="s">
        <v>127</v>
      </c>
      <c r="B107" s="108" t="s">
        <v>115</v>
      </c>
      <c r="C107" s="274" t="s">
        <v>246</v>
      </c>
      <c r="D107" s="275"/>
      <c r="E107" s="158">
        <v>13.42</v>
      </c>
      <c r="F107" s="87">
        <v>1438</v>
      </c>
      <c r="G107" s="159">
        <f t="shared" ref="G107:G110" si="42">E107*F107</f>
        <v>19297.96</v>
      </c>
      <c r="H107" s="160"/>
      <c r="I107" s="161">
        <v>6</v>
      </c>
      <c r="J107" s="162">
        <v>3600</v>
      </c>
      <c r="K107" s="163">
        <f>J107/I107</f>
        <v>600</v>
      </c>
      <c r="L107" s="164">
        <v>6</v>
      </c>
      <c r="M107" s="162">
        <f>F107/V107*60</f>
        <v>3107.3229291716721</v>
      </c>
      <c r="N107" s="163">
        <f>M107/L107</f>
        <v>517.88715486194531</v>
      </c>
      <c r="O107" s="165">
        <f>L107-I107</f>
        <v>0</v>
      </c>
      <c r="P107" s="166">
        <f>N107-K107</f>
        <v>-82.112845138054695</v>
      </c>
      <c r="Q107" s="152">
        <f>N107/K107</f>
        <v>0.86314525810324216</v>
      </c>
      <c r="R107" s="276">
        <f>Q123</f>
        <v>0.84823629505944831</v>
      </c>
      <c r="S107" s="167">
        <v>0.70849537037037036</v>
      </c>
      <c r="T107" s="168">
        <v>0.72777777777777775</v>
      </c>
      <c r="U107" s="169"/>
      <c r="V107" s="170">
        <v>27.766666666666637</v>
      </c>
      <c r="W107" s="168"/>
      <c r="X107" s="171"/>
      <c r="Y107" s="279"/>
      <c r="Z107" s="280"/>
      <c r="AA107" s="109">
        <f>M107-J107</f>
        <v>-492.67707082832794</v>
      </c>
      <c r="AB107" s="152">
        <f>M107/J107</f>
        <v>0.86314525810324227</v>
      </c>
      <c r="AC107" s="267">
        <f>AB123</f>
        <v>0.84823629505944842</v>
      </c>
    </row>
    <row r="108" spans="1:29" ht="15.75" customHeight="1">
      <c r="A108" s="271"/>
      <c r="B108" s="92" t="s">
        <v>104</v>
      </c>
      <c r="C108" s="260" t="s">
        <v>128</v>
      </c>
      <c r="D108" s="261"/>
      <c r="E108" s="93">
        <v>25.64</v>
      </c>
      <c r="F108" s="94">
        <v>2160</v>
      </c>
      <c r="G108" s="95">
        <f t="shared" si="42"/>
        <v>55382.400000000001</v>
      </c>
      <c r="H108" s="96"/>
      <c r="I108" s="97">
        <v>11</v>
      </c>
      <c r="J108" s="98">
        <v>3600</v>
      </c>
      <c r="K108" s="99">
        <f t="shared" si="27"/>
        <v>327.27272727272725</v>
      </c>
      <c r="L108" s="100">
        <v>11</v>
      </c>
      <c r="M108" s="98">
        <f>F108/V108*60</f>
        <v>3084.4902816342751</v>
      </c>
      <c r="N108" s="99">
        <f>M108/L108</f>
        <v>280.40820742129773</v>
      </c>
      <c r="O108" s="101">
        <f>L108-I108</f>
        <v>0</v>
      </c>
      <c r="P108" s="102">
        <f>N108-K108</f>
        <v>-46.86451985142952</v>
      </c>
      <c r="Q108" s="103">
        <f>N108/K108</f>
        <v>0.85680285600952089</v>
      </c>
      <c r="R108" s="277"/>
      <c r="S108" s="1">
        <v>0.73125000000000007</v>
      </c>
      <c r="T108" s="2">
        <v>0.76042824074074078</v>
      </c>
      <c r="U108" s="104">
        <v>5.0000000000001421</v>
      </c>
      <c r="V108" s="105">
        <v>42.016666666666623</v>
      </c>
      <c r="W108" s="106"/>
      <c r="X108" s="113"/>
      <c r="Y108" s="262"/>
      <c r="Z108" s="263"/>
      <c r="AA108" s="111">
        <f>M108-J108</f>
        <v>-515.50971836572489</v>
      </c>
      <c r="AB108" s="103">
        <f>M108/J108</f>
        <v>0.85680285600952089</v>
      </c>
      <c r="AC108" s="268"/>
    </row>
    <row r="109" spans="1:29" ht="15.75" customHeight="1">
      <c r="A109" s="271"/>
      <c r="B109" s="92" t="s">
        <v>104</v>
      </c>
      <c r="C109" s="260" t="s">
        <v>129</v>
      </c>
      <c r="D109" s="261"/>
      <c r="E109" s="93">
        <v>29.52</v>
      </c>
      <c r="F109" s="94">
        <v>2574</v>
      </c>
      <c r="G109" s="95">
        <f t="shared" si="42"/>
        <v>75984.479999999996</v>
      </c>
      <c r="H109" s="96"/>
      <c r="I109" s="97">
        <v>17</v>
      </c>
      <c r="J109" s="98">
        <v>3600</v>
      </c>
      <c r="K109" s="99">
        <f t="shared" si="27"/>
        <v>211.76470588235293</v>
      </c>
      <c r="L109" s="100">
        <v>17</v>
      </c>
      <c r="M109" s="98">
        <f>F109/V109*60</f>
        <v>3008.571428571433</v>
      </c>
      <c r="N109" s="99">
        <f>M109/L109</f>
        <v>176.97478991596665</v>
      </c>
      <c r="O109" s="101">
        <f>L109-I109</f>
        <v>0</v>
      </c>
      <c r="P109" s="102">
        <f>N109-K109</f>
        <v>-34.789915966386275</v>
      </c>
      <c r="Q109" s="103">
        <f>N109/K109</f>
        <v>0.83571428571428708</v>
      </c>
      <c r="R109" s="277"/>
      <c r="S109" s="1">
        <v>0.76388888888888895</v>
      </c>
      <c r="T109" s="2">
        <v>0.79953703703703705</v>
      </c>
      <c r="U109" s="104">
        <v>4.9833333333333663</v>
      </c>
      <c r="V109" s="105">
        <v>51.333333333333258</v>
      </c>
      <c r="W109" s="106"/>
      <c r="X109" s="113"/>
      <c r="Y109" s="262"/>
      <c r="Z109" s="263"/>
      <c r="AA109" s="111">
        <f>M109-J109</f>
        <v>-591.42857142856701</v>
      </c>
      <c r="AB109" s="103">
        <f>M109/J109</f>
        <v>0.83571428571428696</v>
      </c>
      <c r="AC109" s="268"/>
    </row>
    <row r="110" spans="1:29" ht="15.75" customHeight="1">
      <c r="A110" s="271"/>
      <c r="B110" s="92" t="s">
        <v>104</v>
      </c>
      <c r="C110" s="260" t="s">
        <v>130</v>
      </c>
      <c r="D110" s="261"/>
      <c r="E110" s="93">
        <v>29.85</v>
      </c>
      <c r="F110" s="94">
        <v>2650</v>
      </c>
      <c r="G110" s="95">
        <f t="shared" si="42"/>
        <v>79102.5</v>
      </c>
      <c r="H110" s="96"/>
      <c r="I110" s="97">
        <v>17</v>
      </c>
      <c r="J110" s="98">
        <v>3600</v>
      </c>
      <c r="K110" s="99">
        <f t="shared" si="27"/>
        <v>211.76470588235293</v>
      </c>
      <c r="L110" s="100">
        <v>17</v>
      </c>
      <c r="M110" s="98">
        <f>F110/V110*60</f>
        <v>3014.2180094786772</v>
      </c>
      <c r="N110" s="99">
        <f>M110/L110</f>
        <v>177.30694173403984</v>
      </c>
      <c r="O110" s="101">
        <f>L110-I110</f>
        <v>0</v>
      </c>
      <c r="P110" s="102">
        <f>N110-K110</f>
        <v>-34.457764148313089</v>
      </c>
      <c r="Q110" s="103">
        <f>N110/K110</f>
        <v>0.83728278041074378</v>
      </c>
      <c r="R110" s="277"/>
      <c r="S110" s="1">
        <v>0.80503472222222228</v>
      </c>
      <c r="T110" s="2">
        <v>0.84166666666666667</v>
      </c>
      <c r="U110" s="104">
        <v>7.9166666666667318</v>
      </c>
      <c r="V110" s="105">
        <v>52.749999999999929</v>
      </c>
      <c r="W110" s="106"/>
      <c r="X110" s="107"/>
      <c r="Y110" s="262"/>
      <c r="Z110" s="263"/>
      <c r="AA110" s="111">
        <f>M110-J110</f>
        <v>-585.78199052132277</v>
      </c>
      <c r="AB110" s="103">
        <f>M110/J110</f>
        <v>0.83728278041074367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3">AVERAGE(I107:I122)</f>
        <v>12.75</v>
      </c>
      <c r="J123" s="138">
        <f t="shared" si="43"/>
        <v>3600</v>
      </c>
      <c r="K123" s="139">
        <f t="shared" ref="K123" si="44">J123/I123</f>
        <v>282.35294117647061</v>
      </c>
      <c r="L123" s="137">
        <f t="shared" ref="L123:M123" si="45">AVERAGE(L107:L122)</f>
        <v>12.75</v>
      </c>
      <c r="M123" s="138">
        <f t="shared" si="45"/>
        <v>3053.6506622140141</v>
      </c>
      <c r="N123" s="139">
        <f>M123/L123</f>
        <v>239.50201272266779</v>
      </c>
      <c r="O123" s="140">
        <f>L123-I123</f>
        <v>0</v>
      </c>
      <c r="P123" s="141">
        <f>N123-K123</f>
        <v>-42.850928453802823</v>
      </c>
      <c r="Q123" s="142">
        <f>N123/K123</f>
        <v>0.84823629505944831</v>
      </c>
      <c r="R123" s="278"/>
      <c r="S123" s="143">
        <f>S107</f>
        <v>0.70849537037037036</v>
      </c>
      <c r="T123" s="144">
        <f>INDEX(T107:T122,COUNTA(T107:T122))</f>
        <v>0.84166666666666667</v>
      </c>
      <c r="U123" s="145"/>
      <c r="V123" s="156"/>
      <c r="W123" s="135"/>
      <c r="X123" s="139"/>
      <c r="Y123" s="265"/>
      <c r="Z123" s="266"/>
      <c r="AA123" s="157">
        <f>M123-J123</f>
        <v>-546.34933778598588</v>
      </c>
      <c r="AB123" s="142">
        <f>M123/J123</f>
        <v>0.84823629505944842</v>
      </c>
      <c r="AC123" s="269"/>
    </row>
    <row r="124" spans="1:29" ht="15.75" customHeight="1">
      <c r="A124" s="281" t="s">
        <v>134</v>
      </c>
      <c r="B124" s="108" t="s">
        <v>115</v>
      </c>
      <c r="C124" s="274" t="s">
        <v>136</v>
      </c>
      <c r="D124" s="275"/>
      <c r="E124" s="158">
        <v>27.58</v>
      </c>
      <c r="F124" s="87">
        <v>1484</v>
      </c>
      <c r="G124" s="159">
        <f t="shared" ref="G124:G127" si="46">E124*F124</f>
        <v>40928.719999999994</v>
      </c>
      <c r="H124" s="160"/>
      <c r="I124" s="161">
        <v>4</v>
      </c>
      <c r="J124" s="162">
        <v>3000</v>
      </c>
      <c r="K124" s="163">
        <f>J124/I124</f>
        <v>750</v>
      </c>
      <c r="L124" s="164">
        <v>4</v>
      </c>
      <c r="M124" s="162">
        <f>F124/V124*60</f>
        <v>2578.3783783783892</v>
      </c>
      <c r="N124" s="163">
        <f>M124/L124</f>
        <v>644.59459459459731</v>
      </c>
      <c r="O124" s="165">
        <f>L124-I124</f>
        <v>0</v>
      </c>
      <c r="P124" s="166">
        <f>N124-K124</f>
        <v>-105.40540540540269</v>
      </c>
      <c r="Q124" s="152">
        <f>N124/K124</f>
        <v>0.85945945945946312</v>
      </c>
      <c r="R124" s="276">
        <f>Q140</f>
        <v>0.87017307313739811</v>
      </c>
      <c r="S124" s="167">
        <v>0.70865740740740746</v>
      </c>
      <c r="T124" s="168">
        <v>0.73263888888888884</v>
      </c>
      <c r="U124" s="169"/>
      <c r="V124" s="170">
        <v>34.533333333333189</v>
      </c>
      <c r="W124" s="173"/>
      <c r="X124" s="151"/>
      <c r="Y124" s="279"/>
      <c r="Z124" s="280"/>
      <c r="AA124" s="109">
        <f>M124-J124</f>
        <v>-421.62162162161076</v>
      </c>
      <c r="AB124" s="152">
        <f>M124/J124</f>
        <v>0.85945945945946312</v>
      </c>
      <c r="AC124" s="267">
        <f>AB140</f>
        <v>0.87017307313739811</v>
      </c>
    </row>
    <row r="125" spans="1:29" ht="15.75" customHeight="1">
      <c r="A125" s="282"/>
      <c r="B125" s="92" t="s">
        <v>115</v>
      </c>
      <c r="C125" s="260" t="s">
        <v>135</v>
      </c>
      <c r="D125" s="261"/>
      <c r="E125" s="93">
        <v>24.15</v>
      </c>
      <c r="F125" s="94">
        <v>1168</v>
      </c>
      <c r="G125" s="95">
        <f t="shared" si="46"/>
        <v>28207.199999999997</v>
      </c>
      <c r="H125" s="96"/>
      <c r="I125" s="97">
        <v>4</v>
      </c>
      <c r="J125" s="98">
        <v>3000</v>
      </c>
      <c r="K125" s="99">
        <f t="shared" ref="K125:K127" si="47">J125/I125</f>
        <v>750</v>
      </c>
      <c r="L125" s="100">
        <v>4</v>
      </c>
      <c r="M125" s="98">
        <f>F125/V125*60</f>
        <v>2570.1711491442647</v>
      </c>
      <c r="N125" s="99">
        <f>M125/L125</f>
        <v>642.54278728606619</v>
      </c>
      <c r="O125" s="101">
        <f>L125-I125</f>
        <v>0</v>
      </c>
      <c r="P125" s="102">
        <f>N125-K125</f>
        <v>-107.45721271393381</v>
      </c>
      <c r="Q125" s="103">
        <f>N125/K125</f>
        <v>0.85672371638142153</v>
      </c>
      <c r="R125" s="277"/>
      <c r="S125" s="1">
        <v>0.73750000000000004</v>
      </c>
      <c r="T125" s="2">
        <v>0.75643518518518515</v>
      </c>
      <c r="U125" s="104">
        <v>7.000000000000135</v>
      </c>
      <c r="V125" s="105">
        <v>27.266666666666559</v>
      </c>
      <c r="W125" s="106"/>
      <c r="X125" s="107"/>
      <c r="Y125" s="262"/>
      <c r="Z125" s="263"/>
      <c r="AA125" s="111">
        <f>M125-J125</f>
        <v>-429.82885085573525</v>
      </c>
      <c r="AB125" s="103">
        <f>M125/J125</f>
        <v>0.85672371638142153</v>
      </c>
      <c r="AC125" s="268"/>
    </row>
    <row r="126" spans="1:29" ht="15.75" customHeight="1">
      <c r="A126" s="282"/>
      <c r="B126" s="92" t="s">
        <v>115</v>
      </c>
      <c r="C126" s="260" t="s">
        <v>217</v>
      </c>
      <c r="D126" s="261"/>
      <c r="E126" s="93">
        <v>15.71</v>
      </c>
      <c r="F126" s="94">
        <v>3036</v>
      </c>
      <c r="G126" s="95">
        <f t="shared" si="46"/>
        <v>47695.560000000005</v>
      </c>
      <c r="H126" s="96"/>
      <c r="I126" s="97">
        <v>3</v>
      </c>
      <c r="J126" s="98">
        <v>3300</v>
      </c>
      <c r="K126" s="99">
        <f t="shared" si="47"/>
        <v>1100</v>
      </c>
      <c r="L126" s="100">
        <v>3</v>
      </c>
      <c r="M126" s="98">
        <f>F126/V126*60</f>
        <v>2902.9482071713123</v>
      </c>
      <c r="N126" s="99">
        <f>M126/L126</f>
        <v>967.64940239043744</v>
      </c>
      <c r="O126" s="101">
        <f>L126-I126</f>
        <v>0</v>
      </c>
      <c r="P126" s="102">
        <f>N126-K126</f>
        <v>-132.35059760956256</v>
      </c>
      <c r="Q126" s="103">
        <f>N126/K126</f>
        <v>0.87968127490039771</v>
      </c>
      <c r="R126" s="277"/>
      <c r="S126" s="1">
        <v>0.76128472222222221</v>
      </c>
      <c r="T126" s="2">
        <v>0.80486111111111114</v>
      </c>
      <c r="U126" s="104">
        <v>6.9833333333333591</v>
      </c>
      <c r="V126" s="105">
        <v>62.750000000000057</v>
      </c>
      <c r="W126" s="106"/>
      <c r="X126" s="107"/>
      <c r="Y126" s="262"/>
      <c r="Z126" s="263"/>
      <c r="AA126" s="111">
        <f>M126-J126</f>
        <v>-397.05179282868767</v>
      </c>
      <c r="AB126" s="103">
        <f>M126/J126</f>
        <v>0.87968127490039771</v>
      </c>
      <c r="AC126" s="268"/>
    </row>
    <row r="127" spans="1:29" ht="15.75" customHeight="1">
      <c r="A127" s="282"/>
      <c r="B127" s="92" t="s">
        <v>115</v>
      </c>
      <c r="C127" s="260" t="s">
        <v>137</v>
      </c>
      <c r="D127" s="261"/>
      <c r="E127" s="93">
        <v>17.89</v>
      </c>
      <c r="F127" s="94">
        <v>6577</v>
      </c>
      <c r="G127" s="95">
        <f t="shared" si="46"/>
        <v>117662.53</v>
      </c>
      <c r="H127" s="96"/>
      <c r="I127" s="97">
        <v>4</v>
      </c>
      <c r="J127" s="98">
        <v>3300</v>
      </c>
      <c r="K127" s="99">
        <f t="shared" si="47"/>
        <v>825</v>
      </c>
      <c r="L127" s="100">
        <v>4</v>
      </c>
      <c r="M127" s="98">
        <f>F127/V127*60</f>
        <v>2912.6829868372502</v>
      </c>
      <c r="N127" s="99">
        <f>M127/L127</f>
        <v>728.17074670931254</v>
      </c>
      <c r="O127" s="101">
        <f>L127-I127</f>
        <v>0</v>
      </c>
      <c r="P127" s="102">
        <f>N127-K127</f>
        <v>-96.829253290687461</v>
      </c>
      <c r="Q127" s="103">
        <f>N127/K127</f>
        <v>0.88263120813250007</v>
      </c>
      <c r="R127" s="277"/>
      <c r="S127" s="1">
        <v>0.80833333333333335</v>
      </c>
      <c r="T127" s="2">
        <v>0.90241898148148147</v>
      </c>
      <c r="U127" s="104">
        <v>4.9999999999999822</v>
      </c>
      <c r="V127" s="105">
        <v>135.48333333333329</v>
      </c>
      <c r="W127" s="106"/>
      <c r="X127" s="107"/>
      <c r="Y127" s="262"/>
      <c r="Z127" s="263"/>
      <c r="AA127" s="111">
        <f>M127-J127</f>
        <v>-387.31701316274984</v>
      </c>
      <c r="AB127" s="103">
        <f>M127/J127</f>
        <v>0.88263120813250007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06"/>
      <c r="X137" s="107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06"/>
      <c r="X138" s="107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89"/>
      <c r="G140" s="136"/>
      <c r="H140" s="91"/>
      <c r="I140" s="137">
        <f t="shared" ref="I140:J140" si="48">AVERAGE(I124:I139)</f>
        <v>3.75</v>
      </c>
      <c r="J140" s="138">
        <f t="shared" si="48"/>
        <v>3150</v>
      </c>
      <c r="K140" s="139">
        <f t="shared" ref="K140" si="49">J140/I140</f>
        <v>840</v>
      </c>
      <c r="L140" s="137">
        <f t="shared" ref="L140:M140" si="50">AVERAGE(L124:L139)</f>
        <v>3.75</v>
      </c>
      <c r="M140" s="138">
        <f t="shared" si="50"/>
        <v>2741.0451803828041</v>
      </c>
      <c r="N140" s="139">
        <f>M140/L140</f>
        <v>730.94538143541445</v>
      </c>
      <c r="O140" s="140">
        <f>L140-I140</f>
        <v>0</v>
      </c>
      <c r="P140" s="141">
        <f>N140-K140</f>
        <v>-109.05461856458555</v>
      </c>
      <c r="Q140" s="142">
        <f>N140/K140</f>
        <v>0.87017307313739811</v>
      </c>
      <c r="R140" s="278"/>
      <c r="S140" s="143">
        <f>S124</f>
        <v>0.70865740740740746</v>
      </c>
      <c r="T140" s="144">
        <f>INDEX(T124:T139,COUNTA(T124:T139))</f>
        <v>0.90241898148148147</v>
      </c>
      <c r="U140" s="145"/>
      <c r="V140" s="156"/>
      <c r="W140" s="89"/>
      <c r="X140" s="91"/>
      <c r="Y140" s="265"/>
      <c r="Z140" s="266"/>
      <c r="AA140" s="157">
        <f>M140-J140</f>
        <v>-408.95481961719588</v>
      </c>
      <c r="AB140" s="142">
        <f>M140/J140</f>
        <v>0.87017307313739811</v>
      </c>
      <c r="AC140" s="269"/>
    </row>
    <row r="141" spans="1:29" ht="15.75" customHeight="1">
      <c r="A141" s="270" t="s">
        <v>138</v>
      </c>
      <c r="B141" s="108" t="s">
        <v>115</v>
      </c>
      <c r="C141" s="274" t="s">
        <v>139</v>
      </c>
      <c r="D141" s="275"/>
      <c r="E141" s="158">
        <v>22.28</v>
      </c>
      <c r="F141" s="87">
        <v>2120</v>
      </c>
      <c r="G141" s="159">
        <f t="shared" ref="G141:G143" si="51">E141*F141</f>
        <v>47233.600000000006</v>
      </c>
      <c r="H141" s="160"/>
      <c r="I141" s="161">
        <v>5</v>
      </c>
      <c r="J141" s="162">
        <v>3300</v>
      </c>
      <c r="K141" s="163">
        <f>J141/I141</f>
        <v>660</v>
      </c>
      <c r="L141" s="164">
        <v>5</v>
      </c>
      <c r="M141" s="162">
        <f>F141/V141*60</f>
        <v>2886.5355521936485</v>
      </c>
      <c r="N141" s="163">
        <f>M141/L141</f>
        <v>577.30711043872975</v>
      </c>
      <c r="O141" s="165">
        <f>L141-I141</f>
        <v>0</v>
      </c>
      <c r="P141" s="166">
        <f>N141-K141</f>
        <v>-82.692889561270249</v>
      </c>
      <c r="Q141" s="152">
        <f>N141/K141</f>
        <v>0.87470774308898447</v>
      </c>
      <c r="R141" s="276">
        <f>Q157</f>
        <v>0.87634061720580736</v>
      </c>
      <c r="S141" s="167">
        <v>0.70833333333333337</v>
      </c>
      <c r="T141" s="168">
        <v>0.73893518518518519</v>
      </c>
      <c r="U141" s="169"/>
      <c r="V141" s="170">
        <v>44.066666666666627</v>
      </c>
      <c r="W141" s="173"/>
      <c r="X141" s="151"/>
      <c r="Y141" s="279"/>
      <c r="Z141" s="280"/>
      <c r="AA141" s="109">
        <f>M141-J141</f>
        <v>-413.46444780635147</v>
      </c>
      <c r="AB141" s="152">
        <f>M141/J141</f>
        <v>0.87470774308898436</v>
      </c>
      <c r="AC141" s="267">
        <f>AB157</f>
        <v>0.87634061720580725</v>
      </c>
    </row>
    <row r="142" spans="1:29" ht="15.75" customHeight="1">
      <c r="A142" s="271"/>
      <c r="B142" s="92" t="s">
        <v>115</v>
      </c>
      <c r="C142" s="260" t="s">
        <v>140</v>
      </c>
      <c r="D142" s="261"/>
      <c r="E142" s="93">
        <v>18.18</v>
      </c>
      <c r="F142" s="94">
        <v>1713</v>
      </c>
      <c r="G142" s="95">
        <f t="shared" si="51"/>
        <v>31142.34</v>
      </c>
      <c r="H142" s="96"/>
      <c r="I142" s="97">
        <v>4</v>
      </c>
      <c r="J142" s="98">
        <v>3300</v>
      </c>
      <c r="K142" s="99">
        <f t="shared" ref="K142:K183" si="52">J142/I142</f>
        <v>825</v>
      </c>
      <c r="L142" s="100">
        <v>4</v>
      </c>
      <c r="M142" s="98">
        <f>F142/V142*60</f>
        <v>2874.9650349650356</v>
      </c>
      <c r="N142" s="99">
        <f>M142/L142</f>
        <v>718.74125874125889</v>
      </c>
      <c r="O142" s="101">
        <f>L142-I142</f>
        <v>0</v>
      </c>
      <c r="P142" s="102">
        <f>N142-K142</f>
        <v>-106.25874125874111</v>
      </c>
      <c r="Q142" s="103">
        <f>N142/K142</f>
        <v>0.87120152574698051</v>
      </c>
      <c r="R142" s="277"/>
      <c r="S142" s="1">
        <v>0.7446180555555556</v>
      </c>
      <c r="T142" s="2">
        <v>0.76944444444444449</v>
      </c>
      <c r="U142" s="104">
        <v>8.1833333333333869</v>
      </c>
      <c r="V142" s="105">
        <v>35.749999999999993</v>
      </c>
      <c r="W142" s="106"/>
      <c r="X142" s="107"/>
      <c r="Y142" s="262"/>
      <c r="Z142" s="263"/>
      <c r="AA142" s="111">
        <f>M142-J142</f>
        <v>-425.03496503496444</v>
      </c>
      <c r="AB142" s="103">
        <f>M142/J142</f>
        <v>0.87120152574698051</v>
      </c>
      <c r="AC142" s="268"/>
    </row>
    <row r="143" spans="1:29" ht="15.75" customHeight="1">
      <c r="A143" s="271"/>
      <c r="B143" s="92" t="s">
        <v>115</v>
      </c>
      <c r="C143" s="260" t="s">
        <v>141</v>
      </c>
      <c r="D143" s="261"/>
      <c r="E143" s="93">
        <v>16.66</v>
      </c>
      <c r="F143" s="94">
        <v>9779</v>
      </c>
      <c r="G143" s="95">
        <f t="shared" si="51"/>
        <v>162918.14000000001</v>
      </c>
      <c r="H143" s="96"/>
      <c r="I143" s="97">
        <v>4</v>
      </c>
      <c r="J143" s="98">
        <v>3300</v>
      </c>
      <c r="K143" s="99">
        <f t="shared" si="52"/>
        <v>825</v>
      </c>
      <c r="L143" s="100">
        <v>4</v>
      </c>
      <c r="M143" s="98">
        <f>F143/V143*60</f>
        <v>2914.2715231788075</v>
      </c>
      <c r="N143" s="99">
        <f>M143/L143</f>
        <v>728.56788079470186</v>
      </c>
      <c r="O143" s="101">
        <f>L143-I143</f>
        <v>0</v>
      </c>
      <c r="P143" s="102">
        <f>N143-K143</f>
        <v>-96.432119205298136</v>
      </c>
      <c r="Q143" s="103">
        <f>N143/K143</f>
        <v>0.88311258278145677</v>
      </c>
      <c r="R143" s="277"/>
      <c r="S143" s="1">
        <v>0.77361111111111114</v>
      </c>
      <c r="T143" s="2">
        <v>0.91342592592592597</v>
      </c>
      <c r="U143" s="104">
        <v>5.9999999999999787</v>
      </c>
      <c r="V143" s="105">
        <v>201.33333333333337</v>
      </c>
      <c r="W143" s="106"/>
      <c r="X143" s="107"/>
      <c r="Y143" s="262"/>
      <c r="Z143" s="263"/>
      <c r="AA143" s="111">
        <f>M143-J143</f>
        <v>-385.72847682119254</v>
      </c>
      <c r="AB143" s="103">
        <f>M143/J143</f>
        <v>0.88311258278145677</v>
      </c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89"/>
      <c r="G157" s="136"/>
      <c r="H157" s="91"/>
      <c r="I157" s="137">
        <f t="shared" ref="I157:J157" si="53">AVERAGE(I141:I156)</f>
        <v>4.333333333333333</v>
      </c>
      <c r="J157" s="138">
        <f t="shared" si="53"/>
        <v>3300</v>
      </c>
      <c r="K157" s="139">
        <f t="shared" ref="K157" si="54">J157/I157</f>
        <v>761.53846153846155</v>
      </c>
      <c r="L157" s="137">
        <f t="shared" ref="L157:M157" si="55">AVERAGE(L141:L156)</f>
        <v>4.333333333333333</v>
      </c>
      <c r="M157" s="138">
        <f t="shared" si="55"/>
        <v>2891.924036779164</v>
      </c>
      <c r="N157" s="139">
        <f>M157/L157</f>
        <v>667.36708541057635</v>
      </c>
      <c r="O157" s="140">
        <f>L157-I157</f>
        <v>0</v>
      </c>
      <c r="P157" s="141">
        <f>N157-K157</f>
        <v>-94.171376127885196</v>
      </c>
      <c r="Q157" s="142">
        <f>N157/K157</f>
        <v>0.87634061720580736</v>
      </c>
      <c r="R157" s="278"/>
      <c r="S157" s="143">
        <f>S141</f>
        <v>0.70833333333333337</v>
      </c>
      <c r="T157" s="144">
        <f>INDEX(T141:T156,COUNTA(T141:T156))</f>
        <v>0.91342592592592597</v>
      </c>
      <c r="U157" s="145"/>
      <c r="V157" s="156"/>
      <c r="W157" s="89"/>
      <c r="X157" s="91"/>
      <c r="Y157" s="265"/>
      <c r="Z157" s="266"/>
      <c r="AA157" s="157">
        <f>M157-J157</f>
        <v>-408.075963220836</v>
      </c>
      <c r="AB157" s="142">
        <f>M157/J157</f>
        <v>0.87634061720580725</v>
      </c>
      <c r="AC157" s="269"/>
    </row>
    <row r="158" spans="1:29" ht="15.75" customHeight="1">
      <c r="A158" s="281" t="s">
        <v>142</v>
      </c>
      <c r="B158" s="108" t="s">
        <v>115</v>
      </c>
      <c r="C158" s="274" t="s">
        <v>133</v>
      </c>
      <c r="D158" s="275"/>
      <c r="E158" s="158">
        <v>13.25</v>
      </c>
      <c r="F158" s="87">
        <v>829</v>
      </c>
      <c r="G158" s="159">
        <f t="shared" ref="G158:G160" si="56">E158*F158</f>
        <v>10984.25</v>
      </c>
      <c r="H158" s="160">
        <v>2</v>
      </c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2548.5909479077764</v>
      </c>
      <c r="N158" s="163">
        <f>M158/L158</f>
        <v>637.14773697694409</v>
      </c>
      <c r="O158" s="165">
        <f>L158-I158</f>
        <v>0</v>
      </c>
      <c r="P158" s="166">
        <f>N158-K158</f>
        <v>-112.85226302305591</v>
      </c>
      <c r="Q158" s="152">
        <f>N158/K158</f>
        <v>0.84953031596925876</v>
      </c>
      <c r="R158" s="276">
        <f>Q174</f>
        <v>0.85396388682283042</v>
      </c>
      <c r="S158" s="167">
        <v>0.7086689814814815</v>
      </c>
      <c r="T158" s="168">
        <v>0.72222222222222221</v>
      </c>
      <c r="U158" s="169"/>
      <c r="V158" s="170">
        <v>19.516666666666627</v>
      </c>
      <c r="W158" s="173"/>
      <c r="X158" s="151"/>
      <c r="Y158" s="279"/>
      <c r="Z158" s="280"/>
      <c r="AA158" s="109">
        <f>M158-J158</f>
        <v>-451.40905209222365</v>
      </c>
      <c r="AB158" s="152">
        <f>M158/J158</f>
        <v>0.84953031596925876</v>
      </c>
      <c r="AC158" s="267">
        <f>AB174</f>
        <v>0.85396388682283042</v>
      </c>
    </row>
    <row r="159" spans="1:29" ht="15.75" customHeight="1">
      <c r="A159" s="282"/>
      <c r="B159" s="92" t="s">
        <v>115</v>
      </c>
      <c r="C159" s="260" t="s">
        <v>144</v>
      </c>
      <c r="D159" s="261"/>
      <c r="E159" s="93">
        <v>14.28</v>
      </c>
      <c r="F159" s="94">
        <v>9443</v>
      </c>
      <c r="G159" s="95">
        <f t="shared" si="56"/>
        <v>134846.04</v>
      </c>
      <c r="H159" s="96">
        <v>2</v>
      </c>
      <c r="I159" s="97">
        <v>3</v>
      </c>
      <c r="J159" s="98">
        <v>3600</v>
      </c>
      <c r="K159" s="99">
        <f t="shared" si="52"/>
        <v>1200</v>
      </c>
      <c r="L159" s="100">
        <v>3</v>
      </c>
      <c r="M159" s="98">
        <f>F159/V159*60</f>
        <v>3046.1290322580653</v>
      </c>
      <c r="N159" s="99">
        <f>M159/L159</f>
        <v>1015.3763440860217</v>
      </c>
      <c r="O159" s="101">
        <f>L159-I159</f>
        <v>0</v>
      </c>
      <c r="P159" s="102">
        <f>N159-K159</f>
        <v>-184.62365591397827</v>
      </c>
      <c r="Q159" s="103">
        <f>N159/K159</f>
        <v>0.84614695340501811</v>
      </c>
      <c r="R159" s="277"/>
      <c r="S159" s="1">
        <v>0.73541666666666672</v>
      </c>
      <c r="T159" s="2">
        <v>0.86458333333333337</v>
      </c>
      <c r="U159" s="104">
        <v>19.000000000000092</v>
      </c>
      <c r="V159" s="105">
        <v>185.99999999999997</v>
      </c>
      <c r="W159" s="106">
        <v>0.86458333333333337</v>
      </c>
      <c r="X159" s="107">
        <v>0.92083333333333317</v>
      </c>
      <c r="Y159" s="262"/>
      <c r="Z159" s="263"/>
      <c r="AA159" s="111">
        <f>M159-J159</f>
        <v>-553.87096774193469</v>
      </c>
      <c r="AB159" s="103">
        <f>M159/J159</f>
        <v>0.84614695340501811</v>
      </c>
      <c r="AC159" s="268"/>
    </row>
    <row r="160" spans="1:29" ht="15.75" customHeight="1">
      <c r="A160" s="282"/>
      <c r="B160" s="92" t="s">
        <v>115</v>
      </c>
      <c r="C160" s="260" t="s">
        <v>133</v>
      </c>
      <c r="D160" s="261"/>
      <c r="E160" s="93">
        <v>13.25</v>
      </c>
      <c r="F160" s="94">
        <v>10153</v>
      </c>
      <c r="G160" s="95">
        <f t="shared" si="56"/>
        <v>134527.25</v>
      </c>
      <c r="H160" s="96"/>
      <c r="I160" s="97">
        <v>4</v>
      </c>
      <c r="J160" s="98">
        <v>3000</v>
      </c>
      <c r="K160" s="99">
        <f t="shared" si="52"/>
        <v>750</v>
      </c>
      <c r="L160" s="100">
        <v>4</v>
      </c>
      <c r="M160" s="98">
        <f>F160/V160*60</f>
        <v>2603.3333333333317</v>
      </c>
      <c r="N160" s="99">
        <f>M160/L160</f>
        <v>650.83333333333292</v>
      </c>
      <c r="O160" s="101">
        <f>L160-I160</f>
        <v>0</v>
      </c>
      <c r="P160" s="102">
        <f>N160-K160</f>
        <v>-99.166666666667084</v>
      </c>
      <c r="Q160" s="103">
        <f>N160/K160</f>
        <v>0.8677777777777772</v>
      </c>
      <c r="R160" s="277"/>
      <c r="S160" s="1">
        <v>0.92083333333333317</v>
      </c>
      <c r="T160" s="2">
        <v>1.0833333333333333</v>
      </c>
      <c r="U160" s="104">
        <v>80.999999999999716</v>
      </c>
      <c r="V160" s="105">
        <v>234.00000000000011</v>
      </c>
      <c r="W160" s="106"/>
      <c r="X160" s="107"/>
      <c r="Y160" s="262"/>
      <c r="Z160" s="263"/>
      <c r="AA160" s="111">
        <f>M160-J160</f>
        <v>-396.66666666666833</v>
      </c>
      <c r="AB160" s="103">
        <f>M160/J160</f>
        <v>0.8677777777777772</v>
      </c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07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23"/>
      <c r="X168" s="124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23"/>
      <c r="X169" s="124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23"/>
      <c r="X170" s="124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23"/>
      <c r="X171" s="124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23"/>
      <c r="X172" s="124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57">AVERAGE(I158:I173)</f>
        <v>3.6666666666666665</v>
      </c>
      <c r="J174" s="138">
        <f t="shared" si="57"/>
        <v>3200</v>
      </c>
      <c r="K174" s="139">
        <f t="shared" ref="K174" si="58">J174/I174</f>
        <v>872.72727272727275</v>
      </c>
      <c r="L174" s="137">
        <f t="shared" ref="L174:M174" si="59">AVERAGE(L158:L173)</f>
        <v>3.6666666666666665</v>
      </c>
      <c r="M174" s="138">
        <f t="shared" si="59"/>
        <v>2732.6844378330575</v>
      </c>
      <c r="N174" s="139">
        <f t="shared" ref="N174:N183" si="60">M174/L174</f>
        <v>745.2775739544702</v>
      </c>
      <c r="O174" s="140">
        <f t="shared" ref="O174:O183" si="61">L174-I174</f>
        <v>0</v>
      </c>
      <c r="P174" s="141">
        <f t="shared" ref="P174:P183" si="62">N174-K174</f>
        <v>-127.44969877280255</v>
      </c>
      <c r="Q174" s="142">
        <f t="shared" ref="Q174:Q183" si="63">N174/K174</f>
        <v>0.85396388682283042</v>
      </c>
      <c r="R174" s="278"/>
      <c r="S174" s="143">
        <f>S158</f>
        <v>0.7086689814814815</v>
      </c>
      <c r="T174" s="144">
        <f>INDEX(T158:T173,COUNTA(T158:T173))</f>
        <v>1.0833333333333333</v>
      </c>
      <c r="U174" s="145"/>
      <c r="V174" s="156"/>
      <c r="W174" s="89"/>
      <c r="X174" s="91"/>
      <c r="Y174" s="265"/>
      <c r="Z174" s="266"/>
      <c r="AA174" s="157">
        <f t="shared" ref="AA174:AA183" si="64">M174-J174</f>
        <v>-467.31556216694253</v>
      </c>
      <c r="AB174" s="142">
        <f t="shared" ref="AB174:AB183" si="65">M174/J174</f>
        <v>0.85396388682283042</v>
      </c>
      <c r="AC174" s="269"/>
    </row>
    <row r="175" spans="1:29" ht="15.75" customHeight="1">
      <c r="A175" s="270" t="s">
        <v>145</v>
      </c>
      <c r="B175" s="108" t="s">
        <v>115</v>
      </c>
      <c r="C175" s="274" t="s">
        <v>146</v>
      </c>
      <c r="D175" s="275"/>
      <c r="E175" s="158">
        <v>18.18</v>
      </c>
      <c r="F175" s="87">
        <v>1225</v>
      </c>
      <c r="G175" s="159">
        <f t="shared" ref="G175:G183" si="66">E175*F175</f>
        <v>22270.5</v>
      </c>
      <c r="H175" s="160">
        <v>2</v>
      </c>
      <c r="I175" s="161">
        <v>3</v>
      </c>
      <c r="J175" s="162">
        <v>3600</v>
      </c>
      <c r="K175" s="163">
        <f>J175/I175</f>
        <v>1200</v>
      </c>
      <c r="L175" s="164">
        <v>3</v>
      </c>
      <c r="M175" s="162">
        <f t="shared" ref="M175:M183" si="67">F175/V175*60</f>
        <v>3022.6182316655354</v>
      </c>
      <c r="N175" s="163">
        <f t="shared" si="60"/>
        <v>1007.5394105551785</v>
      </c>
      <c r="O175" s="165">
        <f t="shared" si="61"/>
        <v>0</v>
      </c>
      <c r="P175" s="166">
        <f t="shared" si="62"/>
        <v>-192.46058944482149</v>
      </c>
      <c r="Q175" s="152">
        <f t="shared" si="63"/>
        <v>0.83961617546264877</v>
      </c>
      <c r="R175" s="276">
        <f>Q191</f>
        <v>0.85662257358068805</v>
      </c>
      <c r="S175" s="167">
        <v>0.70833333333333337</v>
      </c>
      <c r="T175" s="168">
        <v>0.72521990740740738</v>
      </c>
      <c r="U175" s="169"/>
      <c r="V175" s="170">
        <v>24.316666666666578</v>
      </c>
      <c r="W175" s="168"/>
      <c r="X175" s="171"/>
      <c r="Y175" s="279"/>
      <c r="Z175" s="280"/>
      <c r="AA175" s="174">
        <f t="shared" si="64"/>
        <v>-577.3817683344646</v>
      </c>
      <c r="AB175" s="152">
        <f t="shared" si="65"/>
        <v>0.83961617546264877</v>
      </c>
      <c r="AC175" s="267">
        <f>AB191</f>
        <v>0.85662257358068794</v>
      </c>
    </row>
    <row r="176" spans="1:29" ht="15.75" customHeight="1">
      <c r="A176" s="271"/>
      <c r="B176" s="92" t="s">
        <v>115</v>
      </c>
      <c r="C176" s="260" t="s">
        <v>147</v>
      </c>
      <c r="D176" s="261"/>
      <c r="E176" s="93">
        <v>18.18</v>
      </c>
      <c r="F176" s="94">
        <v>2344</v>
      </c>
      <c r="G176" s="95">
        <f t="shared" si="66"/>
        <v>42613.919999999998</v>
      </c>
      <c r="H176" s="96"/>
      <c r="I176" s="97">
        <v>3</v>
      </c>
      <c r="J176" s="98">
        <v>3600</v>
      </c>
      <c r="K176" s="99">
        <f t="shared" si="52"/>
        <v>1200</v>
      </c>
      <c r="L176" s="100">
        <v>3</v>
      </c>
      <c r="M176" s="98">
        <f t="shared" si="67"/>
        <v>3038.6748289521111</v>
      </c>
      <c r="N176" s="99">
        <f t="shared" si="60"/>
        <v>1012.8916096507037</v>
      </c>
      <c r="O176" s="101">
        <f t="shared" si="61"/>
        <v>0</v>
      </c>
      <c r="P176" s="102">
        <f t="shared" si="62"/>
        <v>-187.10839034929631</v>
      </c>
      <c r="Q176" s="103">
        <f t="shared" si="63"/>
        <v>0.8440763413755864</v>
      </c>
      <c r="R176" s="277"/>
      <c r="S176" s="1">
        <v>0.73541666666666672</v>
      </c>
      <c r="T176" s="2">
        <v>0.76755787037037038</v>
      </c>
      <c r="U176" s="104">
        <v>14.683333333333444</v>
      </c>
      <c r="V176" s="105">
        <v>46.283333333333267</v>
      </c>
      <c r="W176" s="106"/>
      <c r="X176" s="113"/>
      <c r="Y176" s="262"/>
      <c r="Z176" s="263"/>
      <c r="AA176" s="175">
        <f t="shared" si="64"/>
        <v>-561.32517104788894</v>
      </c>
      <c r="AB176" s="103">
        <f t="shared" si="65"/>
        <v>0.8440763413755864</v>
      </c>
      <c r="AC176" s="268"/>
    </row>
    <row r="177" spans="1:29" ht="15.75" customHeight="1">
      <c r="A177" s="271"/>
      <c r="B177" s="92" t="s">
        <v>115</v>
      </c>
      <c r="C177" s="260" t="s">
        <v>143</v>
      </c>
      <c r="D177" s="261"/>
      <c r="E177" s="93">
        <v>24.82</v>
      </c>
      <c r="F177" s="94">
        <v>1066</v>
      </c>
      <c r="G177" s="95">
        <f t="shared" si="66"/>
        <v>26458.12</v>
      </c>
      <c r="H177" s="96">
        <v>2</v>
      </c>
      <c r="I177" s="97">
        <v>4</v>
      </c>
      <c r="J177" s="98">
        <v>3300</v>
      </c>
      <c r="K177" s="99">
        <f t="shared" si="52"/>
        <v>825</v>
      </c>
      <c r="L177" s="100">
        <v>4</v>
      </c>
      <c r="M177" s="98">
        <f t="shared" si="67"/>
        <v>2844.7739065974733</v>
      </c>
      <c r="N177" s="99">
        <f t="shared" si="60"/>
        <v>711.19347664936834</v>
      </c>
      <c r="O177" s="101">
        <f t="shared" si="61"/>
        <v>0</v>
      </c>
      <c r="P177" s="102">
        <f t="shared" si="62"/>
        <v>-113.80652335063166</v>
      </c>
      <c r="Q177" s="103">
        <f t="shared" si="63"/>
        <v>0.86205269896893133</v>
      </c>
      <c r="R177" s="277"/>
      <c r="S177" s="1">
        <v>0.77777777777777779</v>
      </c>
      <c r="T177" s="2">
        <v>0.79339120370370375</v>
      </c>
      <c r="U177" s="104">
        <v>14.716666666666676</v>
      </c>
      <c r="V177" s="105">
        <v>22.483333333333384</v>
      </c>
      <c r="W177" s="106"/>
      <c r="X177" s="113"/>
      <c r="Y177" s="262"/>
      <c r="Z177" s="263"/>
      <c r="AA177" s="175">
        <f t="shared" si="64"/>
        <v>-455.22609340252666</v>
      </c>
      <c r="AB177" s="103">
        <f t="shared" si="65"/>
        <v>0.86205269896893133</v>
      </c>
      <c r="AC177" s="268"/>
    </row>
    <row r="178" spans="1:29" ht="15.75" customHeight="1">
      <c r="A178" s="271"/>
      <c r="B178" s="92" t="s">
        <v>115</v>
      </c>
      <c r="C178" s="260" t="s">
        <v>148</v>
      </c>
      <c r="D178" s="261"/>
      <c r="E178" s="93">
        <v>25.03</v>
      </c>
      <c r="F178" s="94">
        <v>995</v>
      </c>
      <c r="G178" s="95">
        <f t="shared" si="66"/>
        <v>24904.850000000002</v>
      </c>
      <c r="H178" s="96">
        <v>2</v>
      </c>
      <c r="I178" s="97">
        <v>4</v>
      </c>
      <c r="J178" s="98">
        <v>3300</v>
      </c>
      <c r="K178" s="99">
        <f t="shared" si="52"/>
        <v>825</v>
      </c>
      <c r="L178" s="100">
        <v>4</v>
      </c>
      <c r="M178" s="98">
        <f t="shared" si="67"/>
        <v>2856.459330143553</v>
      </c>
      <c r="N178" s="99">
        <f t="shared" si="60"/>
        <v>714.11483253588824</v>
      </c>
      <c r="O178" s="101">
        <f t="shared" si="61"/>
        <v>0</v>
      </c>
      <c r="P178" s="102">
        <f t="shared" si="62"/>
        <v>-110.88516746411176</v>
      </c>
      <c r="Q178" s="103">
        <f t="shared" si="63"/>
        <v>0.86559373640713722</v>
      </c>
      <c r="R178" s="277"/>
      <c r="S178" s="1">
        <v>0.80354166666666671</v>
      </c>
      <c r="T178" s="2">
        <v>0.81805555555555554</v>
      </c>
      <c r="U178" s="104">
        <v>14.61666666666666</v>
      </c>
      <c r="V178" s="105">
        <v>20.89999999999991</v>
      </c>
      <c r="W178" s="106"/>
      <c r="X178" s="113"/>
      <c r="Y178" s="262"/>
      <c r="Z178" s="263"/>
      <c r="AA178" s="175">
        <f t="shared" si="64"/>
        <v>-443.54066985644704</v>
      </c>
      <c r="AB178" s="103">
        <f t="shared" si="65"/>
        <v>0.86559373640713722</v>
      </c>
      <c r="AC178" s="268"/>
    </row>
    <row r="179" spans="1:29" ht="15.75" customHeight="1">
      <c r="A179" s="272"/>
      <c r="B179" s="92" t="s">
        <v>115</v>
      </c>
      <c r="C179" s="260" t="s">
        <v>149</v>
      </c>
      <c r="D179" s="261"/>
      <c r="E179" s="93">
        <v>18.18</v>
      </c>
      <c r="F179" s="94">
        <v>2738</v>
      </c>
      <c r="G179" s="95">
        <f t="shared" si="66"/>
        <v>49776.84</v>
      </c>
      <c r="H179" s="113"/>
      <c r="I179" s="97">
        <v>4</v>
      </c>
      <c r="J179" s="98">
        <v>3000</v>
      </c>
      <c r="K179" s="99">
        <f t="shared" si="52"/>
        <v>750</v>
      </c>
      <c r="L179" s="114">
        <v>4</v>
      </c>
      <c r="M179" s="98">
        <f t="shared" si="67"/>
        <v>2653.2436069986529</v>
      </c>
      <c r="N179" s="99">
        <f t="shared" si="60"/>
        <v>663.31090174966323</v>
      </c>
      <c r="O179" s="101">
        <f t="shared" si="61"/>
        <v>0</v>
      </c>
      <c r="P179" s="102">
        <f t="shared" si="62"/>
        <v>-86.68909825033677</v>
      </c>
      <c r="Q179" s="103">
        <f t="shared" si="63"/>
        <v>0.88441453566621764</v>
      </c>
      <c r="R179" s="277"/>
      <c r="S179" s="1">
        <v>0.82783564814814814</v>
      </c>
      <c r="T179" s="2">
        <v>0.87083333333333335</v>
      </c>
      <c r="U179" s="104">
        <v>14.08333333333335</v>
      </c>
      <c r="V179" s="105">
        <v>61.9166666666667</v>
      </c>
      <c r="W179" s="106">
        <v>0.87083333333333335</v>
      </c>
      <c r="X179" s="107">
        <v>0.92500000000000004</v>
      </c>
      <c r="Y179" s="262"/>
      <c r="Z179" s="263"/>
      <c r="AA179" s="175">
        <f t="shared" si="64"/>
        <v>-346.75639300134708</v>
      </c>
      <c r="AB179" s="103">
        <f t="shared" si="65"/>
        <v>0.88441453566621764</v>
      </c>
      <c r="AC179" s="268"/>
    </row>
    <row r="180" spans="1:29" ht="15.75" customHeight="1">
      <c r="A180" s="272"/>
      <c r="B180" s="92" t="s">
        <v>115</v>
      </c>
      <c r="C180" s="260" t="s">
        <v>148</v>
      </c>
      <c r="D180" s="261"/>
      <c r="E180" s="93">
        <v>25.03</v>
      </c>
      <c r="F180" s="94">
        <v>2076</v>
      </c>
      <c r="G180" s="115">
        <f t="shared" si="66"/>
        <v>51962.28</v>
      </c>
      <c r="H180" s="116"/>
      <c r="I180" s="97">
        <v>4</v>
      </c>
      <c r="J180" s="98">
        <v>3300</v>
      </c>
      <c r="K180" s="99">
        <f t="shared" si="52"/>
        <v>825</v>
      </c>
      <c r="L180" s="100">
        <v>4</v>
      </c>
      <c r="M180" s="98">
        <f t="shared" si="67"/>
        <v>2872.2521137586468</v>
      </c>
      <c r="N180" s="99">
        <f t="shared" si="60"/>
        <v>718.06302843966171</v>
      </c>
      <c r="O180" s="101">
        <f t="shared" si="61"/>
        <v>0</v>
      </c>
      <c r="P180" s="102">
        <f t="shared" si="62"/>
        <v>-106.93697156033829</v>
      </c>
      <c r="Q180" s="103">
        <f t="shared" si="63"/>
        <v>0.87037942841171112</v>
      </c>
      <c r="R180" s="277"/>
      <c r="S180" s="1">
        <v>0.92500000000000004</v>
      </c>
      <c r="T180" s="2">
        <v>0.95511574074074079</v>
      </c>
      <c r="U180" s="104">
        <v>78.000000000000043</v>
      </c>
      <c r="V180" s="105">
        <v>43.366666666666674</v>
      </c>
      <c r="W180" s="106"/>
      <c r="X180" s="4"/>
      <c r="Y180" s="262"/>
      <c r="Z180" s="263"/>
      <c r="AA180" s="175">
        <f t="shared" si="64"/>
        <v>-427.74788624135317</v>
      </c>
      <c r="AB180" s="103">
        <f t="shared" si="65"/>
        <v>0.87037942841171112</v>
      </c>
      <c r="AC180" s="268"/>
    </row>
    <row r="181" spans="1:29" ht="15.75" customHeight="1">
      <c r="A181" s="272"/>
      <c r="B181" s="92" t="s">
        <v>115</v>
      </c>
      <c r="C181" s="260" t="s">
        <v>143</v>
      </c>
      <c r="D181" s="261"/>
      <c r="E181" s="93">
        <v>24.82</v>
      </c>
      <c r="F181" s="94">
        <v>2472</v>
      </c>
      <c r="G181" s="115">
        <f t="shared" si="66"/>
        <v>61355.040000000001</v>
      </c>
      <c r="H181" s="119"/>
      <c r="I181" s="97">
        <v>4</v>
      </c>
      <c r="J181" s="98">
        <v>3300</v>
      </c>
      <c r="K181" s="99">
        <f t="shared" si="52"/>
        <v>825</v>
      </c>
      <c r="L181" s="114">
        <v>4</v>
      </c>
      <c r="M181" s="98">
        <f t="shared" si="67"/>
        <v>2855.0529355149197</v>
      </c>
      <c r="N181" s="99">
        <f t="shared" si="60"/>
        <v>713.76323387872992</v>
      </c>
      <c r="O181" s="120">
        <f t="shared" si="61"/>
        <v>0</v>
      </c>
      <c r="P181" s="121">
        <f t="shared" si="62"/>
        <v>-111.23676612127008</v>
      </c>
      <c r="Q181" s="122">
        <f t="shared" si="63"/>
        <v>0.86516755621664232</v>
      </c>
      <c r="R181" s="277"/>
      <c r="S181" s="1">
        <v>0.96531250000000002</v>
      </c>
      <c r="T181" s="2">
        <v>1.0013888888888889</v>
      </c>
      <c r="U181" s="104">
        <v>14.683333333333284</v>
      </c>
      <c r="V181" s="105">
        <v>51.949999999999967</v>
      </c>
      <c r="W181" s="106"/>
      <c r="X181" s="107"/>
      <c r="Y181" s="262"/>
      <c r="Z181" s="263"/>
      <c r="AA181" s="175">
        <f t="shared" si="64"/>
        <v>-444.94706448508032</v>
      </c>
      <c r="AB181" s="103">
        <f t="shared" si="65"/>
        <v>0.86516755621664232</v>
      </c>
      <c r="AC181" s="268"/>
    </row>
    <row r="182" spans="1:29" ht="15.75" customHeight="1">
      <c r="A182" s="272"/>
      <c r="B182" s="92" t="s">
        <v>115</v>
      </c>
      <c r="C182" s="260" t="s">
        <v>146</v>
      </c>
      <c r="D182" s="261"/>
      <c r="E182" s="93">
        <v>18.18</v>
      </c>
      <c r="F182" s="94">
        <v>3126</v>
      </c>
      <c r="G182" s="115">
        <f t="shared" si="66"/>
        <v>56830.68</v>
      </c>
      <c r="H182" s="119"/>
      <c r="I182" s="97">
        <v>3</v>
      </c>
      <c r="J182" s="98">
        <v>3600</v>
      </c>
      <c r="K182" s="99">
        <f t="shared" si="52"/>
        <v>1200</v>
      </c>
      <c r="L182" s="114">
        <v>3</v>
      </c>
      <c r="M182" s="98">
        <f t="shared" si="67"/>
        <v>3033.3153638814033</v>
      </c>
      <c r="N182" s="99">
        <f t="shared" si="60"/>
        <v>1011.1051212938011</v>
      </c>
      <c r="O182" s="120">
        <f t="shared" si="61"/>
        <v>0</v>
      </c>
      <c r="P182" s="121">
        <f t="shared" si="62"/>
        <v>-188.89487870619894</v>
      </c>
      <c r="Q182" s="122">
        <f t="shared" si="63"/>
        <v>0.84258760107816755</v>
      </c>
      <c r="R182" s="277"/>
      <c r="S182" s="1">
        <v>1.0119212962962962</v>
      </c>
      <c r="T182" s="2">
        <v>1.054861111111111</v>
      </c>
      <c r="U182" s="104">
        <v>15.166666666666586</v>
      </c>
      <c r="V182" s="105">
        <v>61.8333333333333</v>
      </c>
      <c r="W182" s="106"/>
      <c r="X182" s="107"/>
      <c r="Y182" s="262"/>
      <c r="Z182" s="263"/>
      <c r="AA182" s="175">
        <f t="shared" si="64"/>
        <v>-566.6846361185967</v>
      </c>
      <c r="AB182" s="103">
        <f t="shared" si="65"/>
        <v>0.84258760107816755</v>
      </c>
      <c r="AC182" s="268"/>
    </row>
    <row r="183" spans="1:29" ht="15.75" customHeight="1">
      <c r="A183" s="272"/>
      <c r="B183" s="92" t="s">
        <v>115</v>
      </c>
      <c r="C183" s="260" t="s">
        <v>144</v>
      </c>
      <c r="D183" s="261"/>
      <c r="E183" s="93">
        <v>14.28</v>
      </c>
      <c r="F183" s="94">
        <v>2526</v>
      </c>
      <c r="G183" s="115">
        <f t="shared" si="66"/>
        <v>36071.279999999999</v>
      </c>
      <c r="H183" s="119"/>
      <c r="I183" s="97">
        <v>3</v>
      </c>
      <c r="J183" s="98">
        <v>3600</v>
      </c>
      <c r="K183" s="99">
        <f t="shared" si="52"/>
        <v>1200</v>
      </c>
      <c r="L183" s="114">
        <v>3</v>
      </c>
      <c r="M183" s="98">
        <f t="shared" si="67"/>
        <v>3036.2604340567568</v>
      </c>
      <c r="N183" s="99">
        <f t="shared" si="60"/>
        <v>1012.0868113522523</v>
      </c>
      <c r="O183" s="120">
        <f t="shared" si="61"/>
        <v>0</v>
      </c>
      <c r="P183" s="121">
        <f t="shared" si="62"/>
        <v>-187.91318864774769</v>
      </c>
      <c r="Q183" s="122">
        <f t="shared" si="63"/>
        <v>0.84340567612687689</v>
      </c>
      <c r="R183" s="277"/>
      <c r="S183" s="1">
        <v>1.0653356481481482</v>
      </c>
      <c r="T183" s="2">
        <v>1.1000000000000001</v>
      </c>
      <c r="U183" s="104">
        <v>15.083333333333506</v>
      </c>
      <c r="V183" s="105">
        <v>49.916666666666742</v>
      </c>
      <c r="W183" s="123"/>
      <c r="X183" s="124"/>
      <c r="Y183" s="262"/>
      <c r="Z183" s="263"/>
      <c r="AA183" s="175">
        <f t="shared" si="64"/>
        <v>-563.73956594324318</v>
      </c>
      <c r="AB183" s="103">
        <f t="shared" si="65"/>
        <v>0.84340567612687689</v>
      </c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23"/>
      <c r="X184" s="124"/>
      <c r="Y184" s="262"/>
      <c r="Z184" s="263"/>
      <c r="AA184" s="175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75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75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75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75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75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76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135"/>
      <c r="G191" s="136"/>
      <c r="H191" s="91"/>
      <c r="I191" s="137">
        <f t="shared" ref="I191:J191" si="68">AVERAGE(I175:I190)</f>
        <v>3.5555555555555554</v>
      </c>
      <c r="J191" s="138">
        <f t="shared" si="68"/>
        <v>3400</v>
      </c>
      <c r="K191" s="139">
        <f t="shared" ref="K191" si="69">J191/I191</f>
        <v>956.25</v>
      </c>
      <c r="L191" s="137">
        <f t="shared" ref="L191:M191" si="70">AVERAGE(L175:L190)</f>
        <v>3.5555555555555554</v>
      </c>
      <c r="M191" s="138">
        <f t="shared" si="70"/>
        <v>2912.516750174339</v>
      </c>
      <c r="N191" s="139">
        <f>M191/L191</f>
        <v>819.14533598653293</v>
      </c>
      <c r="O191" s="140">
        <f>L191-I191</f>
        <v>0</v>
      </c>
      <c r="P191" s="141">
        <f>N191-K191</f>
        <v>-137.10466401346707</v>
      </c>
      <c r="Q191" s="142">
        <f>N191/K191</f>
        <v>0.85662257358068805</v>
      </c>
      <c r="R191" s="278"/>
      <c r="S191" s="143">
        <f>S175</f>
        <v>0.70833333333333337</v>
      </c>
      <c r="T191" s="144">
        <f>INDEX(T175:T190,COUNTA(T175:T190))</f>
        <v>1.1000000000000001</v>
      </c>
      <c r="U191" s="145"/>
      <c r="V191" s="156"/>
      <c r="W191" s="135"/>
      <c r="X191" s="139"/>
      <c r="Y191" s="265"/>
      <c r="Z191" s="266"/>
      <c r="AA191" s="177">
        <f>M191-J191</f>
        <v>-487.48324982566101</v>
      </c>
      <c r="AB191" s="142">
        <f>M191/J191</f>
        <v>0.85662257358068794</v>
      </c>
      <c r="AC191" s="269"/>
    </row>
    <row r="193" spans="25:26">
      <c r="Y193" s="259" t="s">
        <v>150</v>
      </c>
      <c r="Z193" s="259"/>
    </row>
    <row r="194" spans="25:26">
      <c r="Y194" s="259" t="s">
        <v>151</v>
      </c>
      <c r="Z194" s="259"/>
    </row>
    <row r="195" spans="25:26">
      <c r="Y195" s="259" t="s">
        <v>152</v>
      </c>
      <c r="Z195" s="259"/>
    </row>
    <row r="196" spans="25:26">
      <c r="Y196" s="259" t="s">
        <v>153</v>
      </c>
      <c r="Z196" s="259"/>
    </row>
    <row r="197" spans="25:26">
      <c r="Y197" s="259" t="s">
        <v>154</v>
      </c>
      <c r="Z197" s="259"/>
    </row>
    <row r="198" spans="25:26">
      <c r="Y198" s="259" t="s">
        <v>155</v>
      </c>
      <c r="Z198" s="259"/>
    </row>
    <row r="199" spans="25:26">
      <c r="Y199" s="259" t="s">
        <v>156</v>
      </c>
      <c r="Z199" s="259"/>
    </row>
    <row r="200" spans="25:26">
      <c r="Y200" s="259" t="s">
        <v>157</v>
      </c>
      <c r="Z200" s="259"/>
    </row>
    <row r="201" spans="25:26">
      <c r="Y201" s="259" t="s">
        <v>158</v>
      </c>
      <c r="Z201" s="259"/>
    </row>
    <row r="202" spans="25:26">
      <c r="Y202" s="259" t="s">
        <v>159</v>
      </c>
      <c r="Z202" s="259"/>
    </row>
    <row r="203" spans="25:26">
      <c r="Y203" s="259" t="s">
        <v>160</v>
      </c>
      <c r="Z203" s="259"/>
    </row>
    <row r="204" spans="25:26">
      <c r="Y204" s="259" t="s">
        <v>161</v>
      </c>
      <c r="Z204" s="259"/>
    </row>
    <row r="205" spans="25:26">
      <c r="Y205" s="259" t="s">
        <v>162</v>
      </c>
      <c r="Z205" s="259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4" type="noConversion"/>
  <conditionalFormatting sqref="O5:O191">
    <cfRule type="cellIs" dxfId="848" priority="1" operator="greaterThan">
      <formula>0</formula>
    </cfRule>
  </conditionalFormatting>
  <conditionalFormatting sqref="P5:P191 AA5:AA191">
    <cfRule type="cellIs" dxfId="847" priority="4" operator="lessThan">
      <formula>0</formula>
    </cfRule>
  </conditionalFormatting>
  <conditionalFormatting sqref="Q5:Q191 AB5:AB191">
    <cfRule type="cellIs" dxfId="846" priority="2" operator="greaterThan">
      <formula>1</formula>
    </cfRule>
    <cfRule type="cellIs" dxfId="845" priority="3" operator="lessThan">
      <formula>0.8</formula>
    </cfRule>
  </conditionalFormatting>
  <conditionalFormatting sqref="AC5:AC23 R5:R191 AC107:AC112">
    <cfRule type="cellIs" dxfId="844" priority="5" operator="lessThan">
      <formula>0.8</formula>
    </cfRule>
  </conditionalFormatting>
  <conditionalFormatting sqref="AC29:AC37">
    <cfRule type="cellIs" dxfId="843" priority="14" operator="lessThan">
      <formula>0.8</formula>
    </cfRule>
  </conditionalFormatting>
  <conditionalFormatting sqref="AC39:AC44">
    <cfRule type="cellIs" dxfId="842" priority="13" operator="lessThan">
      <formula>0.8</formula>
    </cfRule>
  </conditionalFormatting>
  <conditionalFormatting sqref="AC56">
    <cfRule type="cellIs" dxfId="841" priority="12" operator="lessThan">
      <formula>0.8</formula>
    </cfRule>
  </conditionalFormatting>
  <conditionalFormatting sqref="AC73">
    <cfRule type="cellIs" dxfId="840" priority="7" operator="lessThan">
      <formula>0.8</formula>
    </cfRule>
  </conditionalFormatting>
  <conditionalFormatting sqref="AC90:AC95">
    <cfRule type="cellIs" dxfId="839" priority="6" operator="lessThan">
      <formula>0.8</formula>
    </cfRule>
  </conditionalFormatting>
  <conditionalFormatting sqref="AC124">
    <cfRule type="cellIs" dxfId="838" priority="11" operator="lessThan">
      <formula>0.8</formula>
    </cfRule>
  </conditionalFormatting>
  <conditionalFormatting sqref="AC141">
    <cfRule type="cellIs" dxfId="837" priority="10" operator="lessThan">
      <formula>0.8</formula>
    </cfRule>
  </conditionalFormatting>
  <conditionalFormatting sqref="AC158">
    <cfRule type="cellIs" dxfId="836" priority="9" operator="lessThan">
      <formula>0.8</formula>
    </cfRule>
  </conditionalFormatting>
  <conditionalFormatting sqref="AC175:AC180">
    <cfRule type="cellIs" dxfId="835" priority="8" operator="lessThan">
      <formula>0.8</formula>
    </cfRule>
  </conditionalFormatting>
  <dataValidations count="1">
    <dataValidation type="list" allowBlank="1" showInputMessage="1" showErrorMessage="1" sqref="Y5:Z191" xr:uid="{6F5C4808-9EF2-4D93-92DA-8F55054AFC22}">
      <formula1>$Y$193:$Y$221</formula1>
    </dataValidation>
  </dataValidations>
  <pageMargins left="0" right="0" top="0" bottom="0" header="0" footer="0"/>
  <pageSetup paperSize="9" scale="1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479D-D750-4CB2-BF11-56E168DD8FA9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O37" sqref="O37"/>
      <selection pane="bottomLeft" activeCell="O37" sqref="O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122808</v>
      </c>
      <c r="E1" s="77" t="s">
        <v>3</v>
      </c>
      <c r="F1" s="78">
        <f>SUM(G5:G157)</f>
        <v>5701164.46</v>
      </c>
      <c r="G1" s="79" t="s">
        <v>73</v>
      </c>
      <c r="H1" s="80">
        <f>L21+L38+L55+L72+L89+L106+L123+L140+L157</f>
        <v>168.96190476190475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45930</v>
      </c>
      <c r="B2" s="326"/>
      <c r="C2" s="82" t="s">
        <v>34</v>
      </c>
      <c r="D2" s="83">
        <f>AVERAGE(N21,N38,N55,N72,N89,N106,N123,N140,N157)</f>
        <v>151.78289143578439</v>
      </c>
      <c r="E2" s="83" t="s">
        <v>80</v>
      </c>
      <c r="F2" s="84">
        <f>F1/D1</f>
        <v>46.423396358543414</v>
      </c>
      <c r="G2" s="85" t="s">
        <v>81</v>
      </c>
      <c r="H2" s="86">
        <f>COUNT(H5:H157)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3456</v>
      </c>
      <c r="G5" s="159">
        <f t="shared" ref="G5:G6" si="0">E5*F5</f>
        <v>68083.199999999997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1070.1531051092379</v>
      </c>
      <c r="N5" s="163">
        <f>M5/L5</f>
        <v>82.319469623787526</v>
      </c>
      <c r="O5" s="179">
        <f>L5-I5</f>
        <v>0</v>
      </c>
      <c r="P5" s="180">
        <f>N5-K5</f>
        <v>-9.9882226839047803</v>
      </c>
      <c r="Q5" s="132">
        <f>N5/K5</f>
        <v>0.8917942542576982</v>
      </c>
      <c r="R5" s="277">
        <f>Q21</f>
        <v>0.88683756509419809</v>
      </c>
      <c r="S5" s="167">
        <v>0.25016203703703704</v>
      </c>
      <c r="T5" s="168">
        <v>0.38472222222222224</v>
      </c>
      <c r="U5" s="169"/>
      <c r="V5" s="170">
        <v>193.76666666666668</v>
      </c>
      <c r="W5" s="87"/>
      <c r="X5" s="88"/>
      <c r="Y5" s="279"/>
      <c r="Z5" s="280"/>
      <c r="AA5" s="109">
        <f>M5-J5</f>
        <v>-129.84689489076209</v>
      </c>
      <c r="AB5" s="110">
        <f>M5/J5</f>
        <v>0.89179425425769832</v>
      </c>
      <c r="AC5" s="292">
        <f>AB21</f>
        <v>0.8868375650941982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2625</v>
      </c>
      <c r="G6" s="95">
        <f t="shared" si="0"/>
        <v>78671.25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2299.8296422487151</v>
      </c>
      <c r="N6" s="99">
        <f>M6/L6</f>
        <v>114.99148211243576</v>
      </c>
      <c r="O6" s="101">
        <f>L6-I6</f>
        <v>0</v>
      </c>
      <c r="P6" s="102">
        <f>N6-K6</f>
        <v>-15.008517887564238</v>
      </c>
      <c r="Q6" s="103">
        <f>N6/K6</f>
        <v>0.88454986240335198</v>
      </c>
      <c r="R6" s="277"/>
      <c r="S6" s="1">
        <v>0.5034722222222221</v>
      </c>
      <c r="T6" s="2">
        <v>0.55103009259259261</v>
      </c>
      <c r="U6" s="104">
        <v>59.699999999999818</v>
      </c>
      <c r="V6" s="105">
        <v>68.483333333333547</v>
      </c>
      <c r="W6" s="2"/>
      <c r="X6" s="107"/>
      <c r="Y6" s="262"/>
      <c r="Z6" s="263"/>
      <c r="AA6" s="111">
        <f>M6-J6</f>
        <v>-300.17035775128488</v>
      </c>
      <c r="AB6" s="112">
        <f>M6/J6</f>
        <v>0.88454986240335198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1684.9913736789765</v>
      </c>
      <c r="N21" s="139">
        <f t="shared" ref="N21:N28" si="5">M21/L21</f>
        <v>102.12068931387736</v>
      </c>
      <c r="O21" s="140">
        <f t="shared" ref="O21:O28" si="6">L21-I21</f>
        <v>0</v>
      </c>
      <c r="P21" s="141">
        <f t="shared" ref="P21:P28" si="7">N21-K21</f>
        <v>-13.030825837637792</v>
      </c>
      <c r="Q21" s="142">
        <f t="shared" ref="Q21:Q28" si="8">N21/K21</f>
        <v>0.88683756509419809</v>
      </c>
      <c r="R21" s="278"/>
      <c r="S21" s="143">
        <f>S5</f>
        <v>0.25016203703703704</v>
      </c>
      <c r="T21" s="144">
        <f>INDEX(T5:T20,COUNTA(T5:T20))</f>
        <v>0.55103009259259261</v>
      </c>
      <c r="U21" s="145"/>
      <c r="V21" s="145"/>
      <c r="W21" s="146"/>
      <c r="X21" s="147"/>
      <c r="Y21" s="265"/>
      <c r="Z21" s="266"/>
      <c r="AA21" s="148">
        <f t="shared" ref="AA21:AA28" si="9">M21-J21</f>
        <v>-215.00862632102348</v>
      </c>
      <c r="AB21" s="149">
        <f t="shared" ref="AB21:AB28" si="10">M21/J21</f>
        <v>0.8868375650941982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211</v>
      </c>
      <c r="D22" s="291"/>
      <c r="E22" s="158">
        <v>57.3</v>
      </c>
      <c r="F22" s="162">
        <v>956</v>
      </c>
      <c r="G22" s="159">
        <f t="shared" ref="G22:G28" si="11">E22*F22</f>
        <v>54778.799999999996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8" si="12">F22/V22*60</f>
        <v>1722.522522522522</v>
      </c>
      <c r="N22" s="163">
        <f t="shared" si="5"/>
        <v>66.250866250866224</v>
      </c>
      <c r="O22" s="165">
        <f t="shared" si="6"/>
        <v>0</v>
      </c>
      <c r="P22" s="166">
        <f t="shared" si="7"/>
        <v>-10.672210672210696</v>
      </c>
      <c r="Q22" s="152">
        <f t="shared" si="8"/>
        <v>0.8612612612612609</v>
      </c>
      <c r="R22" s="276">
        <f>Q38</f>
        <v>0.87496068705597763</v>
      </c>
      <c r="S22" s="167">
        <v>0.25</v>
      </c>
      <c r="T22" s="168">
        <v>0.27312500000000001</v>
      </c>
      <c r="U22" s="169"/>
      <c r="V22" s="170">
        <v>33.300000000000011</v>
      </c>
      <c r="W22" s="181"/>
      <c r="X22" s="163"/>
      <c r="Y22" s="279"/>
      <c r="Z22" s="280"/>
      <c r="AA22" s="109">
        <f t="shared" si="9"/>
        <v>-277.47747747747803</v>
      </c>
      <c r="AB22" s="152">
        <f t="shared" si="10"/>
        <v>0.86126126126126101</v>
      </c>
      <c r="AC22" s="352">
        <f>AB38</f>
        <v>0.87496068705597763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4383</v>
      </c>
      <c r="G23" s="95">
        <f t="shared" si="11"/>
        <v>248822.91</v>
      </c>
      <c r="H23" s="96"/>
      <c r="I23" s="97">
        <v>26</v>
      </c>
      <c r="J23" s="98">
        <v>2000</v>
      </c>
      <c r="K23" s="99">
        <f t="shared" ref="K23:K61" si="13">J23/I23</f>
        <v>76.92307692307692</v>
      </c>
      <c r="L23" s="100">
        <v>26</v>
      </c>
      <c r="M23" s="98">
        <f t="shared" si="12"/>
        <v>1765.9541130386126</v>
      </c>
      <c r="N23" s="99">
        <f t="shared" si="5"/>
        <v>67.921312039946642</v>
      </c>
      <c r="O23" s="101">
        <f t="shared" si="6"/>
        <v>0</v>
      </c>
      <c r="P23" s="102">
        <f t="shared" si="7"/>
        <v>-9.0017648831302779</v>
      </c>
      <c r="Q23" s="103">
        <f t="shared" si="8"/>
        <v>0.88297705651930636</v>
      </c>
      <c r="R23" s="277"/>
      <c r="S23" s="1">
        <v>0.27853009259259259</v>
      </c>
      <c r="T23" s="2">
        <v>0.38194444444444442</v>
      </c>
      <c r="U23" s="104">
        <v>7.7833333333333243</v>
      </c>
      <c r="V23" s="105">
        <v>148.91666666666663</v>
      </c>
      <c r="W23" s="106"/>
      <c r="X23" s="107"/>
      <c r="Y23" s="262"/>
      <c r="Z23" s="263"/>
      <c r="AA23" s="111">
        <f t="shared" si="9"/>
        <v>-234.0458869613874</v>
      </c>
      <c r="AB23" s="103">
        <f t="shared" si="10"/>
        <v>0.88297705651930625</v>
      </c>
      <c r="AC23" s="294"/>
    </row>
    <row r="24" spans="1:43" ht="15.75" customHeight="1">
      <c r="A24" s="282"/>
      <c r="B24" s="92" t="s">
        <v>169</v>
      </c>
      <c r="C24" s="286" t="s">
        <v>170</v>
      </c>
      <c r="D24" s="286"/>
      <c r="E24" s="93">
        <v>51.86</v>
      </c>
      <c r="F24" s="94">
        <v>1524</v>
      </c>
      <c r="G24" s="95">
        <f t="shared" si="11"/>
        <v>79034.64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1732.9121920404282</v>
      </c>
      <c r="N24" s="99">
        <f t="shared" si="5"/>
        <v>66.650468924631852</v>
      </c>
      <c r="O24" s="101">
        <f t="shared" si="6"/>
        <v>0</v>
      </c>
      <c r="P24" s="102">
        <f t="shared" si="7"/>
        <v>-10.272607998445068</v>
      </c>
      <c r="Q24" s="103">
        <f t="shared" si="8"/>
        <v>0.86645609602021412</v>
      </c>
      <c r="R24" s="277"/>
      <c r="S24" s="1">
        <v>0.38488425925925923</v>
      </c>
      <c r="T24" s="2">
        <v>0.42152777777777778</v>
      </c>
      <c r="U24" s="104">
        <v>4.233333333333329</v>
      </c>
      <c r="V24" s="105">
        <v>52.766666666666708</v>
      </c>
      <c r="W24" s="106"/>
      <c r="X24" s="107"/>
      <c r="Y24" s="262"/>
      <c r="Z24" s="263"/>
      <c r="AA24" s="111">
        <f t="shared" si="9"/>
        <v>-267.08780795957182</v>
      </c>
      <c r="AB24" s="103">
        <f t="shared" si="10"/>
        <v>0.86645609602021412</v>
      </c>
      <c r="AC24" s="294"/>
    </row>
    <row r="25" spans="1:43" ht="15.75" customHeight="1">
      <c r="A25" s="282"/>
      <c r="B25" s="92" t="s">
        <v>169</v>
      </c>
      <c r="C25" s="286" t="s">
        <v>212</v>
      </c>
      <c r="D25" s="286"/>
      <c r="E25" s="93">
        <v>57.3</v>
      </c>
      <c r="F25" s="94">
        <v>1376</v>
      </c>
      <c r="G25" s="95">
        <f t="shared" si="11"/>
        <v>78844.800000000003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1731.4225795176517</v>
      </c>
      <c r="N25" s="99">
        <f t="shared" si="5"/>
        <v>69.256903180706061</v>
      </c>
      <c r="O25" s="101">
        <f t="shared" si="6"/>
        <v>0</v>
      </c>
      <c r="P25" s="102">
        <f t="shared" si="7"/>
        <v>-10.743096819293939</v>
      </c>
      <c r="Q25" s="103">
        <f t="shared" si="8"/>
        <v>0.86571128975882572</v>
      </c>
      <c r="R25" s="277"/>
      <c r="S25" s="1">
        <v>0.42660879629629628</v>
      </c>
      <c r="T25" s="2">
        <v>0.4597222222222222</v>
      </c>
      <c r="U25" s="104">
        <v>7.316666666666638</v>
      </c>
      <c r="V25" s="105">
        <v>47.683333333333323</v>
      </c>
      <c r="W25" s="106"/>
      <c r="X25" s="107"/>
      <c r="Y25" s="262"/>
      <c r="Z25" s="263"/>
      <c r="AA25" s="111">
        <f t="shared" si="9"/>
        <v>-268.57742048234832</v>
      </c>
      <c r="AB25" s="103">
        <f t="shared" si="10"/>
        <v>0.86571128975882583</v>
      </c>
      <c r="AC25" s="294"/>
    </row>
    <row r="26" spans="1:43" ht="15.75" customHeight="1">
      <c r="A26" s="282"/>
      <c r="B26" s="92" t="s">
        <v>172</v>
      </c>
      <c r="C26" s="286" t="s">
        <v>173</v>
      </c>
      <c r="D26" s="286"/>
      <c r="E26" s="93">
        <v>59.52</v>
      </c>
      <c r="F26" s="94">
        <v>1015</v>
      </c>
      <c r="G26" s="95">
        <f t="shared" si="11"/>
        <v>60412.800000000003</v>
      </c>
      <c r="H26" s="113">
        <v>2</v>
      </c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1766.0705654905664</v>
      </c>
      <c r="N26" s="99">
        <f t="shared" si="5"/>
        <v>70.642822619622663</v>
      </c>
      <c r="O26" s="101">
        <f t="shared" si="6"/>
        <v>0</v>
      </c>
      <c r="P26" s="102">
        <f t="shared" si="7"/>
        <v>-9.3571773803773368</v>
      </c>
      <c r="Q26" s="103">
        <f t="shared" si="8"/>
        <v>0.88303528274528331</v>
      </c>
      <c r="R26" s="277"/>
      <c r="S26" s="1">
        <v>0.46319444444444435</v>
      </c>
      <c r="T26" s="2">
        <v>0.48714120370370373</v>
      </c>
      <c r="U26" s="104">
        <v>4.9999999999999023</v>
      </c>
      <c r="V26" s="105">
        <v>34.483333333333505</v>
      </c>
      <c r="W26" s="106">
        <v>0.48714120370370373</v>
      </c>
      <c r="X26" s="107">
        <v>0.52731481481481479</v>
      </c>
      <c r="Y26" s="262"/>
      <c r="Z26" s="263"/>
      <c r="AA26" s="111">
        <f t="shared" si="9"/>
        <v>-233.92943450943358</v>
      </c>
      <c r="AB26" s="103">
        <f t="shared" si="10"/>
        <v>0.8830352827452832</v>
      </c>
      <c r="AC26" s="294"/>
    </row>
    <row r="27" spans="1:43" ht="15.75" customHeight="1">
      <c r="A27" s="282"/>
      <c r="B27" s="92" t="s">
        <v>172</v>
      </c>
      <c r="C27" s="286" t="s">
        <v>182</v>
      </c>
      <c r="D27" s="286"/>
      <c r="E27" s="93">
        <v>77.34</v>
      </c>
      <c r="F27" s="94">
        <v>3305</v>
      </c>
      <c r="G27" s="115">
        <f t="shared" si="11"/>
        <v>255608.7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1760.0591715976336</v>
      </c>
      <c r="N27" s="99">
        <f t="shared" si="5"/>
        <v>70.402366863905343</v>
      </c>
      <c r="O27" s="101">
        <f t="shared" si="6"/>
        <v>0</v>
      </c>
      <c r="P27" s="102">
        <f t="shared" si="7"/>
        <v>-9.5976331360946574</v>
      </c>
      <c r="Q27" s="103">
        <f t="shared" si="8"/>
        <v>0.88002958579881674</v>
      </c>
      <c r="R27" s="277"/>
      <c r="S27" s="1">
        <v>0.52731481481481479</v>
      </c>
      <c r="T27" s="2">
        <v>0.60555555555555551</v>
      </c>
      <c r="U27" s="104">
        <v>57.84999999999993</v>
      </c>
      <c r="V27" s="105">
        <v>112.66666666666664</v>
      </c>
      <c r="W27" s="106"/>
      <c r="X27" s="107"/>
      <c r="Y27" s="262"/>
      <c r="Z27" s="263"/>
      <c r="AA27" s="111">
        <f t="shared" si="9"/>
        <v>-239.94082840236638</v>
      </c>
      <c r="AB27" s="103">
        <f t="shared" si="10"/>
        <v>0.88002958579881685</v>
      </c>
      <c r="AC27" s="294"/>
    </row>
    <row r="28" spans="1:43" ht="15.75" customHeight="1">
      <c r="A28" s="282"/>
      <c r="B28" s="92" t="s">
        <v>172</v>
      </c>
      <c r="C28" s="286" t="s">
        <v>173</v>
      </c>
      <c r="D28" s="286"/>
      <c r="E28" s="93">
        <v>59.52</v>
      </c>
      <c r="F28" s="94">
        <v>5223</v>
      </c>
      <c r="G28" s="115">
        <f t="shared" si="11"/>
        <v>310872.96000000002</v>
      </c>
      <c r="H28" s="119"/>
      <c r="I28" s="97">
        <v>25</v>
      </c>
      <c r="J28" s="98">
        <v>2000</v>
      </c>
      <c r="K28" s="99">
        <f t="shared" si="13"/>
        <v>80</v>
      </c>
      <c r="L28" s="114">
        <v>25</v>
      </c>
      <c r="M28" s="98">
        <f t="shared" si="12"/>
        <v>1770.5084745762726</v>
      </c>
      <c r="N28" s="99">
        <f t="shared" si="5"/>
        <v>70.820338983050902</v>
      </c>
      <c r="O28" s="120">
        <f t="shared" si="6"/>
        <v>0</v>
      </c>
      <c r="P28" s="121">
        <f t="shared" si="7"/>
        <v>-9.1796610169490975</v>
      </c>
      <c r="Q28" s="122">
        <f t="shared" si="8"/>
        <v>0.88525423728813624</v>
      </c>
      <c r="R28" s="277"/>
      <c r="S28" s="1">
        <v>0.61041666666666672</v>
      </c>
      <c r="T28" s="2">
        <v>0.73333333333333328</v>
      </c>
      <c r="U28" s="104">
        <v>7.000000000000135</v>
      </c>
      <c r="V28" s="105">
        <v>176.99999999999986</v>
      </c>
      <c r="W28" s="106"/>
      <c r="X28" s="107"/>
      <c r="Y28" s="262"/>
      <c r="Z28" s="263"/>
      <c r="AA28" s="111">
        <f t="shared" si="9"/>
        <v>-229.49152542372735</v>
      </c>
      <c r="AB28" s="103">
        <f t="shared" si="10"/>
        <v>0.88525423728813635</v>
      </c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25.428571428571427</v>
      </c>
      <c r="J38" s="138">
        <f t="shared" si="14"/>
        <v>2000</v>
      </c>
      <c r="K38" s="139">
        <f t="shared" ref="K38" si="15">J38/I38</f>
        <v>78.651685393258433</v>
      </c>
      <c r="L38" s="137">
        <f t="shared" ref="L38:M38" si="16">AVERAGE(L22:L37)</f>
        <v>25.428571428571427</v>
      </c>
      <c r="M38" s="138">
        <f t="shared" si="16"/>
        <v>1749.9213741119552</v>
      </c>
      <c r="N38" s="139">
        <f t="shared" ref="N38:N44" si="17">M38/L38</f>
        <v>68.817132689795997</v>
      </c>
      <c r="O38" s="140">
        <f t="shared" ref="O38:O44" si="18">L38-I38</f>
        <v>0</v>
      </c>
      <c r="P38" s="141">
        <f t="shared" ref="P38:P44" si="19">N38-K38</f>
        <v>-9.8345527034624354</v>
      </c>
      <c r="Q38" s="142">
        <f t="shared" ref="Q38:Q44" si="20">N38/K38</f>
        <v>0.87496068705597763</v>
      </c>
      <c r="R38" s="278"/>
      <c r="S38" s="143">
        <f>S22</f>
        <v>0.25</v>
      </c>
      <c r="T38" s="144">
        <f>INDEX(T22:T37,COUNTA(T22:T37))</f>
        <v>0.73333333333333328</v>
      </c>
      <c r="U38" s="145"/>
      <c r="V38" s="156"/>
      <c r="W38" s="135"/>
      <c r="X38" s="139"/>
      <c r="Y38" s="265"/>
      <c r="Z38" s="266"/>
      <c r="AA38" s="157">
        <f t="shared" ref="AA38:AA44" si="21">M38-J38</f>
        <v>-250.07862588804483</v>
      </c>
      <c r="AB38" s="142">
        <f t="shared" ref="AB38:AB44" si="22">M38/J38</f>
        <v>0.87496068705597763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1671</v>
      </c>
      <c r="G39" s="159">
        <f t="shared" ref="G39:G44" si="23">E39*F39</f>
        <v>82747.92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 t="shared" ref="M39:M44" si="24">F39/V39*60</f>
        <v>1735.6030005770333</v>
      </c>
      <c r="N39" s="163">
        <f t="shared" si="17"/>
        <v>72.316791690709721</v>
      </c>
      <c r="O39" s="165">
        <f t="shared" si="18"/>
        <v>0</v>
      </c>
      <c r="P39" s="166">
        <f t="shared" si="19"/>
        <v>-11.016541642623608</v>
      </c>
      <c r="Q39" s="152">
        <f t="shared" si="20"/>
        <v>0.86780150028851666</v>
      </c>
      <c r="R39" s="276">
        <f>Q55</f>
        <v>0.8687796224978751</v>
      </c>
      <c r="S39" s="167">
        <v>0.25016203703703704</v>
      </c>
      <c r="T39" s="168">
        <v>0.2902777777777778</v>
      </c>
      <c r="U39" s="169"/>
      <c r="V39" s="170">
        <v>57.766666666666694</v>
      </c>
      <c r="W39" s="87"/>
      <c r="X39" s="88"/>
      <c r="Y39" s="279"/>
      <c r="Z39" s="280"/>
      <c r="AA39" s="109">
        <f t="shared" si="21"/>
        <v>-264.3969994229667</v>
      </c>
      <c r="AB39" s="152">
        <f t="shared" si="22"/>
        <v>0.86780150028851666</v>
      </c>
      <c r="AC39" s="352">
        <f>AB55</f>
        <v>0.8687796224978751</v>
      </c>
    </row>
    <row r="40" spans="1:29" ht="15.75" customHeight="1">
      <c r="A40" s="271"/>
      <c r="B40" s="153" t="s">
        <v>172</v>
      </c>
      <c r="C40" s="260" t="s">
        <v>251</v>
      </c>
      <c r="D40" s="261"/>
      <c r="E40" s="93">
        <v>65.84</v>
      </c>
      <c r="F40" s="104">
        <v>964</v>
      </c>
      <c r="G40" s="95">
        <f t="shared" si="23"/>
        <v>63469.760000000002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 t="shared" si="24"/>
        <v>1725.7086026852317</v>
      </c>
      <c r="N40" s="99">
        <f t="shared" si="17"/>
        <v>82.17660012786817</v>
      </c>
      <c r="O40" s="101">
        <f t="shared" si="18"/>
        <v>0</v>
      </c>
      <c r="P40" s="102">
        <f t="shared" si="19"/>
        <v>-13.061495110227071</v>
      </c>
      <c r="Q40" s="103">
        <f t="shared" si="20"/>
        <v>0.86285430134261576</v>
      </c>
      <c r="R40" s="277"/>
      <c r="S40" s="1">
        <v>0.2933912037037037</v>
      </c>
      <c r="T40" s="2">
        <v>0.31666666666666665</v>
      </c>
      <c r="U40" s="104">
        <v>4.4833333333332881</v>
      </c>
      <c r="V40" s="105">
        <v>33.516666666666659</v>
      </c>
      <c r="W40" s="106"/>
      <c r="X40" s="107"/>
      <c r="Y40" s="262"/>
      <c r="Z40" s="263"/>
      <c r="AA40" s="111">
        <f t="shared" si="21"/>
        <v>-274.29139731476835</v>
      </c>
      <c r="AB40" s="103">
        <f t="shared" si="22"/>
        <v>0.86285430134261587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1940</v>
      </c>
      <c r="G41" s="95">
        <f t="shared" si="23"/>
        <v>100530.8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 t="shared" si="24"/>
        <v>1574.7463359639269</v>
      </c>
      <c r="N41" s="99">
        <f t="shared" si="17"/>
        <v>71.579378907451215</v>
      </c>
      <c r="O41" s="101">
        <f t="shared" si="18"/>
        <v>0</v>
      </c>
      <c r="P41" s="102">
        <f t="shared" si="19"/>
        <v>-10.238802910730598</v>
      </c>
      <c r="Q41" s="103">
        <f t="shared" si="20"/>
        <v>0.8748590755355149</v>
      </c>
      <c r="R41" s="277"/>
      <c r="S41" s="1">
        <v>0.31950231481481484</v>
      </c>
      <c r="T41" s="2">
        <v>0.37083333333333324</v>
      </c>
      <c r="U41" s="104">
        <v>4.0833333333333854</v>
      </c>
      <c r="V41" s="105">
        <v>73.916666666666501</v>
      </c>
      <c r="W41" s="106"/>
      <c r="X41" s="107"/>
      <c r="Y41" s="262"/>
      <c r="Z41" s="263"/>
      <c r="AA41" s="111">
        <f t="shared" si="21"/>
        <v>-225.25366403607313</v>
      </c>
      <c r="AB41" s="103">
        <f t="shared" si="22"/>
        <v>0.8748590755355149</v>
      </c>
      <c r="AC41" s="294"/>
    </row>
    <row r="42" spans="1:29" ht="15.75" customHeight="1">
      <c r="A42" s="271"/>
      <c r="B42" s="153" t="s">
        <v>163</v>
      </c>
      <c r="C42" s="260" t="s">
        <v>250</v>
      </c>
      <c r="D42" s="261"/>
      <c r="E42" s="93">
        <v>45.66</v>
      </c>
      <c r="F42" s="104">
        <v>1450</v>
      </c>
      <c r="G42" s="95">
        <f t="shared" si="23"/>
        <v>66207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 t="shared" si="24"/>
        <v>1563.8106650689047</v>
      </c>
      <c r="N42" s="99">
        <f t="shared" si="17"/>
        <v>78.190533253445238</v>
      </c>
      <c r="O42" s="101">
        <f t="shared" si="18"/>
        <v>0</v>
      </c>
      <c r="P42" s="102">
        <f t="shared" si="19"/>
        <v>-11.809466746554762</v>
      </c>
      <c r="Q42" s="103">
        <f t="shared" si="20"/>
        <v>0.86878370281605821</v>
      </c>
      <c r="R42" s="277"/>
      <c r="S42" s="1">
        <v>0.37456018518518519</v>
      </c>
      <c r="T42" s="2">
        <v>0.41319444444444442</v>
      </c>
      <c r="U42" s="104">
        <v>5.3666666666668128</v>
      </c>
      <c r="V42" s="105">
        <v>55.63333333333329</v>
      </c>
      <c r="W42" s="106"/>
      <c r="X42" s="107"/>
      <c r="Y42" s="262"/>
      <c r="Z42" s="263"/>
      <c r="AA42" s="111">
        <f t="shared" si="21"/>
        <v>-236.18933493109535</v>
      </c>
      <c r="AB42" s="103">
        <f t="shared" si="22"/>
        <v>0.8687837028160581</v>
      </c>
      <c r="AC42" s="294"/>
    </row>
    <row r="43" spans="1:29" ht="15.75" customHeight="1">
      <c r="A43" s="272"/>
      <c r="B43" s="153" t="s">
        <v>169</v>
      </c>
      <c r="C43" s="260" t="s">
        <v>252</v>
      </c>
      <c r="D43" s="261"/>
      <c r="E43" s="93">
        <v>57.3</v>
      </c>
      <c r="F43" s="104">
        <v>1815</v>
      </c>
      <c r="G43" s="95">
        <f t="shared" si="23"/>
        <v>103999.5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 t="shared" si="24"/>
        <v>1737.7659574468066</v>
      </c>
      <c r="N43" s="99">
        <f t="shared" si="17"/>
        <v>86.888297872340331</v>
      </c>
      <c r="O43" s="101">
        <f t="shared" si="18"/>
        <v>0</v>
      </c>
      <c r="P43" s="102">
        <f t="shared" si="19"/>
        <v>-13.111702127659669</v>
      </c>
      <c r="Q43" s="103">
        <f t="shared" si="20"/>
        <v>0.86888297872340337</v>
      </c>
      <c r="R43" s="277"/>
      <c r="S43" s="1">
        <v>0.41828703703703701</v>
      </c>
      <c r="T43" s="2">
        <v>0.46180555555555558</v>
      </c>
      <c r="U43" s="104">
        <v>7.3333333333333339</v>
      </c>
      <c r="V43" s="105">
        <v>62.666666666666735</v>
      </c>
      <c r="W43" s="106">
        <v>0.46180555555555558</v>
      </c>
      <c r="X43" s="107">
        <v>0.50364583333333335</v>
      </c>
      <c r="Y43" s="262"/>
      <c r="Z43" s="263"/>
      <c r="AA43" s="111">
        <f t="shared" si="21"/>
        <v>-262.23404255319338</v>
      </c>
      <c r="AB43" s="103">
        <f t="shared" si="22"/>
        <v>0.86888297872340337</v>
      </c>
      <c r="AC43" s="294"/>
    </row>
    <row r="44" spans="1:29" ht="15.75" customHeight="1">
      <c r="A44" s="272"/>
      <c r="B44" s="153" t="s">
        <v>172</v>
      </c>
      <c r="C44" s="260" t="s">
        <v>181</v>
      </c>
      <c r="D44" s="261"/>
      <c r="E44" s="93">
        <v>47.37</v>
      </c>
      <c r="F44" s="104">
        <v>2081</v>
      </c>
      <c r="G44" s="115">
        <f t="shared" si="23"/>
        <v>98576.97</v>
      </c>
      <c r="H44" s="116"/>
      <c r="I44" s="100">
        <v>21</v>
      </c>
      <c r="J44" s="98">
        <v>2000</v>
      </c>
      <c r="K44" s="99">
        <f t="shared" si="13"/>
        <v>95.238095238095241</v>
      </c>
      <c r="L44" s="100">
        <v>21</v>
      </c>
      <c r="M44" s="98">
        <f t="shared" si="24"/>
        <v>1740.2090592334487</v>
      </c>
      <c r="N44" s="99">
        <f t="shared" si="17"/>
        <v>82.86709805873565</v>
      </c>
      <c r="O44" s="101">
        <f t="shared" si="18"/>
        <v>0</v>
      </c>
      <c r="P44" s="102">
        <f t="shared" si="19"/>
        <v>-12.370997179359591</v>
      </c>
      <c r="Q44" s="103">
        <f t="shared" si="20"/>
        <v>0.87010452961672424</v>
      </c>
      <c r="R44" s="277"/>
      <c r="S44" s="1">
        <v>0.50364583333333335</v>
      </c>
      <c r="T44" s="2">
        <v>0.55347222222222225</v>
      </c>
      <c r="U44" s="104">
        <v>60.249999999999986</v>
      </c>
      <c r="V44" s="105">
        <v>71.750000000000028</v>
      </c>
      <c r="W44" s="106"/>
      <c r="X44" s="107"/>
      <c r="Y44" s="262"/>
      <c r="Z44" s="263"/>
      <c r="AA44" s="111">
        <f t="shared" si="21"/>
        <v>-259.79094076655133</v>
      </c>
      <c r="AB44" s="103">
        <f t="shared" si="22"/>
        <v>0.87010452961672435</v>
      </c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5">AVERAGE(I39:I54)</f>
        <v>21.333333333333332</v>
      </c>
      <c r="J55" s="138">
        <f t="shared" si="25"/>
        <v>1933.3333333333333</v>
      </c>
      <c r="K55" s="139">
        <f t="shared" ref="K55" si="26">J55/I55</f>
        <v>90.625</v>
      </c>
      <c r="L55" s="137">
        <f t="shared" ref="L55:M55" si="27">AVERAGE(L39:L54)</f>
        <v>21.333333333333332</v>
      </c>
      <c r="M55" s="138">
        <f t="shared" si="27"/>
        <v>1679.6406034958918</v>
      </c>
      <c r="N55" s="139">
        <f t="shared" ref="N55:N61" si="28">M55/L55</f>
        <v>78.733153288869929</v>
      </c>
      <c r="O55" s="140">
        <f t="shared" ref="O55:O61" si="29">L55-I55</f>
        <v>0</v>
      </c>
      <c r="P55" s="141">
        <f t="shared" ref="P55:P61" si="30">N55-K55</f>
        <v>-11.891846711130071</v>
      </c>
      <c r="Q55" s="142">
        <f t="shared" ref="Q55:Q61" si="31">N55/K55</f>
        <v>0.8687796224978751</v>
      </c>
      <c r="R55" s="278"/>
      <c r="S55" s="143">
        <f>S39</f>
        <v>0.25016203703703704</v>
      </c>
      <c r="T55" s="144">
        <f>INDEX(T39:T54,COUNTA(T39:T54))</f>
        <v>0.55347222222222225</v>
      </c>
      <c r="U55" s="145"/>
      <c r="V55" s="156"/>
      <c r="W55" s="188"/>
      <c r="X55" s="189"/>
      <c r="Y55" s="265"/>
      <c r="Z55" s="266"/>
      <c r="AA55" s="157">
        <f t="shared" ref="AA55:AA61" si="32">M55-J55</f>
        <v>-253.69272983744145</v>
      </c>
      <c r="AB55" s="142">
        <f t="shared" ref="AB55:AB61" si="33">M55/J55</f>
        <v>0.8687796224978751</v>
      </c>
      <c r="AC55" s="295"/>
    </row>
    <row r="56" spans="1:29" ht="15.75" customHeight="1">
      <c r="A56" s="281" t="s">
        <v>180</v>
      </c>
      <c r="B56" s="183" t="s">
        <v>169</v>
      </c>
      <c r="C56" s="274" t="s">
        <v>216</v>
      </c>
      <c r="D56" s="275"/>
      <c r="E56" s="158">
        <v>56.43</v>
      </c>
      <c r="F56" s="87">
        <v>2726</v>
      </c>
      <c r="G56" s="159">
        <f t="shared" ref="G56:G61" si="34">E56*F56</f>
        <v>153828.18</v>
      </c>
      <c r="H56" s="160"/>
      <c r="I56" s="161">
        <v>22</v>
      </c>
      <c r="J56" s="162">
        <v>2000</v>
      </c>
      <c r="K56" s="163">
        <f>J56/I56</f>
        <v>90.909090909090907</v>
      </c>
      <c r="L56" s="164">
        <v>22</v>
      </c>
      <c r="M56" s="162">
        <f t="shared" ref="M56:M61" si="35">F56/V56*60</f>
        <v>1757.1351835273051</v>
      </c>
      <c r="N56" s="163">
        <f t="shared" si="28"/>
        <v>79.869781069422956</v>
      </c>
      <c r="O56" s="165">
        <f t="shared" si="29"/>
        <v>0</v>
      </c>
      <c r="P56" s="166">
        <f t="shared" si="30"/>
        <v>-11.039309839667951</v>
      </c>
      <c r="Q56" s="152">
        <f t="shared" si="31"/>
        <v>0.87856759176365251</v>
      </c>
      <c r="R56" s="276">
        <f>Q72</f>
        <v>0.85032522643320041</v>
      </c>
      <c r="S56" s="167">
        <v>0.16666666666666666</v>
      </c>
      <c r="T56" s="168">
        <v>0.23130787037037037</v>
      </c>
      <c r="U56" s="169"/>
      <c r="V56" s="170">
        <v>93.083333333333343</v>
      </c>
      <c r="W56" s="168"/>
      <c r="X56" s="171"/>
      <c r="Y56" s="279"/>
      <c r="Z56" s="280"/>
      <c r="AA56" s="109">
        <f t="shared" si="32"/>
        <v>-242.86481647269488</v>
      </c>
      <c r="AB56" s="152">
        <f t="shared" si="33"/>
        <v>0.87856759176365251</v>
      </c>
      <c r="AC56" s="267">
        <f>AB72</f>
        <v>0.85032522643320041</v>
      </c>
    </row>
    <row r="57" spans="1:29" ht="15.75" customHeight="1">
      <c r="A57" s="282"/>
      <c r="B57" s="153" t="s">
        <v>172</v>
      </c>
      <c r="C57" s="260" t="s">
        <v>178</v>
      </c>
      <c r="D57" s="261"/>
      <c r="E57" s="93">
        <v>59.34</v>
      </c>
      <c r="F57" s="94">
        <v>2854</v>
      </c>
      <c r="G57" s="95">
        <f t="shared" si="34"/>
        <v>169356.36000000002</v>
      </c>
      <c r="H57" s="96"/>
      <c r="I57" s="97">
        <v>24</v>
      </c>
      <c r="J57" s="98">
        <v>2000</v>
      </c>
      <c r="K57" s="99">
        <f t="shared" si="13"/>
        <v>83.333333333333329</v>
      </c>
      <c r="L57" s="100">
        <v>24</v>
      </c>
      <c r="M57" s="98">
        <f t="shared" si="35"/>
        <v>1756.0075200820379</v>
      </c>
      <c r="N57" s="99">
        <f t="shared" si="28"/>
        <v>73.166980003418246</v>
      </c>
      <c r="O57" s="101">
        <f t="shared" si="29"/>
        <v>0</v>
      </c>
      <c r="P57" s="102">
        <f t="shared" si="30"/>
        <v>-10.166353329915083</v>
      </c>
      <c r="Q57" s="103">
        <f t="shared" si="31"/>
        <v>0.87800376004101899</v>
      </c>
      <c r="R57" s="277"/>
      <c r="S57" s="1">
        <v>0.23644675925925926</v>
      </c>
      <c r="T57" s="2">
        <v>0.30416666666666664</v>
      </c>
      <c r="U57" s="104">
        <v>7.3999999999999977</v>
      </c>
      <c r="V57" s="105">
        <v>97.516666666666623</v>
      </c>
      <c r="W57" s="106"/>
      <c r="X57" s="107"/>
      <c r="Y57" s="262"/>
      <c r="Z57" s="263"/>
      <c r="AA57" s="111">
        <f t="shared" si="32"/>
        <v>-243.9924799179621</v>
      </c>
      <c r="AB57" s="103">
        <f t="shared" si="33"/>
        <v>0.87800376004101899</v>
      </c>
      <c r="AC57" s="268"/>
    </row>
    <row r="58" spans="1:29" ht="15.75" customHeight="1">
      <c r="A58" s="282"/>
      <c r="B58" s="153" t="s">
        <v>172</v>
      </c>
      <c r="C58" s="260" t="s">
        <v>270</v>
      </c>
      <c r="D58" s="261"/>
      <c r="E58" s="93">
        <v>68.400000000000006</v>
      </c>
      <c r="F58" s="94">
        <v>5382</v>
      </c>
      <c r="G58" s="95">
        <f t="shared" si="34"/>
        <v>368128.80000000005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 t="shared" si="35"/>
        <v>1647.5510204081638</v>
      </c>
      <c r="N58" s="99">
        <f t="shared" si="28"/>
        <v>68.647959183673493</v>
      </c>
      <c r="O58" s="101">
        <f t="shared" si="29"/>
        <v>0</v>
      </c>
      <c r="P58" s="102">
        <f t="shared" si="30"/>
        <v>-14.685374149659836</v>
      </c>
      <c r="Q58" s="103">
        <f t="shared" si="31"/>
        <v>0.82377551020408191</v>
      </c>
      <c r="R58" s="277"/>
      <c r="S58" s="1">
        <v>0.30902777777777779</v>
      </c>
      <c r="T58" s="2">
        <v>0.44513888888888886</v>
      </c>
      <c r="U58" s="104">
        <v>7.0000000000000551</v>
      </c>
      <c r="V58" s="105">
        <v>195.99999999999994</v>
      </c>
      <c r="W58" s="106"/>
      <c r="X58" s="107"/>
      <c r="Y58" s="262"/>
      <c r="Z58" s="263"/>
      <c r="AA58" s="111">
        <f t="shared" si="32"/>
        <v>-352.44897959183618</v>
      </c>
      <c r="AB58" s="103">
        <f t="shared" si="33"/>
        <v>0.82377551020408191</v>
      </c>
      <c r="AC58" s="268"/>
    </row>
    <row r="59" spans="1:29" ht="15.75" customHeight="1">
      <c r="A59" s="282"/>
      <c r="B59" s="153" t="s">
        <v>172</v>
      </c>
      <c r="C59" s="260" t="s">
        <v>271</v>
      </c>
      <c r="D59" s="261"/>
      <c r="E59" s="93">
        <v>56.92</v>
      </c>
      <c r="F59" s="94">
        <v>1517</v>
      </c>
      <c r="G59" s="95">
        <f t="shared" si="34"/>
        <v>86347.64</v>
      </c>
      <c r="H59" s="96">
        <v>2</v>
      </c>
      <c r="I59" s="97">
        <v>23</v>
      </c>
      <c r="J59" s="98">
        <v>2000</v>
      </c>
      <c r="K59" s="99">
        <f t="shared" si="13"/>
        <v>86.956521739130437</v>
      </c>
      <c r="L59" s="100">
        <v>23</v>
      </c>
      <c r="M59" s="98">
        <f t="shared" si="35"/>
        <v>1632.6457399103115</v>
      </c>
      <c r="N59" s="99">
        <f t="shared" si="28"/>
        <v>70.984597387404847</v>
      </c>
      <c r="O59" s="101">
        <f t="shared" si="29"/>
        <v>0</v>
      </c>
      <c r="P59" s="102">
        <f t="shared" si="30"/>
        <v>-15.97192435172559</v>
      </c>
      <c r="Q59" s="103">
        <f t="shared" si="31"/>
        <v>0.81632286995515568</v>
      </c>
      <c r="R59" s="277"/>
      <c r="S59" s="196">
        <v>0.45225694444444442</v>
      </c>
      <c r="T59" s="2">
        <v>0.49097222222222225</v>
      </c>
      <c r="U59" s="104">
        <v>10.250000000000004</v>
      </c>
      <c r="V59" s="105">
        <v>55.750000000000085</v>
      </c>
      <c r="W59" s="106">
        <v>0.49097222222222225</v>
      </c>
      <c r="X59" s="107">
        <v>0.53194444444444444</v>
      </c>
      <c r="Y59" s="262"/>
      <c r="Z59" s="263"/>
      <c r="AA59" s="111">
        <f t="shared" si="32"/>
        <v>-367.35426008968852</v>
      </c>
      <c r="AB59" s="103">
        <f t="shared" si="33"/>
        <v>0.81632286995515568</v>
      </c>
      <c r="AC59" s="268"/>
    </row>
    <row r="60" spans="1:29" ht="15.75" customHeight="1">
      <c r="A60" s="282"/>
      <c r="B60" s="153" t="s">
        <v>172</v>
      </c>
      <c r="C60" s="260" t="s">
        <v>183</v>
      </c>
      <c r="D60" s="261"/>
      <c r="E60" s="93">
        <v>58.67</v>
      </c>
      <c r="F60" s="94">
        <v>4516</v>
      </c>
      <c r="G60" s="95">
        <f t="shared" si="34"/>
        <v>264953.72000000003</v>
      </c>
      <c r="H60" s="113"/>
      <c r="I60" s="97">
        <v>24</v>
      </c>
      <c r="J60" s="98">
        <v>2000</v>
      </c>
      <c r="K60" s="99">
        <f t="shared" si="13"/>
        <v>83.333333333333329</v>
      </c>
      <c r="L60" s="114">
        <v>24</v>
      </c>
      <c r="M60" s="98">
        <f t="shared" si="35"/>
        <v>1767.1304347826083</v>
      </c>
      <c r="N60" s="99">
        <f t="shared" si="28"/>
        <v>73.630434782608674</v>
      </c>
      <c r="O60" s="101">
        <f t="shared" si="29"/>
        <v>0</v>
      </c>
      <c r="P60" s="102">
        <f t="shared" si="30"/>
        <v>-9.7028985507246546</v>
      </c>
      <c r="Q60" s="103">
        <f t="shared" si="31"/>
        <v>0.88356521739130411</v>
      </c>
      <c r="R60" s="277"/>
      <c r="S60" s="1">
        <v>0.53194444444444444</v>
      </c>
      <c r="T60" s="2">
        <v>0.63842592592592595</v>
      </c>
      <c r="U60" s="104">
        <v>58.99999999999995</v>
      </c>
      <c r="V60" s="105">
        <v>153.33333333333337</v>
      </c>
      <c r="W60" s="106"/>
      <c r="X60" s="107"/>
      <c r="Y60" s="262"/>
      <c r="Z60" s="263"/>
      <c r="AA60" s="111">
        <f t="shared" si="32"/>
        <v>-232.86956521739171</v>
      </c>
      <c r="AB60" s="103">
        <f t="shared" si="33"/>
        <v>0.88356521739130411</v>
      </c>
      <c r="AC60" s="268"/>
    </row>
    <row r="61" spans="1:29" ht="15.75" customHeight="1">
      <c r="A61" s="282"/>
      <c r="B61" s="153" t="s">
        <v>172</v>
      </c>
      <c r="C61" s="260" t="s">
        <v>271</v>
      </c>
      <c r="D61" s="261"/>
      <c r="E61" s="93">
        <v>56.92</v>
      </c>
      <c r="F61" s="94">
        <v>3931</v>
      </c>
      <c r="G61" s="115">
        <f t="shared" si="34"/>
        <v>223752.52000000002</v>
      </c>
      <c r="H61" s="116"/>
      <c r="I61" s="97">
        <v>23</v>
      </c>
      <c r="J61" s="98">
        <v>2000</v>
      </c>
      <c r="K61" s="99">
        <f t="shared" si="13"/>
        <v>86.956521739130437</v>
      </c>
      <c r="L61" s="100">
        <v>23</v>
      </c>
      <c r="M61" s="98">
        <f t="shared" si="35"/>
        <v>1643.4328184879805</v>
      </c>
      <c r="N61" s="99">
        <f t="shared" si="28"/>
        <v>71.453600803825239</v>
      </c>
      <c r="O61" s="101">
        <f t="shared" si="29"/>
        <v>0</v>
      </c>
      <c r="P61" s="102">
        <f t="shared" si="30"/>
        <v>-15.502920935305198</v>
      </c>
      <c r="Q61" s="103">
        <f t="shared" si="31"/>
        <v>0.82171640924399025</v>
      </c>
      <c r="R61" s="277"/>
      <c r="S61" s="1">
        <v>0.64269675925925929</v>
      </c>
      <c r="T61" s="2">
        <v>0.74236111111111114</v>
      </c>
      <c r="U61" s="104">
        <v>6.1500000000000021</v>
      </c>
      <c r="V61" s="105">
        <v>143.51666666666665</v>
      </c>
      <c r="W61" s="106"/>
      <c r="X61" s="107"/>
      <c r="Y61" s="262"/>
      <c r="Z61" s="263"/>
      <c r="AA61" s="111">
        <f t="shared" si="32"/>
        <v>-356.56718151201949</v>
      </c>
      <c r="AB61" s="103">
        <f t="shared" si="33"/>
        <v>0.82171640924399025</v>
      </c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36">AVERAGE(I56:I71)</f>
        <v>23.333333333333332</v>
      </c>
      <c r="J72" s="138">
        <f t="shared" si="36"/>
        <v>2000</v>
      </c>
      <c r="K72" s="139">
        <f t="shared" ref="K72" si="37">J72/I72</f>
        <v>85.714285714285722</v>
      </c>
      <c r="L72" s="137">
        <f t="shared" ref="L72:M72" si="38">AVERAGE(L56:L71)</f>
        <v>23.333333333333332</v>
      </c>
      <c r="M72" s="138">
        <f t="shared" si="38"/>
        <v>1700.6504528664009</v>
      </c>
      <c r="N72" s="139">
        <f t="shared" ref="N72:N78" si="39">M72/L72</f>
        <v>72.885019408560041</v>
      </c>
      <c r="O72" s="140">
        <f t="shared" ref="O72:O78" si="40">L72-I72</f>
        <v>0</v>
      </c>
      <c r="P72" s="141">
        <f t="shared" ref="P72:P78" si="41">N72-K72</f>
        <v>-12.829266305725682</v>
      </c>
      <c r="Q72" s="142">
        <f t="shared" ref="Q72:Q78" si="42">N72/K72</f>
        <v>0.85032522643320041</v>
      </c>
      <c r="R72" s="278"/>
      <c r="S72" s="143">
        <f>S56</f>
        <v>0.16666666666666666</v>
      </c>
      <c r="T72" s="144">
        <f>INDEX(T56:T71,COUNTA(T56:T71))</f>
        <v>0.74236111111111114</v>
      </c>
      <c r="U72" s="145"/>
      <c r="V72" s="156"/>
      <c r="W72" s="135"/>
      <c r="X72" s="139"/>
      <c r="Y72" s="265"/>
      <c r="Z72" s="266"/>
      <c r="AA72" s="157">
        <f t="shared" ref="AA72:AA78" si="43">M72-J72</f>
        <v>-299.34954713359912</v>
      </c>
      <c r="AB72" s="142">
        <f t="shared" ref="AB72:AB78" si="44">M72/J72</f>
        <v>0.85032522643320041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7119</v>
      </c>
      <c r="G73" s="159">
        <f t="shared" ref="G73:G78" si="45">E73*F73</f>
        <v>270094.86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46">F73/V73*60</f>
        <v>3043.3915211970075</v>
      </c>
      <c r="N73" s="163">
        <f t="shared" si="39"/>
        <v>144.92340577128607</v>
      </c>
      <c r="O73" s="165">
        <f t="shared" si="40"/>
        <v>0</v>
      </c>
      <c r="P73" s="166">
        <f t="shared" si="41"/>
        <v>-26.505165657285346</v>
      </c>
      <c r="Q73" s="152">
        <f t="shared" si="42"/>
        <v>0.84538653366583549</v>
      </c>
      <c r="R73" s="276">
        <f>Q89</f>
        <v>0.86666294291502455</v>
      </c>
      <c r="S73" s="167">
        <v>0.16666666666666666</v>
      </c>
      <c r="T73" s="168">
        <v>0.26413194444444443</v>
      </c>
      <c r="U73" s="169"/>
      <c r="V73" s="170">
        <v>140.35</v>
      </c>
      <c r="W73" s="168"/>
      <c r="X73" s="171"/>
      <c r="Y73" s="279"/>
      <c r="Z73" s="280"/>
      <c r="AA73" s="109">
        <f t="shared" si="43"/>
        <v>-556.60847880299252</v>
      </c>
      <c r="AB73" s="152">
        <f t="shared" si="44"/>
        <v>0.84538653366583538</v>
      </c>
      <c r="AC73" s="267">
        <f>AB89</f>
        <v>0.86666294291502444</v>
      </c>
    </row>
    <row r="74" spans="1:29" ht="15.75" customHeight="1">
      <c r="A74" s="271"/>
      <c r="B74" s="92" t="s">
        <v>179</v>
      </c>
      <c r="C74" s="286" t="s">
        <v>189</v>
      </c>
      <c r="D74" s="286"/>
      <c r="E74" s="93">
        <v>31.27</v>
      </c>
      <c r="F74" s="94">
        <v>4008</v>
      </c>
      <c r="G74" s="95">
        <f t="shared" si="45"/>
        <v>125330.16</v>
      </c>
      <c r="H74" s="96"/>
      <c r="I74" s="97">
        <v>19</v>
      </c>
      <c r="J74" s="98">
        <v>3600</v>
      </c>
      <c r="K74" s="99">
        <f t="shared" ref="K74:K111" si="47">J74/I74</f>
        <v>189.47368421052633</v>
      </c>
      <c r="L74" s="100">
        <v>19</v>
      </c>
      <c r="M74" s="98">
        <f t="shared" si="46"/>
        <v>3034.4479495268138</v>
      </c>
      <c r="N74" s="99">
        <f t="shared" si="39"/>
        <v>159.70778681720071</v>
      </c>
      <c r="O74" s="101">
        <f t="shared" si="40"/>
        <v>0</v>
      </c>
      <c r="P74" s="102">
        <f t="shared" si="41"/>
        <v>-29.765897393325616</v>
      </c>
      <c r="Q74" s="103">
        <f t="shared" si="42"/>
        <v>0.84290220820189254</v>
      </c>
      <c r="R74" s="277"/>
      <c r="S74" s="1">
        <v>0.27013888888888887</v>
      </c>
      <c r="T74" s="2">
        <v>0.32517361111111109</v>
      </c>
      <c r="U74" s="104">
        <v>8.6499999999999932</v>
      </c>
      <c r="V74" s="105">
        <v>79.25</v>
      </c>
      <c r="W74" s="106"/>
      <c r="X74" s="107"/>
      <c r="Y74" s="262"/>
      <c r="Z74" s="263"/>
      <c r="AA74" s="111">
        <f t="shared" si="43"/>
        <v>-565.55205047318623</v>
      </c>
      <c r="AB74" s="103">
        <f t="shared" si="44"/>
        <v>0.84290220820189277</v>
      </c>
      <c r="AC74" s="268"/>
    </row>
    <row r="75" spans="1:29" ht="15.75" customHeight="1">
      <c r="A75" s="271"/>
      <c r="B75" s="92" t="s">
        <v>163</v>
      </c>
      <c r="C75" s="286" t="s">
        <v>272</v>
      </c>
      <c r="D75" s="286"/>
      <c r="E75" s="93">
        <v>55.12</v>
      </c>
      <c r="F75" s="94">
        <v>5107</v>
      </c>
      <c r="G75" s="95">
        <f t="shared" si="45"/>
        <v>281497.83999999997</v>
      </c>
      <c r="H75" s="96"/>
      <c r="I75" s="97">
        <v>22</v>
      </c>
      <c r="J75" s="98">
        <v>1800</v>
      </c>
      <c r="K75" s="99">
        <f t="shared" si="47"/>
        <v>81.818181818181813</v>
      </c>
      <c r="L75" s="100">
        <v>22</v>
      </c>
      <c r="M75" s="98">
        <f t="shared" si="46"/>
        <v>1475.5377207062604</v>
      </c>
      <c r="N75" s="99">
        <f t="shared" si="39"/>
        <v>67.069896395739107</v>
      </c>
      <c r="O75" s="101">
        <f t="shared" si="40"/>
        <v>0</v>
      </c>
      <c r="P75" s="102">
        <f t="shared" si="41"/>
        <v>-14.748285422442706</v>
      </c>
      <c r="Q75" s="103">
        <f t="shared" si="42"/>
        <v>0.81974317817014475</v>
      </c>
      <c r="R75" s="277"/>
      <c r="S75" s="1">
        <v>0.32939814814814816</v>
      </c>
      <c r="T75" s="2">
        <v>0.47361111111111109</v>
      </c>
      <c r="U75" s="104">
        <v>6.0833333333333783</v>
      </c>
      <c r="V75" s="105">
        <v>207.66666666666663</v>
      </c>
      <c r="W75" s="106">
        <v>0.47361111111111109</v>
      </c>
      <c r="X75" s="107">
        <v>0.51678240740740744</v>
      </c>
      <c r="Y75" s="262"/>
      <c r="Z75" s="263"/>
      <c r="AA75" s="111">
        <f t="shared" si="43"/>
        <v>-324.46227929373958</v>
      </c>
      <c r="AB75" s="103">
        <f t="shared" si="44"/>
        <v>0.81974317817014464</v>
      </c>
      <c r="AC75" s="268"/>
    </row>
    <row r="76" spans="1:29" ht="15.75" customHeight="1">
      <c r="A76" s="271"/>
      <c r="B76" s="92" t="s">
        <v>179</v>
      </c>
      <c r="C76" s="286" t="s">
        <v>192</v>
      </c>
      <c r="D76" s="286"/>
      <c r="E76" s="93">
        <v>38</v>
      </c>
      <c r="F76" s="94">
        <v>2333</v>
      </c>
      <c r="G76" s="95">
        <f t="shared" si="45"/>
        <v>88654</v>
      </c>
      <c r="H76" s="96">
        <v>2</v>
      </c>
      <c r="I76" s="97">
        <v>21</v>
      </c>
      <c r="J76" s="98">
        <v>3600</v>
      </c>
      <c r="K76" s="99">
        <f t="shared" si="47"/>
        <v>171.42857142857142</v>
      </c>
      <c r="L76" s="100">
        <v>21</v>
      </c>
      <c r="M76" s="98">
        <f t="shared" si="46"/>
        <v>3193.4600760456374</v>
      </c>
      <c r="N76" s="99">
        <f t="shared" si="39"/>
        <v>152.06952743074464</v>
      </c>
      <c r="O76" s="101">
        <f t="shared" si="40"/>
        <v>0</v>
      </c>
      <c r="P76" s="102">
        <f t="shared" si="41"/>
        <v>-19.359043997826774</v>
      </c>
      <c r="Q76" s="103">
        <f t="shared" si="42"/>
        <v>0.88707224334601043</v>
      </c>
      <c r="R76" s="277"/>
      <c r="S76" s="1">
        <v>0.51678240740740744</v>
      </c>
      <c r="T76" s="2">
        <v>0.54722222222222217</v>
      </c>
      <c r="U76" s="104">
        <v>62.166666666666742</v>
      </c>
      <c r="V76" s="105">
        <v>43.833333333333201</v>
      </c>
      <c r="W76" s="106"/>
      <c r="X76" s="107"/>
      <c r="Y76" s="262"/>
      <c r="Z76" s="263"/>
      <c r="AA76" s="191">
        <f t="shared" si="43"/>
        <v>-406.53992395436262</v>
      </c>
      <c r="AB76" s="192">
        <f t="shared" si="44"/>
        <v>0.88707224334601043</v>
      </c>
      <c r="AC76" s="268"/>
    </row>
    <row r="77" spans="1:29" ht="15.75" customHeight="1">
      <c r="A77" s="272"/>
      <c r="B77" s="92" t="s">
        <v>179</v>
      </c>
      <c r="C77" s="286" t="s">
        <v>191</v>
      </c>
      <c r="D77" s="286"/>
      <c r="E77" s="93">
        <v>38.630000000000003</v>
      </c>
      <c r="F77" s="98">
        <v>6386</v>
      </c>
      <c r="G77" s="95">
        <f t="shared" si="45"/>
        <v>246691.18000000002</v>
      </c>
      <c r="H77" s="113"/>
      <c r="I77" s="97">
        <v>20</v>
      </c>
      <c r="J77" s="98">
        <v>3600</v>
      </c>
      <c r="K77" s="99">
        <f t="shared" si="47"/>
        <v>180</v>
      </c>
      <c r="L77" s="114">
        <v>20</v>
      </c>
      <c r="M77" s="98">
        <f t="shared" si="46"/>
        <v>3208.5973482205186</v>
      </c>
      <c r="N77" s="99">
        <f t="shared" si="39"/>
        <v>160.42986741102592</v>
      </c>
      <c r="O77" s="101">
        <f t="shared" si="40"/>
        <v>0</v>
      </c>
      <c r="P77" s="102">
        <f t="shared" si="41"/>
        <v>-19.570132588974076</v>
      </c>
      <c r="Q77" s="103">
        <f t="shared" si="42"/>
        <v>0.89127704117236628</v>
      </c>
      <c r="R77" s="277"/>
      <c r="S77" s="1">
        <v>0.55208333333333337</v>
      </c>
      <c r="T77" s="2">
        <v>0.63501157407407405</v>
      </c>
      <c r="U77" s="104">
        <v>7.000000000000135</v>
      </c>
      <c r="V77" s="105">
        <v>119.41666666666657</v>
      </c>
      <c r="W77" s="106"/>
      <c r="X77" s="107"/>
      <c r="Y77" s="262"/>
      <c r="Z77" s="263"/>
      <c r="AA77" s="191">
        <f t="shared" si="43"/>
        <v>-391.4026517794814</v>
      </c>
      <c r="AB77" s="192">
        <f t="shared" si="44"/>
        <v>0.89127704117236628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5866</v>
      </c>
      <c r="G78" s="115">
        <f t="shared" si="45"/>
        <v>222908</v>
      </c>
      <c r="H78" s="116"/>
      <c r="I78" s="97">
        <v>21</v>
      </c>
      <c r="J78" s="98">
        <v>3600</v>
      </c>
      <c r="K78" s="99">
        <f t="shared" si="47"/>
        <v>171.42857142857142</v>
      </c>
      <c r="L78" s="100">
        <v>21</v>
      </c>
      <c r="M78" s="98">
        <f t="shared" si="46"/>
        <v>3204.4916540212453</v>
      </c>
      <c r="N78" s="99">
        <f t="shared" si="39"/>
        <v>152.59484066767834</v>
      </c>
      <c r="O78" s="101">
        <f t="shared" si="40"/>
        <v>0</v>
      </c>
      <c r="P78" s="102">
        <f t="shared" si="41"/>
        <v>-18.833730760893076</v>
      </c>
      <c r="Q78" s="103">
        <f t="shared" si="42"/>
        <v>0.89013657056145701</v>
      </c>
      <c r="R78" s="277"/>
      <c r="S78" s="1">
        <v>0.641087962962963</v>
      </c>
      <c r="T78" s="2">
        <v>0.71736111111111112</v>
      </c>
      <c r="U78" s="104">
        <v>8.7500000000000888</v>
      </c>
      <c r="V78" s="105">
        <v>109.83333333333329</v>
      </c>
      <c r="W78" s="106"/>
      <c r="X78" s="107"/>
      <c r="Y78" s="262"/>
      <c r="Z78" s="263"/>
      <c r="AA78" s="191">
        <f t="shared" si="43"/>
        <v>-395.50834597875473</v>
      </c>
      <c r="AB78" s="192">
        <f t="shared" si="44"/>
        <v>0.89013657056145701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8">AVERAGE(I73:I88)</f>
        <v>20.666666666666668</v>
      </c>
      <c r="J89" s="138">
        <f t="shared" si="48"/>
        <v>3300</v>
      </c>
      <c r="K89" s="139">
        <f t="shared" ref="K89" si="49">J89/I89</f>
        <v>159.67741935483869</v>
      </c>
      <c r="L89" s="137">
        <f t="shared" ref="L89:M89" si="50">AVERAGE(L73:L88)</f>
        <v>20.666666666666668</v>
      </c>
      <c r="M89" s="138">
        <f t="shared" si="50"/>
        <v>2859.9877116195808</v>
      </c>
      <c r="N89" s="139">
        <f t="shared" ref="N89:N94" si="51">M89/L89</f>
        <v>138.386502175141</v>
      </c>
      <c r="O89" s="140">
        <f t="shared" ref="O89:O94" si="52">L89-I89</f>
        <v>0</v>
      </c>
      <c r="P89" s="141">
        <f t="shared" ref="P89:P94" si="53">N89-K89</f>
        <v>-21.290917179697686</v>
      </c>
      <c r="Q89" s="142">
        <f t="shared" ref="Q89:Q94" si="54">N89/K89</f>
        <v>0.86666294291502455</v>
      </c>
      <c r="R89" s="278"/>
      <c r="S89" s="143">
        <f>S73</f>
        <v>0.16666666666666666</v>
      </c>
      <c r="T89" s="144">
        <f>INDEX(T73:T88,COUNTA(T73:T88))</f>
        <v>0.71736111111111112</v>
      </c>
      <c r="U89" s="145"/>
      <c r="V89" s="156"/>
      <c r="W89" s="135"/>
      <c r="X89" s="139"/>
      <c r="Y89" s="265"/>
      <c r="Z89" s="266"/>
      <c r="AA89" s="157">
        <f t="shared" ref="AA89:AA94" si="55">M89-J89</f>
        <v>-440.01228838041925</v>
      </c>
      <c r="AB89" s="142">
        <f t="shared" ref="AB89:AB94" si="56">M89/J89</f>
        <v>0.86666294291502444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1849</v>
      </c>
      <c r="G90" s="159">
        <f t="shared" ref="G90:G94" si="57">E90*F90</f>
        <v>63291.27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2603.2068830660946</v>
      </c>
      <c r="N90" s="163">
        <f t="shared" si="51"/>
        <v>162.70043019163091</v>
      </c>
      <c r="O90" s="165">
        <f t="shared" si="52"/>
        <v>0</v>
      </c>
      <c r="P90" s="166">
        <f t="shared" si="53"/>
        <v>-24.799569808369085</v>
      </c>
      <c r="Q90" s="152">
        <f t="shared" si="54"/>
        <v>0.86773562768869816</v>
      </c>
      <c r="R90" s="276">
        <f>Q106</f>
        <v>0.85664642725172502</v>
      </c>
      <c r="S90" s="167">
        <v>0.16693287037037038</v>
      </c>
      <c r="T90" s="168">
        <v>0.19652777777777777</v>
      </c>
      <c r="U90" s="169"/>
      <c r="V90" s="170">
        <v>42.616666666666639</v>
      </c>
      <c r="W90" s="173"/>
      <c r="X90" s="151"/>
      <c r="Y90" s="279"/>
      <c r="Z90" s="280"/>
      <c r="AA90" s="109">
        <f t="shared" si="55"/>
        <v>-396.79311693390537</v>
      </c>
      <c r="AB90" s="152">
        <f t="shared" si="56"/>
        <v>0.86773562768869816</v>
      </c>
      <c r="AC90" s="267">
        <f>AB106</f>
        <v>0.86982560305559764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1519</v>
      </c>
      <c r="G91" s="95">
        <f t="shared" si="57"/>
        <v>52815.630000000005</v>
      </c>
      <c r="H91" s="96"/>
      <c r="I91" s="97">
        <v>11</v>
      </c>
      <c r="J91" s="98">
        <v>3000</v>
      </c>
      <c r="K91" s="99">
        <f t="shared" si="47"/>
        <v>272.72727272727275</v>
      </c>
      <c r="L91" s="100">
        <v>11</v>
      </c>
      <c r="M91" s="98">
        <f>F91/V91*60</f>
        <v>2591.6587677725142</v>
      </c>
      <c r="N91" s="99">
        <f t="shared" si="51"/>
        <v>235.60534252477402</v>
      </c>
      <c r="O91" s="101">
        <f t="shared" si="52"/>
        <v>0</v>
      </c>
      <c r="P91" s="102">
        <f t="shared" si="53"/>
        <v>-37.121930202498731</v>
      </c>
      <c r="Q91" s="103">
        <f t="shared" si="54"/>
        <v>0.86388625592417134</v>
      </c>
      <c r="R91" s="277"/>
      <c r="S91" s="1">
        <v>0.2</v>
      </c>
      <c r="T91" s="2">
        <v>0.22442129629629629</v>
      </c>
      <c r="U91" s="104">
        <v>5.0000000000000222</v>
      </c>
      <c r="V91" s="105">
        <v>35.166666666666636</v>
      </c>
      <c r="W91" s="106"/>
      <c r="X91" s="107"/>
      <c r="Y91" s="262"/>
      <c r="Z91" s="263"/>
      <c r="AA91" s="111">
        <f t="shared" si="55"/>
        <v>-408.34123222748576</v>
      </c>
      <c r="AB91" s="103">
        <f t="shared" si="56"/>
        <v>0.86388625592417145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6177</v>
      </c>
      <c r="G92" s="95">
        <f t="shared" si="57"/>
        <v>221321.91</v>
      </c>
      <c r="H92" s="113"/>
      <c r="I92" s="97">
        <v>12</v>
      </c>
      <c r="J92" s="98">
        <v>3273</v>
      </c>
      <c r="K92" s="99">
        <f t="shared" si="47"/>
        <v>272.75</v>
      </c>
      <c r="L92" s="114">
        <v>12</v>
      </c>
      <c r="M92" s="98">
        <f>F92/V92*60</f>
        <v>2895.8458132569344</v>
      </c>
      <c r="N92" s="99">
        <f t="shared" si="51"/>
        <v>241.32048443807787</v>
      </c>
      <c r="O92" s="101">
        <f t="shared" si="52"/>
        <v>0</v>
      </c>
      <c r="P92" s="102">
        <f t="shared" si="53"/>
        <v>-31.42951556192213</v>
      </c>
      <c r="Q92" s="103">
        <f t="shared" si="54"/>
        <v>0.88476804560248534</v>
      </c>
      <c r="R92" s="277"/>
      <c r="S92" s="1">
        <v>0.26945601851851853</v>
      </c>
      <c r="T92" s="2">
        <v>0.35833333333333334</v>
      </c>
      <c r="U92" s="104">
        <v>6.0166666666666746</v>
      </c>
      <c r="V92" s="105">
        <v>127.98333333333333</v>
      </c>
      <c r="W92" s="106"/>
      <c r="X92" s="107"/>
      <c r="Y92" s="262"/>
      <c r="Z92" s="263"/>
      <c r="AA92" s="111">
        <f t="shared" si="55"/>
        <v>-377.15418674306557</v>
      </c>
      <c r="AB92" s="103">
        <f t="shared" si="56"/>
        <v>0.88476804560248534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4466</v>
      </c>
      <c r="G93" s="115">
        <f t="shared" si="57"/>
        <v>162607.06</v>
      </c>
      <c r="H93" s="116"/>
      <c r="I93" s="97">
        <v>11</v>
      </c>
      <c r="J93" s="98">
        <v>3273</v>
      </c>
      <c r="K93" s="99">
        <f t="shared" si="47"/>
        <v>297.54545454545456</v>
      </c>
      <c r="L93" s="100">
        <v>11</v>
      </c>
      <c r="M93" s="98">
        <f>F93/V93*60</f>
        <v>2881.2903225806458</v>
      </c>
      <c r="N93" s="99">
        <f t="shared" si="51"/>
        <v>261.9354838709678</v>
      </c>
      <c r="O93" s="101">
        <f t="shared" si="52"/>
        <v>0</v>
      </c>
      <c r="P93" s="102">
        <f t="shared" si="53"/>
        <v>-35.60997067448676</v>
      </c>
      <c r="Q93" s="103">
        <f t="shared" si="54"/>
        <v>0.88032090515754524</v>
      </c>
      <c r="R93" s="277"/>
      <c r="S93" s="1">
        <v>0.3611111111111111</v>
      </c>
      <c r="T93" s="2">
        <v>0.42569444444444443</v>
      </c>
      <c r="U93" s="104">
        <v>3.9999999999999858</v>
      </c>
      <c r="V93" s="105">
        <v>92.999999999999986</v>
      </c>
      <c r="W93" s="106">
        <v>0.42569444444444443</v>
      </c>
      <c r="X93" s="107">
        <v>0.46543981481481483</v>
      </c>
      <c r="Y93" s="262"/>
      <c r="Z93" s="263"/>
      <c r="AA93" s="111">
        <f t="shared" si="55"/>
        <v>-391.70967741935419</v>
      </c>
      <c r="AB93" s="103">
        <f t="shared" si="56"/>
        <v>0.88032090515754535</v>
      </c>
      <c r="AC93" s="268"/>
    </row>
    <row r="94" spans="1:29" ht="15.75" customHeight="1">
      <c r="A94" s="282"/>
      <c r="B94" s="92" t="s">
        <v>166</v>
      </c>
      <c r="C94" s="260" t="s">
        <v>273</v>
      </c>
      <c r="D94" s="261"/>
      <c r="E94" s="93">
        <v>40.880000000000003</v>
      </c>
      <c r="F94" s="94">
        <v>5262</v>
      </c>
      <c r="G94" s="115">
        <f t="shared" si="57"/>
        <v>215110.56000000003</v>
      </c>
      <c r="H94" s="119"/>
      <c r="I94" s="97">
        <v>15</v>
      </c>
      <c r="J94" s="98">
        <v>3600</v>
      </c>
      <c r="K94" s="99">
        <f t="shared" si="47"/>
        <v>240</v>
      </c>
      <c r="L94" s="114">
        <v>16</v>
      </c>
      <c r="M94" s="98">
        <f>F94/V94*60</f>
        <v>3072.2024002594894</v>
      </c>
      <c r="N94" s="99">
        <f t="shared" si="51"/>
        <v>192.01265001621809</v>
      </c>
      <c r="O94" s="120">
        <f t="shared" si="52"/>
        <v>1</v>
      </c>
      <c r="P94" s="121">
        <f t="shared" si="53"/>
        <v>-47.987349983781911</v>
      </c>
      <c r="Q94" s="122">
        <f t="shared" si="54"/>
        <v>0.8000527084009087</v>
      </c>
      <c r="R94" s="277"/>
      <c r="S94" s="1">
        <v>0.46543981481481483</v>
      </c>
      <c r="T94" s="2">
        <v>0.53680555555555554</v>
      </c>
      <c r="U94" s="104">
        <v>57.233333333333377</v>
      </c>
      <c r="V94" s="105">
        <v>102.76666666666661</v>
      </c>
      <c r="W94" s="106"/>
      <c r="X94" s="107"/>
      <c r="Y94" s="262"/>
      <c r="Z94" s="263"/>
      <c r="AA94" s="111">
        <f t="shared" si="55"/>
        <v>-527.79759974051058</v>
      </c>
      <c r="AB94" s="103">
        <f t="shared" si="56"/>
        <v>0.85338955562763597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58">AVERAGE(I90:I105)</f>
        <v>13</v>
      </c>
      <c r="J106" s="138">
        <f t="shared" si="58"/>
        <v>3229.2</v>
      </c>
      <c r="K106" s="139">
        <f t="shared" ref="K106" si="59">J106/I106</f>
        <v>248.39999999999998</v>
      </c>
      <c r="L106" s="137">
        <f t="shared" ref="L106:M106" si="60">AVERAGE(L90:L105)</f>
        <v>13.2</v>
      </c>
      <c r="M106" s="138">
        <f t="shared" si="60"/>
        <v>2808.8408373871357</v>
      </c>
      <c r="N106" s="139">
        <f t="shared" ref="N106:N111" si="61">M106/L106</f>
        <v>212.79097252932849</v>
      </c>
      <c r="O106" s="140">
        <f t="shared" ref="O106:O111" si="62">L106-I106</f>
        <v>0.19999999999999929</v>
      </c>
      <c r="P106" s="141">
        <f t="shared" ref="P106:P111" si="63">N106-K106</f>
        <v>-35.609027470671492</v>
      </c>
      <c r="Q106" s="142">
        <f t="shared" ref="Q106:Q111" si="64">N106/K106</f>
        <v>0.85664642725172502</v>
      </c>
      <c r="R106" s="278"/>
      <c r="S106" s="143">
        <f>S90</f>
        <v>0.16693287037037038</v>
      </c>
      <c r="T106" s="144">
        <f>INDEX(T90:T105,COUNTA(T90:T105))</f>
        <v>0.53680555555555554</v>
      </c>
      <c r="U106" s="145"/>
      <c r="V106" s="156"/>
      <c r="W106" s="135"/>
      <c r="X106" s="139"/>
      <c r="Y106" s="265"/>
      <c r="Z106" s="266"/>
      <c r="AA106" s="157">
        <f t="shared" ref="AA106:AA111" si="65">M106-J106</f>
        <v>-420.35916261286411</v>
      </c>
      <c r="AB106" s="142">
        <f t="shared" ref="AB106:AB111" si="66">M106/J106</f>
        <v>0.86982560305559764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1013</v>
      </c>
      <c r="G107" s="159">
        <f t="shared" ref="G107:G111" si="67">E107*F107</f>
        <v>26976.19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2788.0733944954172</v>
      </c>
      <c r="N107" s="163">
        <f t="shared" si="61"/>
        <v>464.67889908256956</v>
      </c>
      <c r="O107" s="165">
        <f t="shared" si="62"/>
        <v>0</v>
      </c>
      <c r="P107" s="166">
        <f t="shared" si="63"/>
        <v>-80.821100917430442</v>
      </c>
      <c r="Q107" s="152">
        <f t="shared" si="64"/>
        <v>0.85184032829068668</v>
      </c>
      <c r="R107" s="276">
        <f>Q123</f>
        <v>0.89620856890095824</v>
      </c>
      <c r="S107" s="193">
        <v>0.25013888888888891</v>
      </c>
      <c r="T107" s="194">
        <v>0.26527777777777778</v>
      </c>
      <c r="U107" s="169"/>
      <c r="V107" s="170">
        <v>21.799999999999969</v>
      </c>
      <c r="W107" s="168"/>
      <c r="X107" s="171"/>
      <c r="Y107" s="279"/>
      <c r="Z107" s="280"/>
      <c r="AA107" s="109">
        <f t="shared" si="65"/>
        <v>-484.92660550458277</v>
      </c>
      <c r="AB107" s="152">
        <f t="shared" si="66"/>
        <v>0.85184032829068657</v>
      </c>
      <c r="AC107" s="267">
        <f>AB123</f>
        <v>0.89620856890095824</v>
      </c>
    </row>
    <row r="108" spans="1:29" ht="15.75" customHeight="1">
      <c r="A108" s="271"/>
      <c r="B108" s="92" t="s">
        <v>166</v>
      </c>
      <c r="C108" s="260" t="s">
        <v>253</v>
      </c>
      <c r="D108" s="261"/>
      <c r="E108" s="93">
        <v>20.11</v>
      </c>
      <c r="F108" s="94">
        <v>1009</v>
      </c>
      <c r="G108" s="95">
        <f t="shared" si="67"/>
        <v>20290.989999999998</v>
      </c>
      <c r="H108" s="96"/>
      <c r="I108" s="97">
        <v>6</v>
      </c>
      <c r="J108" s="98">
        <v>3600</v>
      </c>
      <c r="K108" s="99">
        <f t="shared" si="47"/>
        <v>600</v>
      </c>
      <c r="L108" s="100">
        <v>6</v>
      </c>
      <c r="M108" s="98">
        <f>F108/V108*60</f>
        <v>3249.0161001788897</v>
      </c>
      <c r="N108" s="99">
        <f t="shared" si="61"/>
        <v>541.50268336314832</v>
      </c>
      <c r="O108" s="101">
        <f t="shared" si="62"/>
        <v>0</v>
      </c>
      <c r="P108" s="102">
        <f t="shared" si="63"/>
        <v>-58.497316636851679</v>
      </c>
      <c r="Q108" s="103">
        <f t="shared" si="64"/>
        <v>0.90250447227191388</v>
      </c>
      <c r="R108" s="277"/>
      <c r="S108" s="1">
        <v>0.26831018518518518</v>
      </c>
      <c r="T108" s="2">
        <v>0.28125</v>
      </c>
      <c r="U108" s="104">
        <v>4.3666666666666565</v>
      </c>
      <c r="V108" s="105">
        <v>18.63333333333334</v>
      </c>
      <c r="W108" s="106"/>
      <c r="X108" s="113"/>
      <c r="Y108" s="262"/>
      <c r="Z108" s="263"/>
      <c r="AA108" s="111">
        <f t="shared" si="65"/>
        <v>-350.9838998211103</v>
      </c>
      <c r="AB108" s="103">
        <f t="shared" si="66"/>
        <v>0.90250447227191377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1495</v>
      </c>
      <c r="G109" s="95">
        <f t="shared" si="67"/>
        <v>37285.300000000003</v>
      </c>
      <c r="H109" s="96"/>
      <c r="I109" s="97">
        <v>6</v>
      </c>
      <c r="J109" s="98">
        <v>3600</v>
      </c>
      <c r="K109" s="99">
        <f t="shared" si="47"/>
        <v>600</v>
      </c>
      <c r="L109" s="100">
        <v>6</v>
      </c>
      <c r="M109" s="98">
        <f>F109/V109*60</f>
        <v>3257.8692493946778</v>
      </c>
      <c r="N109" s="99">
        <f t="shared" si="61"/>
        <v>542.97820823244626</v>
      </c>
      <c r="O109" s="101">
        <f t="shared" si="62"/>
        <v>0</v>
      </c>
      <c r="P109" s="102">
        <f t="shared" si="63"/>
        <v>-57.021791767553736</v>
      </c>
      <c r="Q109" s="103">
        <f t="shared" si="64"/>
        <v>0.90496368038741049</v>
      </c>
      <c r="R109" s="277"/>
      <c r="S109" s="1">
        <v>0.28435185185185186</v>
      </c>
      <c r="T109" s="2">
        <v>0.3034722222222222</v>
      </c>
      <c r="U109" s="104">
        <v>4.4666666666666721</v>
      </c>
      <c r="V109" s="105">
        <v>27.533333333333296</v>
      </c>
      <c r="W109" s="106"/>
      <c r="X109" s="107"/>
      <c r="Y109" s="262"/>
      <c r="Z109" s="263"/>
      <c r="AA109" s="111">
        <f t="shared" si="65"/>
        <v>-342.13075060532219</v>
      </c>
      <c r="AB109" s="103">
        <f t="shared" si="66"/>
        <v>0.90496368038741049</v>
      </c>
      <c r="AC109" s="268"/>
    </row>
    <row r="110" spans="1:29" ht="15.75" customHeight="1">
      <c r="A110" s="271"/>
      <c r="B110" s="92" t="s">
        <v>166</v>
      </c>
      <c r="C110" s="260" t="s">
        <v>200</v>
      </c>
      <c r="D110" s="261"/>
      <c r="E110" s="93">
        <v>24.73</v>
      </c>
      <c r="F110" s="94">
        <v>1980</v>
      </c>
      <c r="G110" s="95">
        <f t="shared" si="67"/>
        <v>48965.4</v>
      </c>
      <c r="H110" s="96"/>
      <c r="I110" s="97">
        <v>6</v>
      </c>
      <c r="J110" s="98">
        <v>3600</v>
      </c>
      <c r="K110" s="99">
        <f t="shared" si="47"/>
        <v>600</v>
      </c>
      <c r="L110" s="100">
        <v>6</v>
      </c>
      <c r="M110" s="98">
        <f>F110/V110*60</f>
        <v>3275.735294117645</v>
      </c>
      <c r="N110" s="99">
        <f t="shared" si="61"/>
        <v>545.95588235294088</v>
      </c>
      <c r="O110" s="101">
        <f t="shared" si="62"/>
        <v>0</v>
      </c>
      <c r="P110" s="102">
        <f t="shared" si="63"/>
        <v>-54.044117647059124</v>
      </c>
      <c r="Q110" s="103">
        <f t="shared" si="64"/>
        <v>0.90992647058823484</v>
      </c>
      <c r="R110" s="277"/>
      <c r="S110" s="1">
        <v>0.30763888888888885</v>
      </c>
      <c r="T110" s="2">
        <v>0.33282407407407405</v>
      </c>
      <c r="U110" s="104">
        <v>5.9999999999999787</v>
      </c>
      <c r="V110" s="105">
        <v>36.266666666666687</v>
      </c>
      <c r="W110" s="106"/>
      <c r="X110" s="113"/>
      <c r="Y110" s="262"/>
      <c r="Z110" s="263"/>
      <c r="AA110" s="111">
        <f t="shared" si="65"/>
        <v>-324.26470588235497</v>
      </c>
      <c r="AB110" s="103">
        <f t="shared" si="66"/>
        <v>0.90992647058823473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1634</v>
      </c>
      <c r="G111" s="95">
        <f t="shared" si="67"/>
        <v>40408.82</v>
      </c>
      <c r="H111" s="113"/>
      <c r="I111" s="97">
        <v>6</v>
      </c>
      <c r="J111" s="98">
        <v>3600</v>
      </c>
      <c r="K111" s="99">
        <f t="shared" si="47"/>
        <v>600</v>
      </c>
      <c r="L111" s="114">
        <v>6</v>
      </c>
      <c r="M111" s="98">
        <f>F111/V111*60</f>
        <v>3268.0000000000032</v>
      </c>
      <c r="N111" s="99">
        <f t="shared" si="61"/>
        <v>544.6666666666672</v>
      </c>
      <c r="O111" s="101">
        <f t="shared" si="62"/>
        <v>0</v>
      </c>
      <c r="P111" s="102">
        <f t="shared" si="63"/>
        <v>-55.333333333332803</v>
      </c>
      <c r="Q111" s="103">
        <f t="shared" si="64"/>
        <v>0.90777777777777868</v>
      </c>
      <c r="R111" s="277"/>
      <c r="S111" s="1">
        <v>0.33611111111111108</v>
      </c>
      <c r="T111" s="2">
        <v>0.3569444444444444</v>
      </c>
      <c r="U111" s="104">
        <v>4.7333333333333272</v>
      </c>
      <c r="V111" s="105">
        <v>29.999999999999972</v>
      </c>
      <c r="W111" s="106"/>
      <c r="X111" s="113"/>
      <c r="Y111" s="262"/>
      <c r="Z111" s="263"/>
      <c r="AA111" s="111">
        <f t="shared" si="65"/>
        <v>-331.99999999999682</v>
      </c>
      <c r="AB111" s="103">
        <f t="shared" si="66"/>
        <v>0.90777777777777868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68">AVERAGE(I107:I122)</f>
        <v>6</v>
      </c>
      <c r="J123" s="138">
        <f t="shared" si="68"/>
        <v>3534.6</v>
      </c>
      <c r="K123" s="139">
        <f t="shared" ref="K123" si="69">J123/I123</f>
        <v>589.1</v>
      </c>
      <c r="L123" s="137">
        <f t="shared" ref="L123:M123" si="70">AVERAGE(L107:L122)</f>
        <v>6</v>
      </c>
      <c r="M123" s="138">
        <f t="shared" si="70"/>
        <v>3167.7388076373268</v>
      </c>
      <c r="N123" s="139">
        <f>M123/L123</f>
        <v>527.9564679395545</v>
      </c>
      <c r="O123" s="140">
        <f>L123-I123</f>
        <v>0</v>
      </c>
      <c r="P123" s="141">
        <f>N123-K123</f>
        <v>-61.143532060445523</v>
      </c>
      <c r="Q123" s="142">
        <f>N123/K123</f>
        <v>0.89620856890095824</v>
      </c>
      <c r="R123" s="278"/>
      <c r="S123" s="143">
        <f>S107</f>
        <v>0.25013888888888891</v>
      </c>
      <c r="T123" s="144">
        <f>INDEX(T107:T122,COUNTA(T107:T122))</f>
        <v>0.3569444444444444</v>
      </c>
      <c r="U123" s="145"/>
      <c r="V123" s="156"/>
      <c r="W123" s="135"/>
      <c r="X123" s="139"/>
      <c r="Y123" s="265"/>
      <c r="Z123" s="266"/>
      <c r="AA123" s="157">
        <f>M123-J123</f>
        <v>-366.86119236267314</v>
      </c>
      <c r="AB123" s="142">
        <f>M123/J123</f>
        <v>0.89620856890095824</v>
      </c>
      <c r="AC123" s="269"/>
    </row>
    <row r="124" spans="1:29" ht="15.75" customHeight="1">
      <c r="A124" s="281" t="s">
        <v>204</v>
      </c>
      <c r="B124" s="183" t="s">
        <v>169</v>
      </c>
      <c r="C124" s="274" t="s">
        <v>223</v>
      </c>
      <c r="D124" s="275"/>
      <c r="E124" s="158">
        <v>50.67</v>
      </c>
      <c r="F124" s="87">
        <v>2011</v>
      </c>
      <c r="G124" s="159">
        <f t="shared" ref="G124:G125" si="71">E124*F124</f>
        <v>101897.37000000001</v>
      </c>
      <c r="H124" s="160"/>
      <c r="I124" s="161">
        <v>20</v>
      </c>
      <c r="J124" s="162">
        <v>2000</v>
      </c>
      <c r="K124" s="163">
        <f>J124/I124</f>
        <v>100</v>
      </c>
      <c r="L124" s="164">
        <v>20</v>
      </c>
      <c r="M124" s="162">
        <f>F124/V124*60</f>
        <v>1740.2884615384569</v>
      </c>
      <c r="N124" s="163">
        <f>M124/L124</f>
        <v>87.014423076922839</v>
      </c>
      <c r="O124" s="165">
        <f>L124-I124</f>
        <v>0</v>
      </c>
      <c r="P124" s="166">
        <f>N124-K124</f>
        <v>-12.985576923077161</v>
      </c>
      <c r="Q124" s="152">
        <f>N124/K124</f>
        <v>0.87014423076922842</v>
      </c>
      <c r="R124" s="276">
        <f>Q140</f>
        <v>0.87300657417309424</v>
      </c>
      <c r="S124" s="167">
        <v>0.7534722222222221</v>
      </c>
      <c r="T124" s="168">
        <v>0.80162037037037037</v>
      </c>
      <c r="U124" s="169"/>
      <c r="V124" s="170">
        <v>69.333333333333513</v>
      </c>
      <c r="W124" s="168"/>
      <c r="X124" s="171"/>
      <c r="Y124" s="279"/>
      <c r="Z124" s="280"/>
      <c r="AA124" s="109">
        <f>M124-J124</f>
        <v>-259.71153846154311</v>
      </c>
      <c r="AB124" s="152">
        <f>M124/J124</f>
        <v>0.87014423076922842</v>
      </c>
      <c r="AC124" s="267">
        <f>AB140</f>
        <v>0.87300657417309424</v>
      </c>
    </row>
    <row r="125" spans="1:29" ht="15.75" customHeight="1">
      <c r="A125" s="282"/>
      <c r="B125" s="153" t="s">
        <v>169</v>
      </c>
      <c r="C125" s="260" t="s">
        <v>203</v>
      </c>
      <c r="D125" s="261"/>
      <c r="E125" s="93">
        <v>47.6</v>
      </c>
      <c r="F125" s="94">
        <v>2450</v>
      </c>
      <c r="G125" s="95">
        <f t="shared" si="71"/>
        <v>116620</v>
      </c>
      <c r="H125" s="96"/>
      <c r="I125" s="97">
        <v>23</v>
      </c>
      <c r="J125" s="98">
        <v>2000</v>
      </c>
      <c r="K125" s="99">
        <f t="shared" ref="K125" si="72">J125/I125</f>
        <v>86.956521739130437</v>
      </c>
      <c r="L125" s="100">
        <v>23</v>
      </c>
      <c r="M125" s="98">
        <f>F125/V125*60</f>
        <v>1751.7378351539201</v>
      </c>
      <c r="N125" s="99">
        <f>M125/L125</f>
        <v>76.162514571909568</v>
      </c>
      <c r="O125" s="101">
        <f>L125-I125</f>
        <v>0</v>
      </c>
      <c r="P125" s="102">
        <f>N125-K125</f>
        <v>-10.794007167220869</v>
      </c>
      <c r="Q125" s="103">
        <f>N125/K125</f>
        <v>0.87586891757696006</v>
      </c>
      <c r="R125" s="277"/>
      <c r="S125" s="1">
        <v>0.80491898148148144</v>
      </c>
      <c r="T125" s="2">
        <v>0.86319444444444449</v>
      </c>
      <c r="U125" s="104">
        <v>4.7499999999999432</v>
      </c>
      <c r="V125" s="105">
        <v>83.916666666666785</v>
      </c>
      <c r="W125" s="106"/>
      <c r="X125" s="107"/>
      <c r="Y125" s="262"/>
      <c r="Z125" s="263"/>
      <c r="AA125" s="111">
        <f>M125-J125</f>
        <v>-248.26216484607994</v>
      </c>
      <c r="AB125" s="103">
        <f>M125/J125</f>
        <v>0.87586891757696006</v>
      </c>
      <c r="AC125" s="268"/>
    </row>
    <row r="126" spans="1:29" ht="15.75" customHeight="1">
      <c r="A126" s="282"/>
      <c r="B126" s="153"/>
      <c r="C126" s="260"/>
      <c r="D126" s="261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7"/>
      <c r="S126" s="1"/>
      <c r="T126" s="2"/>
      <c r="U126" s="104"/>
      <c r="V126" s="105"/>
      <c r="W126" s="106"/>
      <c r="X126" s="107"/>
      <c r="Y126" s="262"/>
      <c r="Z126" s="263"/>
      <c r="AA126" s="111"/>
      <c r="AB126" s="103"/>
      <c r="AC126" s="268"/>
    </row>
    <row r="127" spans="1:29" ht="15.75" customHeight="1">
      <c r="A127" s="282"/>
      <c r="B127" s="153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153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153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153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17"/>
      <c r="T130" s="118"/>
      <c r="U130" s="104"/>
      <c r="V130" s="105"/>
      <c r="W130" s="118"/>
      <c r="X130" s="190"/>
      <c r="Y130" s="262"/>
      <c r="Z130" s="263"/>
      <c r="AA130" s="111"/>
      <c r="AB130" s="103"/>
      <c r="AC130" s="268"/>
    </row>
    <row r="131" spans="1:29" ht="15.75" customHeight="1">
      <c r="A131" s="282"/>
      <c r="B131" s="153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17"/>
      <c r="T131" s="118"/>
      <c r="U131" s="104"/>
      <c r="V131" s="105"/>
      <c r="W131" s="118"/>
      <c r="X131" s="190"/>
      <c r="Y131" s="262"/>
      <c r="Z131" s="263"/>
      <c r="AA131" s="111"/>
      <c r="AB131" s="103"/>
      <c r="AC131" s="268"/>
    </row>
    <row r="132" spans="1:29" ht="15.75" customHeight="1">
      <c r="A132" s="282"/>
      <c r="B132" s="153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17"/>
      <c r="T132" s="118"/>
      <c r="U132" s="104"/>
      <c r="V132" s="105"/>
      <c r="W132" s="118"/>
      <c r="X132" s="190"/>
      <c r="Y132" s="262"/>
      <c r="Z132" s="263"/>
      <c r="AA132" s="111"/>
      <c r="AB132" s="103"/>
      <c r="AC132" s="268"/>
    </row>
    <row r="133" spans="1:29" ht="15.75" customHeight="1">
      <c r="A133" s="282"/>
      <c r="B133" s="153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17"/>
      <c r="T133" s="118"/>
      <c r="U133" s="104"/>
      <c r="V133" s="105"/>
      <c r="W133" s="118"/>
      <c r="X133" s="190"/>
      <c r="Y133" s="262"/>
      <c r="Z133" s="263"/>
      <c r="AA133" s="111"/>
      <c r="AB133" s="103"/>
      <c r="AC133" s="268"/>
    </row>
    <row r="134" spans="1:29" ht="15.75" customHeight="1">
      <c r="A134" s="282"/>
      <c r="B134" s="153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17"/>
      <c r="T134" s="118"/>
      <c r="U134" s="104"/>
      <c r="V134" s="105"/>
      <c r="W134" s="118"/>
      <c r="X134" s="190"/>
      <c r="Y134" s="262"/>
      <c r="Z134" s="263"/>
      <c r="AA134" s="111"/>
      <c r="AB134" s="103"/>
      <c r="AC134" s="268"/>
    </row>
    <row r="135" spans="1:29" ht="15.75" customHeight="1">
      <c r="A135" s="282"/>
      <c r="B135" s="153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17"/>
      <c r="T135" s="118"/>
      <c r="U135" s="104"/>
      <c r="V135" s="105"/>
      <c r="W135" s="118"/>
      <c r="X135" s="190"/>
      <c r="Y135" s="262"/>
      <c r="Z135" s="263"/>
      <c r="AA135" s="111"/>
      <c r="AB135" s="103"/>
      <c r="AC135" s="268"/>
    </row>
    <row r="136" spans="1:29" ht="15.75" customHeight="1">
      <c r="A136" s="282"/>
      <c r="B136" s="153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17"/>
      <c r="T136" s="118"/>
      <c r="U136" s="104"/>
      <c r="V136" s="105"/>
      <c r="W136" s="118"/>
      <c r="X136" s="190"/>
      <c r="Y136" s="262"/>
      <c r="Z136" s="263"/>
      <c r="AA136" s="111"/>
      <c r="AB136" s="103"/>
      <c r="AC136" s="268"/>
    </row>
    <row r="137" spans="1:29" ht="15.75" customHeight="1">
      <c r="A137" s="282"/>
      <c r="B137" s="153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17"/>
      <c r="T137" s="118"/>
      <c r="U137" s="104"/>
      <c r="V137" s="105"/>
      <c r="W137" s="118"/>
      <c r="X137" s="190"/>
      <c r="Y137" s="262"/>
      <c r="Z137" s="263"/>
      <c r="AA137" s="111"/>
      <c r="AB137" s="103"/>
      <c r="AC137" s="268"/>
    </row>
    <row r="138" spans="1:29" ht="15.75" customHeight="1">
      <c r="A138" s="282"/>
      <c r="B138" s="153"/>
      <c r="C138" s="260"/>
      <c r="D138" s="261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17"/>
      <c r="T138" s="118"/>
      <c r="U138" s="104"/>
      <c r="V138" s="105"/>
      <c r="W138" s="118"/>
      <c r="X138" s="190"/>
      <c r="Y138" s="262"/>
      <c r="Z138" s="263"/>
      <c r="AA138" s="111"/>
      <c r="AB138" s="103"/>
      <c r="AC138" s="268"/>
    </row>
    <row r="139" spans="1:29" ht="15.75" customHeight="1">
      <c r="A139" s="282"/>
      <c r="B139" s="153"/>
      <c r="C139" s="260"/>
      <c r="D139" s="261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73">AVERAGE(I124:I139)</f>
        <v>21.5</v>
      </c>
      <c r="J140" s="138">
        <f t="shared" si="73"/>
        <v>2000</v>
      </c>
      <c r="K140" s="139">
        <f t="shared" ref="K140" si="74">J140/I140</f>
        <v>93.023255813953483</v>
      </c>
      <c r="L140" s="137">
        <f t="shared" ref="L140:M140" si="75">AVERAGE(L124:L139)</f>
        <v>21.5</v>
      </c>
      <c r="M140" s="138">
        <f t="shared" si="75"/>
        <v>1746.0131483461885</v>
      </c>
      <c r="N140" s="139">
        <f>M140/L140</f>
        <v>81.209913876566901</v>
      </c>
      <c r="O140" s="140">
        <f>L140-I140</f>
        <v>0</v>
      </c>
      <c r="P140" s="141">
        <f>N140-K140</f>
        <v>-11.813341937386582</v>
      </c>
      <c r="Q140" s="142">
        <f>N140/K140</f>
        <v>0.87300657417309424</v>
      </c>
      <c r="R140" s="278"/>
      <c r="S140" s="143">
        <f>S124</f>
        <v>0.7534722222222221</v>
      </c>
      <c r="T140" s="144">
        <f>INDEX(T124:T139,COUNTA(T124:T139))</f>
        <v>0.86319444444444449</v>
      </c>
      <c r="U140" s="145"/>
      <c r="V140" s="156"/>
      <c r="W140" s="135"/>
      <c r="X140" s="139"/>
      <c r="Y140" s="265"/>
      <c r="Z140" s="266"/>
      <c r="AA140" s="157">
        <f>M140-J140</f>
        <v>-253.98685165381153</v>
      </c>
      <c r="AB140" s="142">
        <f>M140/J140</f>
        <v>0.87300657417309424</v>
      </c>
      <c r="AC140" s="269"/>
    </row>
    <row r="141" spans="1:29" ht="15.75" customHeight="1">
      <c r="A141" s="270" t="s">
        <v>210</v>
      </c>
      <c r="B141" s="183" t="s">
        <v>169</v>
      </c>
      <c r="C141" s="274" t="s">
        <v>205</v>
      </c>
      <c r="D141" s="275"/>
      <c r="E141" s="158">
        <v>56.79</v>
      </c>
      <c r="F141" s="169">
        <v>2548</v>
      </c>
      <c r="G141" s="159">
        <f t="shared" ref="G141:G143" si="76">E141*F141</f>
        <v>144700.91999999998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1755.8958652373667</v>
      </c>
      <c r="N141" s="163">
        <f>M141/L141</f>
        <v>76.343298488581155</v>
      </c>
      <c r="O141" s="165">
        <f>L141-I141</f>
        <v>0</v>
      </c>
      <c r="P141" s="166">
        <f>N141-K141</f>
        <v>-10.613223250549282</v>
      </c>
      <c r="Q141" s="152">
        <f>N141/K141</f>
        <v>0.8779479326186832</v>
      </c>
      <c r="R141" s="276">
        <f>Q157</f>
        <v>0.8730348028538355</v>
      </c>
      <c r="S141" s="167">
        <v>0.70833333333333337</v>
      </c>
      <c r="T141" s="168">
        <v>0.76879629629629631</v>
      </c>
      <c r="U141" s="169"/>
      <c r="V141" s="170">
        <v>87.066666666666634</v>
      </c>
      <c r="W141" s="87"/>
      <c r="X141" s="88"/>
      <c r="Y141" s="279"/>
      <c r="Z141" s="280"/>
      <c r="AA141" s="109">
        <f>M141-J141</f>
        <v>-244.10413476263329</v>
      </c>
      <c r="AB141" s="152">
        <f>M141/J141</f>
        <v>0.87794793261868331</v>
      </c>
      <c r="AC141" s="352">
        <f>AB157</f>
        <v>0.87303480285383561</v>
      </c>
    </row>
    <row r="142" spans="1:29" ht="15.75" customHeight="1">
      <c r="A142" s="271"/>
      <c r="B142" s="153" t="s">
        <v>169</v>
      </c>
      <c r="C142" s="260" t="s">
        <v>202</v>
      </c>
      <c r="D142" s="261"/>
      <c r="E142" s="93">
        <v>56.87</v>
      </c>
      <c r="F142" s="104">
        <v>2021</v>
      </c>
      <c r="G142" s="95">
        <f t="shared" si="76"/>
        <v>114934.26999999999</v>
      </c>
      <c r="H142" s="96"/>
      <c r="I142" s="97">
        <v>23</v>
      </c>
      <c r="J142" s="98">
        <v>2000</v>
      </c>
      <c r="K142" s="99">
        <f t="shared" ref="K142:K143" si="77">J142/I142</f>
        <v>86.956521739130437</v>
      </c>
      <c r="L142" s="100">
        <v>23</v>
      </c>
      <c r="M142" s="98">
        <f>F142/V142*60</f>
        <v>1742.6586826347332</v>
      </c>
      <c r="N142" s="99">
        <f>M142/L142</f>
        <v>75.767768810205794</v>
      </c>
      <c r="O142" s="101">
        <f>L142-I142</f>
        <v>0</v>
      </c>
      <c r="P142" s="102">
        <f>N142-K142</f>
        <v>-11.188752928924643</v>
      </c>
      <c r="Q142" s="103">
        <f>N142/K142</f>
        <v>0.87132934131736661</v>
      </c>
      <c r="R142" s="277"/>
      <c r="S142" s="1">
        <v>0.773900462962963</v>
      </c>
      <c r="T142" s="2">
        <v>0.82222222222222219</v>
      </c>
      <c r="U142" s="104">
        <v>7.3500000000000298</v>
      </c>
      <c r="V142" s="105">
        <v>69.583333333333229</v>
      </c>
      <c r="W142" s="106"/>
      <c r="X142" s="107"/>
      <c r="Y142" s="262"/>
      <c r="Z142" s="263"/>
      <c r="AA142" s="111">
        <f>M142-J142</f>
        <v>-257.34131736526683</v>
      </c>
      <c r="AB142" s="103">
        <f>M142/J142</f>
        <v>0.87132934131736661</v>
      </c>
      <c r="AC142" s="294"/>
    </row>
    <row r="143" spans="1:29" ht="15.75" customHeight="1">
      <c r="A143" s="271"/>
      <c r="B143" s="153" t="s">
        <v>169</v>
      </c>
      <c r="C143" s="260" t="s">
        <v>206</v>
      </c>
      <c r="D143" s="261"/>
      <c r="E143" s="93">
        <v>44.3</v>
      </c>
      <c r="F143" s="104">
        <v>1845</v>
      </c>
      <c r="G143" s="95">
        <f t="shared" si="76"/>
        <v>81733.5</v>
      </c>
      <c r="H143" s="96"/>
      <c r="I143" s="97">
        <v>17</v>
      </c>
      <c r="J143" s="98">
        <v>2000</v>
      </c>
      <c r="K143" s="99">
        <f t="shared" si="77"/>
        <v>117.64705882352941</v>
      </c>
      <c r="L143" s="100">
        <v>17</v>
      </c>
      <c r="M143" s="98">
        <f>F143/V143*60</f>
        <v>1739.6542692509142</v>
      </c>
      <c r="N143" s="99">
        <f>M143/L143</f>
        <v>102.33260407358318</v>
      </c>
      <c r="O143" s="101">
        <f>L143-I143</f>
        <v>0</v>
      </c>
      <c r="P143" s="102">
        <f>N143-K143</f>
        <v>-15.314454749946222</v>
      </c>
      <c r="Q143" s="103">
        <f>N143/K143</f>
        <v>0.86982713462545713</v>
      </c>
      <c r="R143" s="277"/>
      <c r="S143" s="1">
        <v>0.82525462962962959</v>
      </c>
      <c r="T143" s="2">
        <v>0.86944444444444446</v>
      </c>
      <c r="U143" s="104">
        <v>4.3666666666666565</v>
      </c>
      <c r="V143" s="105">
        <v>63.633333333333425</v>
      </c>
      <c r="W143" s="106"/>
      <c r="X143" s="107"/>
      <c r="Y143" s="262"/>
      <c r="Z143" s="263"/>
      <c r="AA143" s="111">
        <f>M143-J143</f>
        <v>-260.34573074908576</v>
      </c>
      <c r="AB143" s="103">
        <f>M143/J143</f>
        <v>0.86982713462545713</v>
      </c>
      <c r="AC143" s="294"/>
    </row>
    <row r="144" spans="1:29" ht="15.75" customHeight="1">
      <c r="A144" s="271"/>
      <c r="B144" s="153"/>
      <c r="C144" s="260"/>
      <c r="D144" s="261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94"/>
    </row>
    <row r="145" spans="1:29" ht="15.75" customHeight="1">
      <c r="A145" s="272"/>
      <c r="B145" s="153"/>
      <c r="C145" s="260"/>
      <c r="D145" s="261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94"/>
    </row>
    <row r="146" spans="1:29" ht="15.75" customHeight="1">
      <c r="A146" s="272"/>
      <c r="B146" s="153"/>
      <c r="C146" s="260"/>
      <c r="D146" s="261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94"/>
    </row>
    <row r="147" spans="1:29" ht="15.75" customHeight="1">
      <c r="A147" s="272"/>
      <c r="B147" s="153"/>
      <c r="C147" s="260"/>
      <c r="D147" s="261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94"/>
    </row>
    <row r="148" spans="1:29" ht="15.75" customHeight="1">
      <c r="A148" s="272"/>
      <c r="B148" s="153"/>
      <c r="C148" s="260"/>
      <c r="D148" s="261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94"/>
    </row>
    <row r="149" spans="1:29" ht="15.75" customHeight="1">
      <c r="A149" s="272"/>
      <c r="B149" s="153"/>
      <c r="C149" s="260"/>
      <c r="D149" s="261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94"/>
    </row>
    <row r="150" spans="1:29" ht="15.75" customHeight="1">
      <c r="A150" s="272"/>
      <c r="B150" s="153"/>
      <c r="C150" s="260"/>
      <c r="D150" s="261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94"/>
    </row>
    <row r="151" spans="1:29" ht="15.75" customHeight="1">
      <c r="A151" s="272"/>
      <c r="B151" s="153"/>
      <c r="C151" s="260"/>
      <c r="D151" s="261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07"/>
      <c r="Y151" s="262"/>
      <c r="Z151" s="263"/>
      <c r="AA151" s="111"/>
      <c r="AB151" s="103"/>
      <c r="AC151" s="294"/>
    </row>
    <row r="152" spans="1:29" ht="15.75" customHeight="1">
      <c r="A152" s="272"/>
      <c r="B152" s="153"/>
      <c r="C152" s="260"/>
      <c r="D152" s="261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07"/>
      <c r="Y152" s="262"/>
      <c r="Z152" s="263"/>
      <c r="AA152" s="111"/>
      <c r="AB152" s="103"/>
      <c r="AC152" s="294"/>
    </row>
    <row r="153" spans="1:29" ht="15.75" customHeight="1">
      <c r="A153" s="272"/>
      <c r="B153" s="153"/>
      <c r="C153" s="260"/>
      <c r="D153" s="261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07"/>
      <c r="Y153" s="262"/>
      <c r="Z153" s="263"/>
      <c r="AA153" s="111"/>
      <c r="AB153" s="103"/>
      <c r="AC153" s="294"/>
    </row>
    <row r="154" spans="1:29" ht="15.75" customHeight="1">
      <c r="A154" s="272"/>
      <c r="B154" s="153"/>
      <c r="C154" s="260"/>
      <c r="D154" s="261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84"/>
      <c r="X154" s="185"/>
      <c r="Y154" s="262"/>
      <c r="Z154" s="263"/>
      <c r="AA154" s="111"/>
      <c r="AB154" s="103"/>
      <c r="AC154" s="294"/>
    </row>
    <row r="155" spans="1:29" ht="15.75" customHeight="1">
      <c r="A155" s="272"/>
      <c r="B155" s="153"/>
      <c r="C155" s="260"/>
      <c r="D155" s="261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86"/>
      <c r="X155" s="187"/>
      <c r="Y155" s="262"/>
      <c r="Z155" s="263"/>
      <c r="AA155" s="111"/>
      <c r="AB155" s="103"/>
      <c r="AC155" s="294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"/>
      <c r="T156" s="2"/>
      <c r="U156" s="129"/>
      <c r="V156" s="105"/>
      <c r="W156" s="186"/>
      <c r="X156" s="187"/>
      <c r="Y156" s="262"/>
      <c r="Z156" s="263"/>
      <c r="AA156" s="111"/>
      <c r="AB156" s="103"/>
      <c r="AC156" s="294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78">AVERAGE(I141:I156)</f>
        <v>21</v>
      </c>
      <c r="J157" s="138">
        <f t="shared" si="78"/>
        <v>2000</v>
      </c>
      <c r="K157" s="139">
        <f t="shared" ref="K157" si="79">J157/I157</f>
        <v>95.238095238095241</v>
      </c>
      <c r="L157" s="137">
        <f t="shared" ref="L157:M157" si="80">AVERAGE(L141:L156)</f>
        <v>21</v>
      </c>
      <c r="M157" s="138">
        <f t="shared" si="80"/>
        <v>1746.0696057076711</v>
      </c>
      <c r="N157" s="139">
        <f>M157/L157</f>
        <v>83.146171700365286</v>
      </c>
      <c r="O157" s="140">
        <f>L157-I157</f>
        <v>0</v>
      </c>
      <c r="P157" s="141">
        <f>N157-K157</f>
        <v>-12.091923537729954</v>
      </c>
      <c r="Q157" s="142">
        <f>N157/K157</f>
        <v>0.8730348028538355</v>
      </c>
      <c r="R157" s="278"/>
      <c r="S157" s="143">
        <f>S141</f>
        <v>0.70833333333333337</v>
      </c>
      <c r="T157" s="144">
        <f>INDEX(T141:T156,COUNTA(T141:T156))</f>
        <v>0.86944444444444446</v>
      </c>
      <c r="U157" s="145"/>
      <c r="V157" s="156"/>
      <c r="W157" s="188"/>
      <c r="X157" s="189"/>
      <c r="Y157" s="265"/>
      <c r="Z157" s="266"/>
      <c r="AA157" s="157">
        <f>M157-J157</f>
        <v>-253.93039429232886</v>
      </c>
      <c r="AB157" s="142">
        <f>M157/J157</f>
        <v>0.87303480285383561</v>
      </c>
      <c r="AC157" s="295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834" priority="2" operator="greaterThan">
      <formula>0</formula>
    </cfRule>
  </conditionalFormatting>
  <conditionalFormatting sqref="P5:P157 AA5:AA157">
    <cfRule type="cellIs" dxfId="833" priority="5" operator="lessThan">
      <formula>0</formula>
    </cfRule>
  </conditionalFormatting>
  <conditionalFormatting sqref="Q5:Q157 AB5:AB157">
    <cfRule type="cellIs" dxfId="832" priority="3" operator="greaterThan">
      <formula>1</formula>
    </cfRule>
    <cfRule type="cellIs" dxfId="831" priority="4" operator="lessThan">
      <formula>0.8</formula>
    </cfRule>
  </conditionalFormatting>
  <conditionalFormatting sqref="R5:R157 AC124:AC141">
    <cfRule type="cellIs" dxfId="830" priority="6" operator="lessThan">
      <formula>0.8</formula>
    </cfRule>
  </conditionalFormatting>
  <conditionalFormatting sqref="AC5:AC22 AC56:AC91">
    <cfRule type="cellIs" dxfId="829" priority="8" operator="lessThan">
      <formula>0.8</formula>
    </cfRule>
  </conditionalFormatting>
  <conditionalFormatting sqref="AC39">
    <cfRule type="cellIs" dxfId="828" priority="11" operator="lessThan">
      <formula>0.8</formula>
    </cfRule>
  </conditionalFormatting>
  <conditionalFormatting sqref="AC54">
    <cfRule type="cellIs" dxfId="827" priority="10" operator="lessThan">
      <formula>0.8</formula>
    </cfRule>
  </conditionalFormatting>
  <conditionalFormatting sqref="AC97:AC105">
    <cfRule type="cellIs" dxfId="826" priority="9" operator="lessThan">
      <formula>0.8</formula>
    </cfRule>
  </conditionalFormatting>
  <conditionalFormatting sqref="AC107:AC112">
    <cfRule type="cellIs" dxfId="825" priority="7" operator="lessThan">
      <formula>0.8</formula>
    </cfRule>
  </conditionalFormatting>
  <conditionalFormatting sqref="AC156">
    <cfRule type="cellIs" dxfId="824" priority="1" operator="lessThan">
      <formula>0.8</formula>
    </cfRule>
  </conditionalFormatting>
  <dataValidations count="1">
    <dataValidation type="list" allowBlank="1" showInputMessage="1" showErrorMessage="1" sqref="Y5:Z157" xr:uid="{7200B70C-391B-4EBF-A4AA-F904F7B7D4FF}">
      <formula1>$Y$159:$Y$187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CF58-CB0B-4E56-B42E-5E7530C400A2}">
  <sheetPr>
    <tabColor theme="8" tint="0.59999389629810485"/>
  </sheetPr>
  <dimension ref="B1:AR36"/>
  <sheetViews>
    <sheetView zoomScale="70" zoomScaleNormal="70" workbookViewId="0">
      <selection activeCell="Y28" sqref="Y28:Z2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267</v>
      </c>
      <c r="D3" s="249"/>
      <c r="E3" s="7" t="s">
        <v>2</v>
      </c>
      <c r="F3" s="250">
        <f>'0929(18度C)'!D1+'0929(4度C)'!D1</f>
        <v>252448</v>
      </c>
      <c r="G3" s="251"/>
      <c r="H3" s="7" t="s">
        <v>3</v>
      </c>
      <c r="I3" s="252">
        <f>'0929(18度C)'!F1+'0929(4度C)'!F1</f>
        <v>7679816.0899999999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479.11105270420734</v>
      </c>
      <c r="F6" s="227" t="e">
        <f>AVERAGE(#REF!,D13:K13)</f>
        <v>#REF!</v>
      </c>
      <c r="G6" s="228">
        <f>AVERAGE(D13:K13)</f>
        <v>198.74780025440671</v>
      </c>
      <c r="H6" s="229"/>
      <c r="I6" s="228">
        <f>AVERAGE(L13:O13)</f>
        <v>94.130675526024362</v>
      </c>
      <c r="J6" s="229"/>
      <c r="K6" s="228">
        <f>AVERAGE(D27:O27)</f>
        <v>652.68716455953972</v>
      </c>
      <c r="L6" s="229"/>
      <c r="M6" s="228">
        <f>AVERAGE(P27:X27)</f>
        <v>747.88997803666916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415.86257346128366</v>
      </c>
      <c r="F7" s="231" t="e">
        <f>AVERAGE(#REF!,D14:K14)</f>
        <v>#REF!</v>
      </c>
      <c r="G7" s="218">
        <f>AVERAGE(D14:K14)</f>
        <v>175.45170885822566</v>
      </c>
      <c r="H7" s="219"/>
      <c r="I7" s="218">
        <f>AVERAGE(L14:O14)</f>
        <v>82.138870981630859</v>
      </c>
      <c r="J7" s="219"/>
      <c r="K7" s="218">
        <f>AVERAGE(D28:O28)</f>
        <v>566.88040576152048</v>
      </c>
      <c r="L7" s="219"/>
      <c r="M7" s="218">
        <f>AVERAGE(P28:X28)</f>
        <v>644.29873321704702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0.8694348599196442</v>
      </c>
      <c r="F8" s="223" t="e">
        <f>AVERAGE(D15:K15,#REF!)</f>
        <v>#REF!</v>
      </c>
      <c r="G8" s="224">
        <f>AVERAGE(D15:K15)</f>
        <v>0.8767965153181857</v>
      </c>
      <c r="H8" s="225"/>
      <c r="I8" s="224">
        <f>AVERAGE(L15:O15)</f>
        <v>0.87260748884312056</v>
      </c>
      <c r="J8" s="225"/>
      <c r="K8" s="224">
        <f>AVERAGE(D29:O29)</f>
        <v>0.86678721469580744</v>
      </c>
      <c r="L8" s="225"/>
      <c r="M8" s="224">
        <f>AVERAGE(P29:X29)</f>
        <v>0.86209572315043359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180</v>
      </c>
      <c r="I13" s="24">
        <v>250.92</v>
      </c>
      <c r="J13" s="24" t="s">
        <v>36</v>
      </c>
      <c r="K13" s="54">
        <v>589.1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102.10035826242725</v>
      </c>
      <c r="E14" s="28">
        <v>68.522769555919893</v>
      </c>
      <c r="F14" s="28">
        <v>77.824561607776303</v>
      </c>
      <c r="G14" s="28">
        <v>77.046126834253045</v>
      </c>
      <c r="H14" s="28">
        <v>155.31705300217737</v>
      </c>
      <c r="I14" s="28">
        <v>219.38940889957055</v>
      </c>
      <c r="J14" s="28" t="s">
        <v>36</v>
      </c>
      <c r="K14" s="55">
        <v>527.96168384545524</v>
      </c>
      <c r="L14" s="27" t="s">
        <v>36</v>
      </c>
      <c r="M14" s="67" t="s">
        <v>36</v>
      </c>
      <c r="N14" s="28">
        <v>83.082993675289416</v>
      </c>
      <c r="O14" s="29">
        <v>81.194748287972303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0.88666100596318398</v>
      </c>
      <c r="E15" s="32">
        <f t="shared" si="0"/>
        <v>0.87366531183797858</v>
      </c>
      <c r="F15" s="32">
        <f t="shared" si="0"/>
        <v>0.86741959292000659</v>
      </c>
      <c r="G15" s="32">
        <f t="shared" si="0"/>
        <v>0.87639969273962837</v>
      </c>
      <c r="H15" s="32">
        <f t="shared" si="0"/>
        <v>0.86287251667876319</v>
      </c>
      <c r="I15" s="32">
        <f t="shared" si="0"/>
        <v>0.87434006416216548</v>
      </c>
      <c r="J15" s="32" t="s">
        <v>36</v>
      </c>
      <c r="K15" s="56">
        <f t="shared" ref="K15" si="1">K14/K13</f>
        <v>0.89621742292557327</v>
      </c>
      <c r="L15" s="31" t="s">
        <v>36</v>
      </c>
      <c r="M15" s="68" t="s">
        <v>36</v>
      </c>
      <c r="N15" s="32">
        <f t="shared" ref="N15:O15" si="2">N14/N13</f>
        <v>0.87237143359053881</v>
      </c>
      <c r="O15" s="33">
        <f t="shared" si="2"/>
        <v>0.87284354409570231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0.16695601851851852</v>
      </c>
      <c r="F16" s="2">
        <v>0.25012731481481482</v>
      </c>
      <c r="G16" s="2">
        <v>0.25033564814814813</v>
      </c>
      <c r="H16" s="2">
        <v>0.20833333333333334</v>
      </c>
      <c r="I16" s="2">
        <v>0.25015046296296295</v>
      </c>
      <c r="J16" s="2" t="s">
        <v>36</v>
      </c>
      <c r="K16" s="3">
        <v>0.37986111111111104</v>
      </c>
      <c r="L16" s="1" t="s">
        <v>36</v>
      </c>
      <c r="M16" s="69" t="s">
        <v>36</v>
      </c>
      <c r="N16" s="2">
        <v>0.70844907407407409</v>
      </c>
      <c r="O16" s="4">
        <v>0.70864583333333331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0.56041666666666667</v>
      </c>
      <c r="E17" s="2">
        <v>0.66666666666666663</v>
      </c>
      <c r="F17" s="2">
        <v>0.51736111111111116</v>
      </c>
      <c r="G17" s="2">
        <v>0.61828703703703702</v>
      </c>
      <c r="H17" s="2">
        <v>0.63981481481481484</v>
      </c>
      <c r="I17" s="2">
        <v>0.56111111111111112</v>
      </c>
      <c r="J17" s="2" t="s">
        <v>36</v>
      </c>
      <c r="K17" s="3">
        <v>0.50277777777777777</v>
      </c>
      <c r="L17" s="1" t="s">
        <v>36</v>
      </c>
      <c r="M17" s="69" t="s">
        <v>36</v>
      </c>
      <c r="N17" s="2">
        <v>0.87638888888888888</v>
      </c>
      <c r="O17" s="4">
        <v>0.82291666666666663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1061.5384615384614</v>
      </c>
      <c r="O27" s="24">
        <v>852.63157894736844</v>
      </c>
      <c r="P27" s="23">
        <v>271.03124999999994</v>
      </c>
      <c r="Q27" s="24" t="s">
        <v>36</v>
      </c>
      <c r="R27" s="24" t="s">
        <v>36</v>
      </c>
      <c r="S27" s="24" t="s">
        <v>36</v>
      </c>
      <c r="T27" s="24">
        <v>840</v>
      </c>
      <c r="U27" s="24" t="s">
        <v>36</v>
      </c>
      <c r="V27" s="24">
        <v>776.47058823529414</v>
      </c>
      <c r="W27" s="24">
        <v>942.85714285714289</v>
      </c>
      <c r="X27" s="25">
        <v>909.09090909090912</v>
      </c>
    </row>
    <row r="28" spans="2:44" ht="39.6" customHeight="1">
      <c r="B28" s="206"/>
      <c r="C28" s="26" t="s">
        <v>37</v>
      </c>
      <c r="D28" s="28">
        <v>165.93142376039134</v>
      </c>
      <c r="E28" s="28" t="s">
        <v>36</v>
      </c>
      <c r="F28" s="28" t="s">
        <v>36</v>
      </c>
      <c r="G28" s="28">
        <v>265.09768697438818</v>
      </c>
      <c r="H28" s="28">
        <v>373.16172581567588</v>
      </c>
      <c r="I28" s="28" t="s">
        <v>36</v>
      </c>
      <c r="J28" s="28">
        <v>599.67625899280574</v>
      </c>
      <c r="K28" s="28">
        <v>727.28155339805858</v>
      </c>
      <c r="L28" s="28" t="s">
        <v>36</v>
      </c>
      <c r="M28" s="28">
        <v>757.62748299001782</v>
      </c>
      <c r="N28" s="28">
        <v>904.30716338080367</v>
      </c>
      <c r="O28" s="28">
        <v>741.95995078002306</v>
      </c>
      <c r="P28" s="27">
        <v>233.31179121991156</v>
      </c>
      <c r="Q28" s="28" t="s">
        <v>36</v>
      </c>
      <c r="R28" s="28" t="s">
        <v>36</v>
      </c>
      <c r="S28" s="28" t="s">
        <v>36</v>
      </c>
      <c r="T28" s="28">
        <v>730.73211214849607</v>
      </c>
      <c r="U28" s="28" t="s">
        <v>36</v>
      </c>
      <c r="V28" s="28">
        <v>681.04634753083599</v>
      </c>
      <c r="W28" s="28">
        <v>797.56735603950472</v>
      </c>
      <c r="X28" s="29">
        <v>778.83605914648649</v>
      </c>
    </row>
    <row r="29" spans="2:44" ht="40.15" customHeight="1">
      <c r="B29" s="206"/>
      <c r="C29" s="30" t="s">
        <v>38</v>
      </c>
      <c r="D29" s="32">
        <f>D28/D27</f>
        <v>0.86184974149913007</v>
      </c>
      <c r="E29" s="32" t="s">
        <v>36</v>
      </c>
      <c r="F29" s="32" t="s">
        <v>36</v>
      </c>
      <c r="G29" s="32">
        <f>G28/G27</f>
        <v>0.84683983339040669</v>
      </c>
      <c r="H29" s="32">
        <f>H28/H27</f>
        <v>0.86114244419002128</v>
      </c>
      <c r="I29" s="32" t="s">
        <v>36</v>
      </c>
      <c r="J29" s="32">
        <f>J28/J27</f>
        <v>0.88840927258193447</v>
      </c>
      <c r="K29" s="32">
        <f>K28/K27</f>
        <v>0.88155339805825284</v>
      </c>
      <c r="L29" s="32" t="s">
        <v>36</v>
      </c>
      <c r="M29" s="32">
        <f>M28/M27</f>
        <v>0.87241952586729321</v>
      </c>
      <c r="N29" s="32">
        <f>N28/N27</f>
        <v>0.85188355970655427</v>
      </c>
      <c r="O29" s="32">
        <f>O28/O27</f>
        <v>0.87019994227286657</v>
      </c>
      <c r="P29" s="31">
        <f>P28/P27</f>
        <v>0.8608298534575316</v>
      </c>
      <c r="Q29" s="32" t="s">
        <v>36</v>
      </c>
      <c r="R29" s="32" t="s">
        <v>36</v>
      </c>
      <c r="S29" s="32" t="s">
        <v>36</v>
      </c>
      <c r="T29" s="32">
        <f>T28/T27</f>
        <v>0.869919181129162</v>
      </c>
      <c r="U29" s="32" t="s">
        <v>36</v>
      </c>
      <c r="V29" s="32">
        <f>V28/V27</f>
        <v>0.87710514454728872</v>
      </c>
      <c r="W29" s="32">
        <f>W28/W27</f>
        <v>0.84590477155705046</v>
      </c>
      <c r="X29" s="33">
        <f>X28/X27</f>
        <v>0.85671966506113506</v>
      </c>
    </row>
    <row r="30" spans="2:44" ht="17.25" customHeight="1">
      <c r="B30" s="207" t="s">
        <v>39</v>
      </c>
      <c r="C30" s="15" t="s">
        <v>40</v>
      </c>
      <c r="D30" s="2">
        <v>0.39374999999999999</v>
      </c>
      <c r="E30" s="2" t="s">
        <v>36</v>
      </c>
      <c r="F30" s="2" t="s">
        <v>36</v>
      </c>
      <c r="G30" s="2">
        <v>0.31957175925925924</v>
      </c>
      <c r="H30" s="2">
        <v>0.25</v>
      </c>
      <c r="I30" s="2" t="s">
        <v>36</v>
      </c>
      <c r="J30" s="2">
        <v>0.25</v>
      </c>
      <c r="K30" s="2">
        <v>0.37222222222222223</v>
      </c>
      <c r="L30" s="2" t="s">
        <v>36</v>
      </c>
      <c r="M30" s="2">
        <v>0.16666666666666666</v>
      </c>
      <c r="N30" s="2">
        <v>0.16666666666666666</v>
      </c>
      <c r="O30" s="2">
        <v>0.16666666666666666</v>
      </c>
      <c r="P30" s="1">
        <v>0.70839120370370368</v>
      </c>
      <c r="Q30" s="2" t="s">
        <v>36</v>
      </c>
      <c r="R30" s="2" t="s">
        <v>36</v>
      </c>
      <c r="S30" s="2" t="s">
        <v>36</v>
      </c>
      <c r="T30" s="2">
        <v>0.7086689814814815</v>
      </c>
      <c r="U30" s="2" t="s">
        <v>36</v>
      </c>
      <c r="V30" s="2">
        <v>0.70847222222222217</v>
      </c>
      <c r="W30" s="2">
        <v>0.7084259259259259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0.4725347222222222</v>
      </c>
      <c r="E31" s="2" t="s">
        <v>36</v>
      </c>
      <c r="F31" s="2" t="s">
        <v>36</v>
      </c>
      <c r="G31" s="2">
        <v>0.35555555555555551</v>
      </c>
      <c r="H31" s="2">
        <v>0.37569444444444444</v>
      </c>
      <c r="I31" s="2" t="s">
        <v>36</v>
      </c>
      <c r="J31" s="2">
        <v>0.34652777777777777</v>
      </c>
      <c r="K31" s="2">
        <v>0.44374999999999998</v>
      </c>
      <c r="L31" s="2" t="s">
        <v>36</v>
      </c>
      <c r="M31" s="2">
        <v>0.39027777777777778</v>
      </c>
      <c r="N31" s="2">
        <v>0.42598379629629629</v>
      </c>
      <c r="O31" s="2">
        <v>0.4216435185185185</v>
      </c>
      <c r="P31" s="1">
        <v>0.86693287037037037</v>
      </c>
      <c r="Q31" s="2" t="s">
        <v>36</v>
      </c>
      <c r="R31" s="2" t="s">
        <v>36</v>
      </c>
      <c r="S31" s="2" t="s">
        <v>36</v>
      </c>
      <c r="T31" s="2">
        <v>0.89930555555555558</v>
      </c>
      <c r="U31" s="2" t="s">
        <v>36</v>
      </c>
      <c r="V31" s="2">
        <v>0.9555555555555556</v>
      </c>
      <c r="W31" s="2">
        <v>1.1009490740740742</v>
      </c>
      <c r="X31" s="4">
        <v>1.101388888888889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3.25</v>
      </c>
      <c r="O32" s="35">
        <v>3.8</v>
      </c>
      <c r="P32" s="34">
        <v>12.8</v>
      </c>
      <c r="Q32" s="35" t="s">
        <v>36</v>
      </c>
      <c r="R32" s="35" t="s">
        <v>36</v>
      </c>
      <c r="S32" s="35" t="s">
        <v>36</v>
      </c>
      <c r="T32" s="35">
        <v>3.75</v>
      </c>
      <c r="U32" s="2" t="s">
        <v>36</v>
      </c>
      <c r="V32" s="35">
        <v>4.25</v>
      </c>
      <c r="W32" s="35">
        <v>3.5</v>
      </c>
      <c r="X32" s="36">
        <v>3.6666666666666665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2DA8-9F1C-49B1-BE62-AB736A25F0DF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Y28" sqref="Y28:Z28"/>
      <selection pane="bottomLeft" activeCell="Y28" sqref="Y28:Z2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143311</v>
      </c>
      <c r="E1" s="77" t="s">
        <v>3</v>
      </c>
      <c r="F1" s="78">
        <f>SUM(G5:G225)</f>
        <v>2817296.6299999994</v>
      </c>
      <c r="G1" s="79" t="s">
        <v>73</v>
      </c>
      <c r="H1" s="80">
        <f>L21+L38+L55+L72+L89+L106+L123+L140+L157+L174+L191+L208+L225</f>
        <v>81.316666666666663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45929</v>
      </c>
      <c r="B2" s="326"/>
      <c r="C2" s="82" t="s">
        <v>34</v>
      </c>
      <c r="D2" s="83">
        <f>AVERAGE(N21,N38,N55,N72,N89,N106,N123,N140,N157,N174,N191,N208,N225)</f>
        <v>596.65668555210755</v>
      </c>
      <c r="E2" s="83" t="s">
        <v>80</v>
      </c>
      <c r="F2" s="84">
        <f>F1/D1</f>
        <v>19.658620971174575</v>
      </c>
      <c r="G2" s="85" t="s">
        <v>81</v>
      </c>
      <c r="H2" s="86">
        <f>COUNT(H5:H225)</f>
        <v>6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2606</v>
      </c>
      <c r="G5" s="95">
        <f t="shared" ref="G5:G6" si="0">E5*F5</f>
        <v>77789.100000000006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2824.0818783865116</v>
      </c>
      <c r="N5" s="99">
        <f>M5/L5</f>
        <v>166.12246343450067</v>
      </c>
      <c r="O5" s="101">
        <f>L5-I5</f>
        <v>0</v>
      </c>
      <c r="P5" s="102">
        <f>N5-K5</f>
        <v>-26.406948330205211</v>
      </c>
      <c r="Q5" s="103">
        <f>N5/K5</f>
        <v>0.86284200378445197</v>
      </c>
      <c r="R5" s="277">
        <f>Q21</f>
        <v>0.86184974149913007</v>
      </c>
      <c r="S5" s="1">
        <v>0.39374999999999999</v>
      </c>
      <c r="T5" s="2">
        <v>0.4321990740740741</v>
      </c>
      <c r="U5" s="104">
        <v>6.9999999999999751</v>
      </c>
      <c r="V5" s="105">
        <v>55.366666666666717</v>
      </c>
      <c r="W5" s="106"/>
      <c r="X5" s="107"/>
      <c r="Y5" s="279"/>
      <c r="Z5" s="280"/>
      <c r="AA5" s="109">
        <f>M5-J5</f>
        <v>-448.91812161348844</v>
      </c>
      <c r="AB5" s="110">
        <f>M5/J5</f>
        <v>0.86284200378445208</v>
      </c>
      <c r="AC5" s="292">
        <f>AB21</f>
        <v>0.86184974149913007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2510</v>
      </c>
      <c r="G6" s="95">
        <f t="shared" si="0"/>
        <v>74095.199999999997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2817.5865294667938</v>
      </c>
      <c r="N6" s="99">
        <f>M6/L6</f>
        <v>165.74038408628198</v>
      </c>
      <c r="O6" s="101">
        <f>L6-I6</f>
        <v>0</v>
      </c>
      <c r="P6" s="102">
        <f>N6-K6</f>
        <v>-26.789027678423906</v>
      </c>
      <c r="Q6" s="103">
        <f>N6/K6</f>
        <v>0.86085747921380795</v>
      </c>
      <c r="R6" s="277"/>
      <c r="S6" s="1">
        <v>0.43541666666666667</v>
      </c>
      <c r="T6" s="2">
        <v>0.4725347222222222</v>
      </c>
      <c r="U6" s="104">
        <v>4.6333333333333115</v>
      </c>
      <c r="V6" s="105">
        <v>53.44999999999996</v>
      </c>
      <c r="W6" s="106">
        <v>0.4725347222222222</v>
      </c>
      <c r="X6" s="107">
        <v>0.51342592592592595</v>
      </c>
      <c r="Y6" s="262"/>
      <c r="Z6" s="263"/>
      <c r="AA6" s="111">
        <f>M6-J6</f>
        <v>-455.41347053320624</v>
      </c>
      <c r="AB6" s="112">
        <f>M6/J6</f>
        <v>0.86085747921380806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2820.8342039266527</v>
      </c>
      <c r="N21" s="139">
        <f>M21/L21</f>
        <v>165.93142376039134</v>
      </c>
      <c r="O21" s="140">
        <f>L21-I21</f>
        <v>0</v>
      </c>
      <c r="P21" s="141">
        <f>N21-K21</f>
        <v>-26.597988004314544</v>
      </c>
      <c r="Q21" s="142">
        <f>N21/K21</f>
        <v>0.86184974149913007</v>
      </c>
      <c r="R21" s="278"/>
      <c r="S21" s="143">
        <f>S5</f>
        <v>0.39374999999999999</v>
      </c>
      <c r="T21" s="144">
        <f>INDEX(T5:T20,COUNTA(T5:T20))</f>
        <v>0.4725347222222222</v>
      </c>
      <c r="U21" s="145"/>
      <c r="V21" s="145"/>
      <c r="W21" s="146"/>
      <c r="X21" s="147"/>
      <c r="Y21" s="265"/>
      <c r="Z21" s="266"/>
      <c r="AA21" s="148">
        <f>M21-J21</f>
        <v>-452.16579607334734</v>
      </c>
      <c r="AB21" s="149">
        <f>M21/J21</f>
        <v>0.86184974149913007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343</v>
      </c>
      <c r="G22" s="95">
        <f t="shared" ref="G22:G23" si="5">E22*F22</f>
        <v>8753.36</v>
      </c>
      <c r="H22" s="96"/>
      <c r="I22" s="97">
        <v>12</v>
      </c>
      <c r="J22" s="98">
        <v>3600</v>
      </c>
      <c r="K22" s="99">
        <f t="shared" si="3"/>
        <v>300</v>
      </c>
      <c r="L22" s="100">
        <v>12</v>
      </c>
      <c r="M22" s="98">
        <f>F22/V22*60</f>
        <v>3019.0709046454535</v>
      </c>
      <c r="N22" s="99">
        <f>M22/L22</f>
        <v>251.58924205378779</v>
      </c>
      <c r="O22" s="101">
        <f>L22-I22</f>
        <v>0</v>
      </c>
      <c r="P22" s="102">
        <f>N22-K22</f>
        <v>-48.410757946212215</v>
      </c>
      <c r="Q22" s="103">
        <f>N22/K22</f>
        <v>0.83863080684595925</v>
      </c>
      <c r="R22" s="276">
        <f>Q38</f>
        <v>0.84683983339040669</v>
      </c>
      <c r="S22" s="1">
        <v>0.31957175925925924</v>
      </c>
      <c r="T22" s="2">
        <v>0.32430555555555557</v>
      </c>
      <c r="U22" s="104">
        <v>4.7166666666666313</v>
      </c>
      <c r="V22" s="105">
        <v>6.8166666666667197</v>
      </c>
      <c r="W22" s="173"/>
      <c r="X22" s="151"/>
      <c r="Y22" s="279"/>
      <c r="Z22" s="280"/>
      <c r="AA22" s="109">
        <f>M22-J22</f>
        <v>-580.92909535454646</v>
      </c>
      <c r="AB22" s="152">
        <f>M22/J22</f>
        <v>0.83863080684595936</v>
      </c>
      <c r="AC22" s="267">
        <f>AB38</f>
        <v>0.84683983339040658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2100</v>
      </c>
      <c r="G23" s="95">
        <f t="shared" si="5"/>
        <v>53844</v>
      </c>
      <c r="H23" s="96"/>
      <c r="I23" s="97">
        <v>11</v>
      </c>
      <c r="J23" s="98">
        <v>3600</v>
      </c>
      <c r="K23" s="99">
        <f t="shared" si="3"/>
        <v>327.27272727272725</v>
      </c>
      <c r="L23" s="100">
        <v>11</v>
      </c>
      <c r="M23" s="98">
        <f>F23/V23*60</f>
        <v>3078.1758957654743</v>
      </c>
      <c r="N23" s="99">
        <f>M23/L23</f>
        <v>279.83417234231587</v>
      </c>
      <c r="O23" s="101">
        <f>L23-I23</f>
        <v>0</v>
      </c>
      <c r="P23" s="102">
        <f>N23-K23</f>
        <v>-47.438554930411385</v>
      </c>
      <c r="Q23" s="103">
        <f>N23/K23</f>
        <v>0.85504885993485413</v>
      </c>
      <c r="R23" s="277"/>
      <c r="S23" s="1">
        <v>0.3271296296296296</v>
      </c>
      <c r="T23" s="2">
        <v>0.35555555555555551</v>
      </c>
      <c r="U23" s="104">
        <v>4.0666666666666096</v>
      </c>
      <c r="V23" s="105">
        <v>40.933333333333309</v>
      </c>
      <c r="W23" s="106"/>
      <c r="X23" s="107"/>
      <c r="Y23" s="262"/>
      <c r="Z23" s="263"/>
      <c r="AA23" s="111">
        <f>M23-J23</f>
        <v>-521.82410423452575</v>
      </c>
      <c r="AB23" s="103">
        <f>M23/J23</f>
        <v>0.85504885993485391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3048.6234002054639</v>
      </c>
      <c r="N38" s="139">
        <f>M38/L38</f>
        <v>265.09768697438818</v>
      </c>
      <c r="O38" s="140">
        <f>L38-I38</f>
        <v>0</v>
      </c>
      <c r="P38" s="141">
        <f>N38-K38</f>
        <v>-47.945791286481381</v>
      </c>
      <c r="Q38" s="142">
        <f>N38/K38</f>
        <v>0.84683983339040669</v>
      </c>
      <c r="R38" s="278"/>
      <c r="S38" s="143">
        <f>S22</f>
        <v>0.31957175925925924</v>
      </c>
      <c r="T38" s="144">
        <f>INDEX(T22:T37,COUNTA(T22:T37))</f>
        <v>0.35555555555555551</v>
      </c>
      <c r="U38" s="145"/>
      <c r="V38" s="156"/>
      <c r="W38" s="135"/>
      <c r="X38" s="139"/>
      <c r="Y38" s="265"/>
      <c r="Z38" s="266"/>
      <c r="AA38" s="157">
        <f>M38-J38</f>
        <v>-551.37659979453611</v>
      </c>
      <c r="AB38" s="142">
        <f>M38/J38</f>
        <v>0.84683983339040658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1264</v>
      </c>
      <c r="G39" s="159">
        <f t="shared" ref="G39:G41" si="9">E39*F39</f>
        <v>17771.84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2225.1344743276268</v>
      </c>
      <c r="N39" s="163">
        <f>M39/L39</f>
        <v>370.85574572127115</v>
      </c>
      <c r="O39" s="165">
        <f>L39-I39</f>
        <v>0</v>
      </c>
      <c r="P39" s="166">
        <f>N39-K39</f>
        <v>-62.477587612062166</v>
      </c>
      <c r="Q39" s="152">
        <f>N39/K39</f>
        <v>0.85582095166447192</v>
      </c>
      <c r="R39" s="276">
        <f>Q55</f>
        <v>0.86114244419002128</v>
      </c>
      <c r="S39" s="167">
        <v>0.25</v>
      </c>
      <c r="T39" s="168">
        <v>0.2736689814814815</v>
      </c>
      <c r="U39" s="169"/>
      <c r="V39" s="170">
        <v>34.083333333333357</v>
      </c>
      <c r="W39" s="168"/>
      <c r="X39" s="171"/>
      <c r="Y39" s="279"/>
      <c r="Z39" s="280"/>
      <c r="AA39" s="109">
        <f>M39-J39</f>
        <v>-374.86552567237322</v>
      </c>
      <c r="AB39" s="152">
        <f>M39/J39</f>
        <v>0.85582095166447181</v>
      </c>
      <c r="AC39" s="267">
        <f>AB55</f>
        <v>0.86114244419002117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1253</v>
      </c>
      <c r="G40" s="95">
        <f t="shared" si="9"/>
        <v>18556.93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2225.3576714356204</v>
      </c>
      <c r="N40" s="99">
        <f>M40/L40</f>
        <v>370.89294523927009</v>
      </c>
      <c r="O40" s="101">
        <f>L40-I40</f>
        <v>0</v>
      </c>
      <c r="P40" s="102">
        <f>N40-K40</f>
        <v>-62.440388094063223</v>
      </c>
      <c r="Q40" s="103">
        <f>N40/K40</f>
        <v>0.85590679670600789</v>
      </c>
      <c r="R40" s="277"/>
      <c r="S40" s="1">
        <v>0.27931712962962962</v>
      </c>
      <c r="T40" s="2">
        <v>0.30277777777777776</v>
      </c>
      <c r="U40" s="104">
        <v>8.1333333333332991</v>
      </c>
      <c r="V40" s="105">
        <v>33.78333333333331</v>
      </c>
      <c r="W40" s="106"/>
      <c r="X40" s="113"/>
      <c r="Y40" s="262"/>
      <c r="Z40" s="263"/>
      <c r="AA40" s="111">
        <f>M40-J40</f>
        <v>-374.64232856437957</v>
      </c>
      <c r="AB40" s="103">
        <f>M40/J40</f>
        <v>0.85590679670600789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3727</v>
      </c>
      <c r="G41" s="95">
        <f t="shared" si="9"/>
        <v>66079.710000000006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2266.4189189189183</v>
      </c>
      <c r="N41" s="99">
        <f>M41/L41</f>
        <v>377.7364864864864</v>
      </c>
      <c r="O41" s="101">
        <f>L41-I41</f>
        <v>0</v>
      </c>
      <c r="P41" s="102">
        <f>N41-K41</f>
        <v>-55.596846846846915</v>
      </c>
      <c r="Q41" s="103">
        <f>N41/K41</f>
        <v>0.87169958419958404</v>
      </c>
      <c r="R41" s="277"/>
      <c r="S41" s="1">
        <v>0.30717592592592591</v>
      </c>
      <c r="T41" s="2">
        <v>0.37569444444444444</v>
      </c>
      <c r="U41" s="104">
        <v>6.3333333333333375</v>
      </c>
      <c r="V41" s="105">
        <v>98.666666666666686</v>
      </c>
      <c r="W41" s="106"/>
      <c r="X41" s="113"/>
      <c r="Y41" s="262"/>
      <c r="Z41" s="263"/>
      <c r="AA41" s="111">
        <f>M41-J41</f>
        <v>-333.58108108108172</v>
      </c>
      <c r="AB41" s="103">
        <f>M41/J41</f>
        <v>0.87169958419958393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2238.9703548940552</v>
      </c>
      <c r="N55" s="139">
        <f>M55/L55</f>
        <v>373.16172581567588</v>
      </c>
      <c r="O55" s="140">
        <f>L55-I55</f>
        <v>0</v>
      </c>
      <c r="P55" s="141">
        <f>N55-K55</f>
        <v>-60.171607517657435</v>
      </c>
      <c r="Q55" s="142">
        <f>N55/K55</f>
        <v>0.86114244419002128</v>
      </c>
      <c r="R55" s="278"/>
      <c r="S55" s="143">
        <f>S39</f>
        <v>0.25</v>
      </c>
      <c r="T55" s="144">
        <f>INDEX(T39:T54,COUNTA(T39:T54))</f>
        <v>0.37569444444444444</v>
      </c>
      <c r="U55" s="145"/>
      <c r="V55" s="156"/>
      <c r="W55" s="135"/>
      <c r="X55" s="139"/>
      <c r="Y55" s="265"/>
      <c r="Z55" s="266"/>
      <c r="AA55" s="157">
        <f>M55-J55</f>
        <v>-361.02964510594484</v>
      </c>
      <c r="AB55" s="142">
        <f>M55/J55</f>
        <v>0.86114244419002117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5557</v>
      </c>
      <c r="G56" s="159">
        <f t="shared" ref="G56" si="14">E56*F56</f>
        <v>77964.709999999992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2398.705035971223</v>
      </c>
      <c r="N56" s="163">
        <f>M56/L56</f>
        <v>599.67625899280574</v>
      </c>
      <c r="O56" s="165">
        <f>L56-I56</f>
        <v>0</v>
      </c>
      <c r="P56" s="166">
        <f>N56-K56</f>
        <v>-75.323741007194258</v>
      </c>
      <c r="Q56" s="152">
        <f>N56/K56</f>
        <v>0.88840927258193447</v>
      </c>
      <c r="R56" s="276">
        <f>Q72</f>
        <v>0.88840927258193447</v>
      </c>
      <c r="S56" s="167">
        <v>0.25</v>
      </c>
      <c r="T56" s="168">
        <v>0.34652777777777777</v>
      </c>
      <c r="U56" s="169"/>
      <c r="V56" s="170">
        <v>139</v>
      </c>
      <c r="W56" s="173"/>
      <c r="X56" s="151"/>
      <c r="Y56" s="279"/>
      <c r="Z56" s="280"/>
      <c r="AA56" s="109">
        <f>M56-J56</f>
        <v>-301.29496402877703</v>
      </c>
      <c r="AB56" s="152">
        <f>M56/J56</f>
        <v>0.88840927258193447</v>
      </c>
      <c r="AC56" s="267">
        <f>AB72</f>
        <v>0.88840927258193447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2398.705035971223</v>
      </c>
      <c r="N72" s="139">
        <f>M72/L72</f>
        <v>599.67625899280574</v>
      </c>
      <c r="O72" s="140">
        <f>L72-I72</f>
        <v>0</v>
      </c>
      <c r="P72" s="141">
        <f>N72-K72</f>
        <v>-75.323741007194258</v>
      </c>
      <c r="Q72" s="142">
        <f>N72/K72</f>
        <v>0.88840927258193447</v>
      </c>
      <c r="R72" s="278"/>
      <c r="S72" s="143">
        <f>S56</f>
        <v>0.25</v>
      </c>
      <c r="T72" s="144">
        <f>INDEX(T56:T71,COUNTA(T56:T71))</f>
        <v>0.34652777777777777</v>
      </c>
      <c r="U72" s="145"/>
      <c r="V72" s="156"/>
      <c r="W72" s="89"/>
      <c r="X72" s="91"/>
      <c r="Y72" s="265"/>
      <c r="Z72" s="266"/>
      <c r="AA72" s="157">
        <f>M72-J72</f>
        <v>-301.29496402877703</v>
      </c>
      <c r="AB72" s="142">
        <f>M72/J72</f>
        <v>0.88840927258193447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4994</v>
      </c>
      <c r="G73" s="159">
        <f t="shared" ref="G73" si="18">E73*F73</f>
        <v>107121.3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2909.1262135922343</v>
      </c>
      <c r="N73" s="163">
        <f>M73/L73</f>
        <v>727.28155339805858</v>
      </c>
      <c r="O73" s="165">
        <f>L73-I73</f>
        <v>0</v>
      </c>
      <c r="P73" s="166">
        <f>N73-K73</f>
        <v>-97.718446601941423</v>
      </c>
      <c r="Q73" s="152">
        <f>N73/K73</f>
        <v>0.88155339805825284</v>
      </c>
      <c r="R73" s="276">
        <f>Q89</f>
        <v>0.88155339805825284</v>
      </c>
      <c r="S73" s="167">
        <v>0.37222222222222223</v>
      </c>
      <c r="T73" s="168">
        <v>0.44374999999999998</v>
      </c>
      <c r="U73" s="169"/>
      <c r="V73" s="170">
        <v>102.99999999999996</v>
      </c>
      <c r="W73" s="168"/>
      <c r="X73" s="171"/>
      <c r="Y73" s="279"/>
      <c r="Z73" s="280"/>
      <c r="AA73" s="109">
        <f>M73-J73</f>
        <v>-390.87378640776569</v>
      </c>
      <c r="AB73" s="152">
        <f>M73/J73</f>
        <v>0.88155339805825284</v>
      </c>
      <c r="AC73" s="267">
        <f>AB89</f>
        <v>0.88155339805825284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2909.1262135922343</v>
      </c>
      <c r="N89" s="139">
        <f t="shared" ref="N89:N94" si="22">M89/L89</f>
        <v>727.28155339805858</v>
      </c>
      <c r="O89" s="140">
        <f t="shared" ref="O89:O94" si="23">L89-I89</f>
        <v>0</v>
      </c>
      <c r="P89" s="141">
        <f t="shared" ref="P89:P94" si="24">N89-K89</f>
        <v>-97.718446601941423</v>
      </c>
      <c r="Q89" s="142">
        <f t="shared" ref="Q89:Q94" si="25">N89/K89</f>
        <v>0.88155339805825284</v>
      </c>
      <c r="R89" s="278"/>
      <c r="S89" s="143">
        <f>S73</f>
        <v>0.37222222222222223</v>
      </c>
      <c r="T89" s="144">
        <f>INDEX(T73:T88,COUNTA(T73:T88))</f>
        <v>0.44374999999999998</v>
      </c>
      <c r="U89" s="145"/>
      <c r="V89" s="156"/>
      <c r="W89" s="135"/>
      <c r="X89" s="139"/>
      <c r="Y89" s="265"/>
      <c r="Z89" s="266"/>
      <c r="AA89" s="157">
        <f t="shared" ref="AA89:AA94" si="26">M89-J89</f>
        <v>-390.87378640776569</v>
      </c>
      <c r="AB89" s="142">
        <f t="shared" ref="AB89:AB94" si="27">M89/J89</f>
        <v>0.88155339805825284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1107</v>
      </c>
      <c r="G90" s="159">
        <f t="shared" ref="G90:G94" si="28">E90*F90</f>
        <v>23745.149999999998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2848.6061472480351</v>
      </c>
      <c r="N90" s="163">
        <f t="shared" si="22"/>
        <v>949.53538241601166</v>
      </c>
      <c r="O90" s="165">
        <f t="shared" si="23"/>
        <v>0</v>
      </c>
      <c r="P90" s="166">
        <f t="shared" si="24"/>
        <v>-150.46461758398834</v>
      </c>
      <c r="Q90" s="152">
        <f t="shared" si="25"/>
        <v>0.86321398401455607</v>
      </c>
      <c r="R90" s="276">
        <f>Q106</f>
        <v>0.87241952586729321</v>
      </c>
      <c r="S90" s="167">
        <v>0.16666666666666666</v>
      </c>
      <c r="T90" s="168">
        <v>0.18285879629629628</v>
      </c>
      <c r="U90" s="169"/>
      <c r="V90" s="170">
        <v>23.316666666666663</v>
      </c>
      <c r="W90" s="173"/>
      <c r="X90" s="151"/>
      <c r="Y90" s="279"/>
      <c r="Z90" s="280"/>
      <c r="AA90" s="109">
        <f t="shared" si="26"/>
        <v>-451.39385275196491</v>
      </c>
      <c r="AB90" s="152">
        <f t="shared" si="27"/>
        <v>0.86321398401455607</v>
      </c>
      <c r="AC90" s="267">
        <f>AB106</f>
        <v>0.87241952586729321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2638</v>
      </c>
      <c r="G91" s="95">
        <f t="shared" si="28"/>
        <v>41442.980000000003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2878.690512276447</v>
      </c>
      <c r="N91" s="99">
        <f t="shared" si="22"/>
        <v>959.56350409214895</v>
      </c>
      <c r="O91" s="101">
        <f t="shared" si="23"/>
        <v>0</v>
      </c>
      <c r="P91" s="102">
        <f t="shared" si="24"/>
        <v>-140.43649590785105</v>
      </c>
      <c r="Q91" s="103">
        <f t="shared" si="25"/>
        <v>0.87233045826558997</v>
      </c>
      <c r="R91" s="277"/>
      <c r="S91" s="1">
        <v>0.18612268518518518</v>
      </c>
      <c r="T91" s="2">
        <v>0.22430555555555556</v>
      </c>
      <c r="U91" s="104">
        <v>4.7000000000000153</v>
      </c>
      <c r="V91" s="105">
        <v>54.983333333333348</v>
      </c>
      <c r="W91" s="106"/>
      <c r="X91" s="107"/>
      <c r="Y91" s="262"/>
      <c r="Z91" s="263"/>
      <c r="AA91" s="111">
        <f t="shared" si="26"/>
        <v>-421.30948772355305</v>
      </c>
      <c r="AB91" s="103">
        <f t="shared" si="27"/>
        <v>0.87233045826558997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1497</v>
      </c>
      <c r="G92" s="95">
        <f t="shared" si="28"/>
        <v>33353.160000000003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2857.4761399787867</v>
      </c>
      <c r="N92" s="99">
        <f t="shared" si="22"/>
        <v>571.49522799575732</v>
      </c>
      <c r="O92" s="101">
        <f t="shared" si="23"/>
        <v>0</v>
      </c>
      <c r="P92" s="102">
        <f t="shared" si="24"/>
        <v>-88.504772004242682</v>
      </c>
      <c r="Q92" s="103">
        <f t="shared" si="25"/>
        <v>0.86590186059963226</v>
      </c>
      <c r="R92" s="277"/>
      <c r="S92" s="1">
        <v>0.22916666666666666</v>
      </c>
      <c r="T92" s="2">
        <v>0.2509953703703704</v>
      </c>
      <c r="U92" s="104">
        <v>6.9999999999999751</v>
      </c>
      <c r="V92" s="105">
        <v>31.433333333333383</v>
      </c>
      <c r="W92" s="106"/>
      <c r="X92" s="107"/>
      <c r="Y92" s="262"/>
      <c r="Z92" s="263"/>
      <c r="AA92" s="111">
        <f t="shared" si="26"/>
        <v>-442.5238600212133</v>
      </c>
      <c r="AB92" s="103">
        <f t="shared" si="27"/>
        <v>0.86590186059963237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3465</v>
      </c>
      <c r="G93" s="95">
        <f t="shared" si="28"/>
        <v>61988.85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2897.5609756097551</v>
      </c>
      <c r="N93" s="99">
        <f t="shared" si="22"/>
        <v>724.39024390243878</v>
      </c>
      <c r="O93" s="101">
        <f t="shared" si="23"/>
        <v>0</v>
      </c>
      <c r="P93" s="102">
        <f t="shared" si="24"/>
        <v>-100.60975609756122</v>
      </c>
      <c r="Q93" s="103">
        <f t="shared" si="25"/>
        <v>0.87804878048780455</v>
      </c>
      <c r="R93" s="277"/>
      <c r="S93" s="1">
        <v>0.25503472222222223</v>
      </c>
      <c r="T93" s="2">
        <v>0.30486111111111114</v>
      </c>
      <c r="U93" s="104">
        <v>5.8166666666666433</v>
      </c>
      <c r="V93" s="105">
        <v>71.750000000000028</v>
      </c>
      <c r="W93" s="106"/>
      <c r="X93" s="107"/>
      <c r="Y93" s="262"/>
      <c r="Z93" s="263"/>
      <c r="AA93" s="111">
        <f t="shared" si="26"/>
        <v>-402.43902439024487</v>
      </c>
      <c r="AB93" s="103">
        <f t="shared" si="27"/>
        <v>0.87804878048780455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5720</v>
      </c>
      <c r="G94" s="95">
        <f t="shared" si="28"/>
        <v>95295.2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2912.5884016973123</v>
      </c>
      <c r="N94" s="99">
        <f t="shared" si="22"/>
        <v>728.14710042432807</v>
      </c>
      <c r="O94" s="101">
        <f t="shared" si="23"/>
        <v>0</v>
      </c>
      <c r="P94" s="102">
        <f t="shared" si="24"/>
        <v>-96.852899575671927</v>
      </c>
      <c r="Q94" s="103">
        <f t="shared" si="25"/>
        <v>0.88260254596888255</v>
      </c>
      <c r="R94" s="277"/>
      <c r="S94" s="1">
        <v>0.30844907407407407</v>
      </c>
      <c r="T94" s="2">
        <v>0.39027777777777778</v>
      </c>
      <c r="U94" s="104">
        <v>5.1666666666666217</v>
      </c>
      <c r="V94" s="105">
        <v>117.83333333333334</v>
      </c>
      <c r="W94" s="106"/>
      <c r="X94" s="107"/>
      <c r="Y94" s="262"/>
      <c r="Z94" s="263"/>
      <c r="AA94" s="111">
        <f t="shared" si="26"/>
        <v>-387.41159830268771</v>
      </c>
      <c r="AB94" s="103">
        <f t="shared" si="27"/>
        <v>0.88260254596888255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2878.9844353620674</v>
      </c>
      <c r="N106" s="139">
        <f>M106/L106</f>
        <v>757.62748299001782</v>
      </c>
      <c r="O106" s="140">
        <f>L106-I106</f>
        <v>0</v>
      </c>
      <c r="P106" s="141">
        <f>N106-K106</f>
        <v>-110.79356964156113</v>
      </c>
      <c r="Q106" s="142">
        <f>N106/K106</f>
        <v>0.87241952586729321</v>
      </c>
      <c r="R106" s="278"/>
      <c r="S106" s="143">
        <f>S90</f>
        <v>0.16666666666666666</v>
      </c>
      <c r="T106" s="144">
        <f>INDEX(T90:T105,COUNTA(T90:T105))</f>
        <v>0.39027777777777778</v>
      </c>
      <c r="U106" s="145"/>
      <c r="V106" s="156"/>
      <c r="W106" s="89"/>
      <c r="X106" s="91"/>
      <c r="Y106" s="265"/>
      <c r="Z106" s="266"/>
      <c r="AA106" s="157">
        <f>M106-J106</f>
        <v>-421.01556463793258</v>
      </c>
      <c r="AB106" s="142">
        <f>M106/J106</f>
        <v>0.87241952586729321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226</v>
      </c>
      <c r="D107" s="275"/>
      <c r="E107" s="158">
        <v>30</v>
      </c>
      <c r="F107" s="87">
        <v>3510</v>
      </c>
      <c r="G107" s="159">
        <f t="shared" ref="G107:G110" si="33">E107*F107</f>
        <v>105300</v>
      </c>
      <c r="H107" s="160"/>
      <c r="I107" s="161">
        <v>4</v>
      </c>
      <c r="J107" s="162">
        <v>3000</v>
      </c>
      <c r="K107" s="163">
        <f>J107/I107</f>
        <v>750</v>
      </c>
      <c r="L107" s="164">
        <v>4</v>
      </c>
      <c r="M107" s="162">
        <f>F107/V107*60</f>
        <v>2657.4132492113567</v>
      </c>
      <c r="N107" s="163">
        <f>M107/L107</f>
        <v>664.35331230283919</v>
      </c>
      <c r="O107" s="165">
        <f>L107-I107</f>
        <v>0</v>
      </c>
      <c r="P107" s="166">
        <f>N107-K107</f>
        <v>-85.646687697160814</v>
      </c>
      <c r="Q107" s="152">
        <f>N107/K107</f>
        <v>0.8858044164037856</v>
      </c>
      <c r="R107" s="276">
        <f>Q123</f>
        <v>0.85188355970655427</v>
      </c>
      <c r="S107" s="167">
        <v>0.16666666666666666</v>
      </c>
      <c r="T107" s="168">
        <v>0.22170138888888888</v>
      </c>
      <c r="U107" s="169"/>
      <c r="V107" s="170">
        <v>79.25</v>
      </c>
      <c r="W107" s="173"/>
      <c r="X107" s="151"/>
      <c r="Y107" s="279"/>
      <c r="Z107" s="280"/>
      <c r="AA107" s="109">
        <f>M107-J107</f>
        <v>-342.58675078864326</v>
      </c>
      <c r="AB107" s="152">
        <f>M107/J107</f>
        <v>0.8858044164037856</v>
      </c>
      <c r="AC107" s="267">
        <f>AB123</f>
        <v>0.85188355970655416</v>
      </c>
    </row>
    <row r="108" spans="1:29" ht="15.75" customHeight="1">
      <c r="A108" s="271"/>
      <c r="B108" s="92" t="s">
        <v>115</v>
      </c>
      <c r="C108" s="260" t="s">
        <v>207</v>
      </c>
      <c r="D108" s="261"/>
      <c r="E108" s="93">
        <v>18.18</v>
      </c>
      <c r="F108" s="94">
        <v>2270</v>
      </c>
      <c r="G108" s="95">
        <f t="shared" si="33"/>
        <v>41268.6</v>
      </c>
      <c r="H108" s="96"/>
      <c r="I108" s="97">
        <v>3</v>
      </c>
      <c r="J108" s="98">
        <v>3600</v>
      </c>
      <c r="K108" s="99">
        <f t="shared" ref="K108:K145" si="34">J108/I108</f>
        <v>1200</v>
      </c>
      <c r="L108" s="100">
        <v>3</v>
      </c>
      <c r="M108" s="98">
        <f>F108/V108*60</f>
        <v>3026.6666666666665</v>
      </c>
      <c r="N108" s="99">
        <f>M108/L108</f>
        <v>1008.8888888888888</v>
      </c>
      <c r="O108" s="101">
        <f>L108-I108</f>
        <v>0</v>
      </c>
      <c r="P108" s="102">
        <f>N108-K108</f>
        <v>-191.1111111111112</v>
      </c>
      <c r="Q108" s="103">
        <f>N108/K108</f>
        <v>0.84074074074074068</v>
      </c>
      <c r="R108" s="277"/>
      <c r="S108" s="1">
        <v>0.23541666666666666</v>
      </c>
      <c r="T108" s="2">
        <v>0.26666666666666666</v>
      </c>
      <c r="U108" s="104">
        <v>19.750000000000011</v>
      </c>
      <c r="V108" s="105">
        <v>45</v>
      </c>
      <c r="W108" s="106"/>
      <c r="X108" s="107"/>
      <c r="Y108" s="262"/>
      <c r="Z108" s="263"/>
      <c r="AA108" s="111">
        <f>M108-J108</f>
        <v>-573.33333333333348</v>
      </c>
      <c r="AB108" s="103">
        <f>M108/J108</f>
        <v>0.84074074074074068</v>
      </c>
      <c r="AC108" s="268"/>
    </row>
    <row r="109" spans="1:29" ht="15.75" customHeight="1">
      <c r="A109" s="271"/>
      <c r="B109" s="92" t="s">
        <v>115</v>
      </c>
      <c r="C109" s="260" t="s">
        <v>123</v>
      </c>
      <c r="D109" s="261"/>
      <c r="E109" s="93">
        <v>18.18</v>
      </c>
      <c r="F109" s="94">
        <v>2821</v>
      </c>
      <c r="G109" s="95">
        <f t="shared" si="33"/>
        <v>51285.78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3034.2396175679723</v>
      </c>
      <c r="N109" s="99">
        <f>M109/L109</f>
        <v>1011.4132058559908</v>
      </c>
      <c r="O109" s="101">
        <f>L109-I109</f>
        <v>0</v>
      </c>
      <c r="P109" s="102">
        <f>N109-K109</f>
        <v>-188.58679414400922</v>
      </c>
      <c r="Q109" s="103">
        <f>N109/K109</f>
        <v>0.84284433821332561</v>
      </c>
      <c r="R109" s="277"/>
      <c r="S109" s="1">
        <v>0.27931712962962962</v>
      </c>
      <c r="T109" s="2">
        <v>0.31805555555555554</v>
      </c>
      <c r="U109" s="104">
        <v>18.216666666666661</v>
      </c>
      <c r="V109" s="105">
        <v>55.783333333333317</v>
      </c>
      <c r="W109" s="106"/>
      <c r="X109" s="107"/>
      <c r="Y109" s="262"/>
      <c r="Z109" s="263"/>
      <c r="AA109" s="111">
        <f>M109-J109</f>
        <v>-565.76038243202765</v>
      </c>
      <c r="AB109" s="103">
        <f>M109/J109</f>
        <v>0.84284433821332561</v>
      </c>
      <c r="AC109" s="268"/>
    </row>
    <row r="110" spans="1:29" ht="15.75" customHeight="1">
      <c r="A110" s="271"/>
      <c r="B110" s="92" t="s">
        <v>115</v>
      </c>
      <c r="C110" s="260" t="s">
        <v>208</v>
      </c>
      <c r="D110" s="261"/>
      <c r="E110" s="93">
        <v>14.28</v>
      </c>
      <c r="F110" s="94">
        <v>7109</v>
      </c>
      <c r="G110" s="95">
        <f t="shared" si="33"/>
        <v>101516.51999999999</v>
      </c>
      <c r="H110" s="96"/>
      <c r="I110" s="97">
        <v>3</v>
      </c>
      <c r="J110" s="98">
        <v>3600</v>
      </c>
      <c r="K110" s="99">
        <f t="shared" si="34"/>
        <v>1200</v>
      </c>
      <c r="L110" s="100">
        <v>3</v>
      </c>
      <c r="M110" s="98">
        <f>F110/V110*60</f>
        <v>3037.6735905044511</v>
      </c>
      <c r="N110" s="99">
        <f>M110/L110</f>
        <v>1012.5578635014837</v>
      </c>
      <c r="O110" s="101">
        <f>L110-I110</f>
        <v>0</v>
      </c>
      <c r="P110" s="102">
        <f>N110-K110</f>
        <v>-187.44213649851633</v>
      </c>
      <c r="Q110" s="103">
        <f>N110/K110</f>
        <v>0.84379821958456969</v>
      </c>
      <c r="R110" s="277"/>
      <c r="S110" s="1">
        <v>0.32847222222222222</v>
      </c>
      <c r="T110" s="2">
        <v>0.42598379629629629</v>
      </c>
      <c r="U110" s="104">
        <v>15.000000000000027</v>
      </c>
      <c r="V110" s="105">
        <v>140.41666666666666</v>
      </c>
      <c r="W110" s="106"/>
      <c r="X110" s="107"/>
      <c r="Y110" s="262"/>
      <c r="Z110" s="263"/>
      <c r="AA110" s="111">
        <f>M110-J110</f>
        <v>-562.32640949554889</v>
      </c>
      <c r="AB110" s="103">
        <f>M110/J110</f>
        <v>0.8437982195845698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35">AVERAGE(I107:I122)</f>
        <v>3.25</v>
      </c>
      <c r="J123" s="138">
        <f t="shared" si="35"/>
        <v>3450</v>
      </c>
      <c r="K123" s="139">
        <f t="shared" ref="K123" si="36">J123/I123</f>
        <v>1061.5384615384614</v>
      </c>
      <c r="L123" s="137">
        <f t="shared" ref="L123:M123" si="37">AVERAGE(L107:L122)</f>
        <v>3.25</v>
      </c>
      <c r="M123" s="138">
        <f t="shared" si="37"/>
        <v>2938.9982809876119</v>
      </c>
      <c r="N123" s="139">
        <f t="shared" ref="N123:N128" si="38">M123/L123</f>
        <v>904.30716338080367</v>
      </c>
      <c r="O123" s="140">
        <f t="shared" ref="O123:O128" si="39">L123-I123</f>
        <v>0</v>
      </c>
      <c r="P123" s="141">
        <f t="shared" ref="P123:P128" si="40">N123-K123</f>
        <v>-157.23129815765776</v>
      </c>
      <c r="Q123" s="142">
        <f t="shared" ref="Q123:Q128" si="41">N123/K123</f>
        <v>0.85188355970655427</v>
      </c>
      <c r="R123" s="278"/>
      <c r="S123" s="143">
        <f>S107</f>
        <v>0.16666666666666666</v>
      </c>
      <c r="T123" s="144">
        <f>INDEX(T107:T122,COUNTA(T107:T122))</f>
        <v>0.42598379629629629</v>
      </c>
      <c r="U123" s="145"/>
      <c r="V123" s="156"/>
      <c r="W123" s="89"/>
      <c r="X123" s="91"/>
      <c r="Y123" s="265"/>
      <c r="Z123" s="266"/>
      <c r="AA123" s="157">
        <f t="shared" ref="AA123:AA128" si="42">M123-J123</f>
        <v>-511.00171901238809</v>
      </c>
      <c r="AB123" s="142">
        <f t="shared" ref="AB123:AB128" si="43">M123/J123</f>
        <v>0.85188355970655416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2484</v>
      </c>
      <c r="G124" s="159">
        <f t="shared" ref="G124:G128" si="44">E124*F124</f>
        <v>62174.520000000004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2859.7377678285884</v>
      </c>
      <c r="N124" s="163">
        <f t="shared" si="38"/>
        <v>714.9344419571471</v>
      </c>
      <c r="O124" s="165">
        <f t="shared" si="39"/>
        <v>0</v>
      </c>
      <c r="P124" s="166">
        <f t="shared" si="40"/>
        <v>-110.0655580428529</v>
      </c>
      <c r="Q124" s="152">
        <f t="shared" si="41"/>
        <v>0.86658720237229947</v>
      </c>
      <c r="R124" s="276">
        <f>Q140</f>
        <v>0.87019994227286657</v>
      </c>
      <c r="S124" s="167">
        <v>0.16666666666666666</v>
      </c>
      <c r="T124" s="168">
        <v>0.2028587962962963</v>
      </c>
      <c r="U124" s="169"/>
      <c r="V124" s="170">
        <v>52.116666666666688</v>
      </c>
      <c r="W124" s="168"/>
      <c r="X124" s="171"/>
      <c r="Y124" s="279"/>
      <c r="Z124" s="280"/>
      <c r="AA124" s="109">
        <f t="shared" si="42"/>
        <v>-440.2622321714116</v>
      </c>
      <c r="AB124" s="152">
        <f t="shared" si="43"/>
        <v>0.86658720237229947</v>
      </c>
      <c r="AC124" s="267">
        <f>AB140</f>
        <v>0.87019994227286646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2817</v>
      </c>
      <c r="G125" s="95">
        <f t="shared" si="44"/>
        <v>71692.649999999994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>F125/V125*60</f>
        <v>2872.0475785896365</v>
      </c>
      <c r="N125" s="99">
        <f t="shared" si="38"/>
        <v>718.01189464740912</v>
      </c>
      <c r="O125" s="101">
        <f t="shared" si="39"/>
        <v>0</v>
      </c>
      <c r="P125" s="102">
        <f t="shared" si="40"/>
        <v>-106.98810535259088</v>
      </c>
      <c r="Q125" s="103">
        <f t="shared" si="41"/>
        <v>0.87031744805746558</v>
      </c>
      <c r="R125" s="277"/>
      <c r="S125" s="1">
        <v>0.21538194444444445</v>
      </c>
      <c r="T125" s="2">
        <v>0.25624999999999998</v>
      </c>
      <c r="U125" s="104">
        <v>18.033333333333328</v>
      </c>
      <c r="V125" s="105">
        <v>58.849999999999966</v>
      </c>
      <c r="W125" s="106"/>
      <c r="X125" s="113"/>
      <c r="Y125" s="262"/>
      <c r="Z125" s="263"/>
      <c r="AA125" s="111">
        <f t="shared" si="42"/>
        <v>-427.95242141036351</v>
      </c>
      <c r="AB125" s="103">
        <f t="shared" si="43"/>
        <v>0.87031744805746558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1894</v>
      </c>
      <c r="G126" s="95">
        <f t="shared" si="44"/>
        <v>50626.62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>F126/V126*60</f>
        <v>2838.6344712739447</v>
      </c>
      <c r="N126" s="99">
        <f t="shared" si="38"/>
        <v>709.65861781848616</v>
      </c>
      <c r="O126" s="101">
        <f t="shared" si="39"/>
        <v>0</v>
      </c>
      <c r="P126" s="102">
        <f t="shared" si="40"/>
        <v>-115.34138218151384</v>
      </c>
      <c r="Q126" s="103">
        <f t="shared" si="41"/>
        <v>0.86019226402240745</v>
      </c>
      <c r="R126" s="277"/>
      <c r="S126" s="1">
        <v>0.26944444444444449</v>
      </c>
      <c r="T126" s="2">
        <v>0.29724537037037035</v>
      </c>
      <c r="U126" s="104">
        <v>19.000000000000092</v>
      </c>
      <c r="V126" s="105">
        <v>40.033333333333246</v>
      </c>
      <c r="W126" s="106"/>
      <c r="X126" s="113"/>
      <c r="Y126" s="262"/>
      <c r="Z126" s="263"/>
      <c r="AA126" s="111">
        <f t="shared" si="42"/>
        <v>-461.36552872605535</v>
      </c>
      <c r="AB126" s="103">
        <f t="shared" si="43"/>
        <v>0.86019226402240745</v>
      </c>
      <c r="AC126" s="268"/>
    </row>
    <row r="127" spans="1:29" ht="15.75" customHeight="1">
      <c r="A127" s="282"/>
      <c r="B127" s="92" t="s">
        <v>115</v>
      </c>
      <c r="C127" s="260" t="s">
        <v>124</v>
      </c>
      <c r="D127" s="261"/>
      <c r="E127" s="93">
        <v>24.82</v>
      </c>
      <c r="F127" s="94">
        <v>2571</v>
      </c>
      <c r="G127" s="95">
        <f t="shared" si="44"/>
        <v>63812.22</v>
      </c>
      <c r="H127" s="96"/>
      <c r="I127" s="97">
        <v>4</v>
      </c>
      <c r="J127" s="98">
        <v>3300</v>
      </c>
      <c r="K127" s="99">
        <f t="shared" si="34"/>
        <v>825</v>
      </c>
      <c r="L127" s="100">
        <v>4</v>
      </c>
      <c r="M127" s="98">
        <f>F127/V127*60</f>
        <v>2865.5108359133133</v>
      </c>
      <c r="N127" s="99">
        <f t="shared" si="38"/>
        <v>716.37770897832831</v>
      </c>
      <c r="O127" s="101">
        <f t="shared" si="39"/>
        <v>0</v>
      </c>
      <c r="P127" s="102">
        <f t="shared" si="40"/>
        <v>-108.62229102167169</v>
      </c>
      <c r="Q127" s="103">
        <f t="shared" si="41"/>
        <v>0.86833661694342823</v>
      </c>
      <c r="R127" s="277"/>
      <c r="S127" s="1">
        <v>0.30983796296296295</v>
      </c>
      <c r="T127" s="2">
        <v>0.34722222222222221</v>
      </c>
      <c r="U127" s="104">
        <v>18.133333333333344</v>
      </c>
      <c r="V127" s="105">
        <v>53.833333333333329</v>
      </c>
      <c r="W127" s="106"/>
      <c r="X127" s="107"/>
      <c r="Y127" s="262"/>
      <c r="Z127" s="263"/>
      <c r="AA127" s="111">
        <f t="shared" si="42"/>
        <v>-434.48916408668674</v>
      </c>
      <c r="AB127" s="103">
        <f t="shared" si="43"/>
        <v>0.86833661694342823</v>
      </c>
      <c r="AC127" s="268"/>
    </row>
    <row r="128" spans="1:29" ht="15.75" customHeight="1">
      <c r="A128" s="282"/>
      <c r="B128" s="92" t="s">
        <v>115</v>
      </c>
      <c r="C128" s="260" t="s">
        <v>126</v>
      </c>
      <c r="D128" s="261"/>
      <c r="E128" s="93">
        <v>30</v>
      </c>
      <c r="F128" s="94">
        <v>3955</v>
      </c>
      <c r="G128" s="95">
        <f t="shared" si="44"/>
        <v>118650</v>
      </c>
      <c r="H128" s="113"/>
      <c r="I128" s="97">
        <v>3</v>
      </c>
      <c r="J128" s="98">
        <v>3000</v>
      </c>
      <c r="K128" s="99">
        <f t="shared" si="34"/>
        <v>1000</v>
      </c>
      <c r="L128" s="114">
        <v>3</v>
      </c>
      <c r="M128" s="98">
        <f>F128/V128*60</f>
        <v>2661.3084112149563</v>
      </c>
      <c r="N128" s="99">
        <f t="shared" si="38"/>
        <v>887.10280373831881</v>
      </c>
      <c r="O128" s="101">
        <f t="shared" si="39"/>
        <v>0</v>
      </c>
      <c r="P128" s="102">
        <f t="shared" si="40"/>
        <v>-112.89719626168119</v>
      </c>
      <c r="Q128" s="103">
        <f t="shared" si="41"/>
        <v>0.88710280373831885</v>
      </c>
      <c r="R128" s="277"/>
      <c r="S128" s="1">
        <v>0.35972222222222228</v>
      </c>
      <c r="T128" s="2">
        <v>0.4216435185185185</v>
      </c>
      <c r="U128" s="104">
        <v>18.000000000000096</v>
      </c>
      <c r="V128" s="105">
        <v>89.166666666666558</v>
      </c>
      <c r="W128" s="106"/>
      <c r="X128" s="107"/>
      <c r="Y128" s="262"/>
      <c r="Z128" s="263"/>
      <c r="AA128" s="111">
        <f t="shared" si="42"/>
        <v>-338.69158878504368</v>
      </c>
      <c r="AB128" s="103">
        <f t="shared" si="43"/>
        <v>0.88710280373831873</v>
      </c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3.8</v>
      </c>
      <c r="J140" s="138">
        <f t="shared" si="45"/>
        <v>3240</v>
      </c>
      <c r="K140" s="139">
        <f t="shared" ref="K140" si="46">J140/I140</f>
        <v>852.63157894736844</v>
      </c>
      <c r="L140" s="137">
        <f t="shared" ref="L140:M140" si="47">AVERAGE(L124:L139)</f>
        <v>3.8</v>
      </c>
      <c r="M140" s="138">
        <f t="shared" si="47"/>
        <v>2819.4478129640875</v>
      </c>
      <c r="N140" s="139">
        <f t="shared" ref="N140:N145" si="48">M140/L140</f>
        <v>741.95995078002306</v>
      </c>
      <c r="O140" s="140">
        <f t="shared" ref="O140:O145" si="49">L140-I140</f>
        <v>0</v>
      </c>
      <c r="P140" s="141">
        <f t="shared" ref="P140:P145" si="50">N140-K140</f>
        <v>-110.67162816734538</v>
      </c>
      <c r="Q140" s="142">
        <f t="shared" ref="Q140:Q145" si="51">N140/K140</f>
        <v>0.87019994227286657</v>
      </c>
      <c r="R140" s="278"/>
      <c r="S140" s="143">
        <f>S124</f>
        <v>0.16666666666666666</v>
      </c>
      <c r="T140" s="144">
        <f>INDEX(T124:T139,COUNTA(T124:T139))</f>
        <v>0.4216435185185185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-420.55218703591254</v>
      </c>
      <c r="AB140" s="142">
        <f t="shared" ref="AB140:AB145" si="53">M140/J140</f>
        <v>0.87019994227286646</v>
      </c>
      <c r="AC140" s="269"/>
    </row>
    <row r="141" spans="1:29" ht="15.75" customHeight="1">
      <c r="A141" s="270" t="s">
        <v>127</v>
      </c>
      <c r="B141" s="108" t="s">
        <v>115</v>
      </c>
      <c r="C141" s="274" t="s">
        <v>246</v>
      </c>
      <c r="D141" s="275"/>
      <c r="E141" s="158">
        <v>13.42</v>
      </c>
      <c r="F141" s="87">
        <v>1445</v>
      </c>
      <c r="G141" s="159">
        <f t="shared" ref="G141:G145" si="54">E141*F141</f>
        <v>19391.900000000001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3105.6716417910452</v>
      </c>
      <c r="N141" s="163">
        <f t="shared" si="48"/>
        <v>517.61194029850753</v>
      </c>
      <c r="O141" s="165">
        <f t="shared" si="49"/>
        <v>0</v>
      </c>
      <c r="P141" s="166">
        <f t="shared" si="50"/>
        <v>-82.388059701492466</v>
      </c>
      <c r="Q141" s="152">
        <f t="shared" si="51"/>
        <v>0.86268656716417924</v>
      </c>
      <c r="R141" s="276">
        <f>Q157</f>
        <v>0.8608298534575316</v>
      </c>
      <c r="S141" s="167">
        <v>0.70839120370370368</v>
      </c>
      <c r="T141" s="168">
        <v>0.72777777777777775</v>
      </c>
      <c r="U141" s="169"/>
      <c r="V141" s="170">
        <v>27.916666666666661</v>
      </c>
      <c r="W141" s="168"/>
      <c r="X141" s="171"/>
      <c r="Y141" s="279"/>
      <c r="Z141" s="280"/>
      <c r="AA141" s="109">
        <f t="shared" si="52"/>
        <v>-494.3283582089548</v>
      </c>
      <c r="AB141" s="152">
        <f t="shared" si="53"/>
        <v>0.86268656716417924</v>
      </c>
      <c r="AC141" s="267">
        <f>AB157</f>
        <v>0.86082985345753149</v>
      </c>
    </row>
    <row r="142" spans="1:29" ht="15.75" customHeight="1">
      <c r="A142" s="271"/>
      <c r="B142" s="92" t="s">
        <v>115</v>
      </c>
      <c r="C142" s="260" t="s">
        <v>131</v>
      </c>
      <c r="D142" s="261"/>
      <c r="E142" s="93">
        <v>28.57</v>
      </c>
      <c r="F142" s="94">
        <v>1018</v>
      </c>
      <c r="G142" s="95">
        <f t="shared" si="54"/>
        <v>29084.260000000002</v>
      </c>
      <c r="H142" s="96"/>
      <c r="I142" s="97">
        <v>13</v>
      </c>
      <c r="J142" s="98">
        <v>3600</v>
      </c>
      <c r="K142" s="99">
        <f t="shared" si="34"/>
        <v>276.92307692307691</v>
      </c>
      <c r="L142" s="100">
        <v>13</v>
      </c>
      <c r="M142" s="98">
        <f>F142/V142*60</f>
        <v>3103.1329381879618</v>
      </c>
      <c r="N142" s="99">
        <f t="shared" si="48"/>
        <v>238.7025337067663</v>
      </c>
      <c r="O142" s="101">
        <f t="shared" si="49"/>
        <v>0</v>
      </c>
      <c r="P142" s="102">
        <f t="shared" si="50"/>
        <v>-38.220543216310602</v>
      </c>
      <c r="Q142" s="103">
        <f t="shared" si="51"/>
        <v>0.86198137171887834</v>
      </c>
      <c r="R142" s="277"/>
      <c r="S142" s="1">
        <v>0.73285879629629624</v>
      </c>
      <c r="T142" s="2">
        <v>0.74652777777777779</v>
      </c>
      <c r="U142" s="104">
        <v>7.316666666666638</v>
      </c>
      <c r="V142" s="105">
        <v>19.683333333333426</v>
      </c>
      <c r="W142" s="106"/>
      <c r="X142" s="113"/>
      <c r="Y142" s="262"/>
      <c r="Z142" s="263"/>
      <c r="AA142" s="111">
        <f t="shared" si="52"/>
        <v>-496.86706181203817</v>
      </c>
      <c r="AB142" s="103">
        <f t="shared" si="53"/>
        <v>0.86198137171887823</v>
      </c>
      <c r="AC142" s="268"/>
    </row>
    <row r="143" spans="1:29" ht="15.75" customHeight="1">
      <c r="A143" s="271"/>
      <c r="B143" s="92" t="s">
        <v>104</v>
      </c>
      <c r="C143" s="260" t="s">
        <v>128</v>
      </c>
      <c r="D143" s="261"/>
      <c r="E143" s="93">
        <v>25.64</v>
      </c>
      <c r="F143" s="94">
        <v>2204</v>
      </c>
      <c r="G143" s="95">
        <f t="shared" si="54"/>
        <v>56510.559999999998</v>
      </c>
      <c r="H143" s="96"/>
      <c r="I143" s="97">
        <v>11</v>
      </c>
      <c r="J143" s="98">
        <v>3600</v>
      </c>
      <c r="K143" s="99">
        <f t="shared" si="34"/>
        <v>327.27272727272725</v>
      </c>
      <c r="L143" s="100">
        <v>11</v>
      </c>
      <c r="M143" s="98">
        <f>F143/V143*60</f>
        <v>3083.7155071900474</v>
      </c>
      <c r="N143" s="99">
        <f t="shared" si="48"/>
        <v>280.3377733809134</v>
      </c>
      <c r="O143" s="101">
        <f t="shared" si="49"/>
        <v>0</v>
      </c>
      <c r="P143" s="102">
        <f t="shared" si="50"/>
        <v>-46.934953891813848</v>
      </c>
      <c r="Q143" s="103">
        <f t="shared" si="51"/>
        <v>0.85658764088612438</v>
      </c>
      <c r="R143" s="277"/>
      <c r="S143" s="1">
        <v>0.75146990740740738</v>
      </c>
      <c r="T143" s="2">
        <v>0.78125</v>
      </c>
      <c r="U143" s="104">
        <v>7.1166666666666067</v>
      </c>
      <c r="V143" s="105">
        <v>42.883333333333375</v>
      </c>
      <c r="W143" s="106"/>
      <c r="X143" s="113"/>
      <c r="Y143" s="262"/>
      <c r="Z143" s="263"/>
      <c r="AA143" s="111">
        <f t="shared" si="52"/>
        <v>-516.28449280995255</v>
      </c>
      <c r="AB143" s="103">
        <f t="shared" si="53"/>
        <v>0.85658764088612427</v>
      </c>
      <c r="AC143" s="268"/>
    </row>
    <row r="144" spans="1:29" ht="15.75" customHeight="1">
      <c r="A144" s="271"/>
      <c r="B144" s="92" t="s">
        <v>104</v>
      </c>
      <c r="C144" s="260" t="s">
        <v>129</v>
      </c>
      <c r="D144" s="261"/>
      <c r="E144" s="93">
        <v>29.52</v>
      </c>
      <c r="F144" s="94">
        <v>2472</v>
      </c>
      <c r="G144" s="95">
        <f t="shared" si="54"/>
        <v>72973.440000000002</v>
      </c>
      <c r="H144" s="96"/>
      <c r="I144" s="97">
        <v>17</v>
      </c>
      <c r="J144" s="98">
        <v>3273</v>
      </c>
      <c r="K144" s="99">
        <f t="shared" si="34"/>
        <v>192.52941176470588</v>
      </c>
      <c r="L144" s="100">
        <v>17</v>
      </c>
      <c r="M144" s="98">
        <f>F144/V144*60</f>
        <v>2816.202531645577</v>
      </c>
      <c r="N144" s="99">
        <f t="shared" si="48"/>
        <v>165.65897244973982</v>
      </c>
      <c r="O144" s="101">
        <f t="shared" si="49"/>
        <v>0</v>
      </c>
      <c r="P144" s="102">
        <f t="shared" si="50"/>
        <v>-26.870439314966063</v>
      </c>
      <c r="Q144" s="103">
        <f t="shared" si="51"/>
        <v>0.86043462622840727</v>
      </c>
      <c r="R144" s="277"/>
      <c r="S144" s="1">
        <v>0.78703703703703709</v>
      </c>
      <c r="T144" s="2">
        <v>0.82361111111111107</v>
      </c>
      <c r="U144" s="104">
        <v>8.3333333333334103</v>
      </c>
      <c r="V144" s="105">
        <v>52.666666666666529</v>
      </c>
      <c r="W144" s="106">
        <v>0.82361111111111107</v>
      </c>
      <c r="X144" s="107">
        <v>0.82847222222222228</v>
      </c>
      <c r="Y144" s="262"/>
      <c r="Z144" s="263"/>
      <c r="AA144" s="111">
        <f t="shared" si="52"/>
        <v>-456.79746835442302</v>
      </c>
      <c r="AB144" s="103">
        <f t="shared" si="53"/>
        <v>0.86043462622840727</v>
      </c>
      <c r="AC144" s="268"/>
    </row>
    <row r="145" spans="1:29" ht="15.75" customHeight="1">
      <c r="A145" s="272"/>
      <c r="B145" s="92" t="s">
        <v>104</v>
      </c>
      <c r="C145" s="260" t="s">
        <v>130</v>
      </c>
      <c r="D145" s="261"/>
      <c r="E145" s="93">
        <v>29.85</v>
      </c>
      <c r="F145" s="94">
        <v>2606</v>
      </c>
      <c r="G145" s="95">
        <f t="shared" si="54"/>
        <v>77789.100000000006</v>
      </c>
      <c r="H145" s="113"/>
      <c r="I145" s="97">
        <v>17</v>
      </c>
      <c r="J145" s="98">
        <v>3273</v>
      </c>
      <c r="K145" s="99">
        <f t="shared" si="34"/>
        <v>192.52941176470588</v>
      </c>
      <c r="L145" s="114">
        <v>17</v>
      </c>
      <c r="M145" s="98">
        <f>F145/V145*60</f>
        <v>2823.232019259709</v>
      </c>
      <c r="N145" s="99">
        <f t="shared" si="48"/>
        <v>166.07247172115936</v>
      </c>
      <c r="O145" s="101">
        <f t="shared" si="49"/>
        <v>0</v>
      </c>
      <c r="P145" s="102">
        <f t="shared" si="50"/>
        <v>-26.456940043546524</v>
      </c>
      <c r="Q145" s="103">
        <f t="shared" si="51"/>
        <v>0.86258234624494623</v>
      </c>
      <c r="R145" s="277"/>
      <c r="S145" s="1">
        <v>0.82847222222222228</v>
      </c>
      <c r="T145" s="2">
        <v>0.86693287037037037</v>
      </c>
      <c r="U145" s="104">
        <v>7.000000000000135</v>
      </c>
      <c r="V145" s="105">
        <v>55.383333333333255</v>
      </c>
      <c r="W145" s="106"/>
      <c r="X145" s="107"/>
      <c r="Y145" s="262"/>
      <c r="Z145" s="263"/>
      <c r="AA145" s="111">
        <f t="shared" si="52"/>
        <v>-449.76798074029102</v>
      </c>
      <c r="AB145" s="103">
        <f t="shared" si="53"/>
        <v>0.86258234624494623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3469.2</v>
      </c>
      <c r="K157" s="139">
        <f t="shared" ref="K157" si="56">J157/I157</f>
        <v>271.03124999999994</v>
      </c>
      <c r="L157" s="137">
        <f t="shared" ref="L157:M157" si="57">AVERAGE(L141:L156)</f>
        <v>12.8</v>
      </c>
      <c r="M157" s="138">
        <f t="shared" si="57"/>
        <v>2986.3909276148679</v>
      </c>
      <c r="N157" s="139">
        <f>M157/L157</f>
        <v>233.31179121991156</v>
      </c>
      <c r="O157" s="140">
        <f>L157-I157</f>
        <v>0</v>
      </c>
      <c r="P157" s="141">
        <f>N157-K157</f>
        <v>-37.719458780088388</v>
      </c>
      <c r="Q157" s="142">
        <f>N157/K157</f>
        <v>0.8608298534575316</v>
      </c>
      <c r="R157" s="278"/>
      <c r="S157" s="143">
        <f>S141</f>
        <v>0.70839120370370368</v>
      </c>
      <c r="T157" s="144">
        <f>INDEX(T141:T156,COUNTA(T141:T156))</f>
        <v>0.86693287037037037</v>
      </c>
      <c r="U157" s="145"/>
      <c r="V157" s="156"/>
      <c r="W157" s="135"/>
      <c r="X157" s="139"/>
      <c r="Y157" s="265"/>
      <c r="Z157" s="266"/>
      <c r="AA157" s="157">
        <f>M157-J157</f>
        <v>-482.80907238513191</v>
      </c>
      <c r="AB157" s="142">
        <f>M157/J157</f>
        <v>0.86082985345753149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1440</v>
      </c>
      <c r="G158" s="159">
        <f t="shared" ref="G158:G161" si="58">E158*F158</f>
        <v>39715.199999999997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2577.8219791148749</v>
      </c>
      <c r="N158" s="163">
        <f>M158/L158</f>
        <v>644.45549477871873</v>
      </c>
      <c r="O158" s="165">
        <f>L158-I158</f>
        <v>0</v>
      </c>
      <c r="P158" s="166">
        <f>N158-K158</f>
        <v>-105.54450522128127</v>
      </c>
      <c r="Q158" s="152">
        <f>N158/K158</f>
        <v>0.85927399303829166</v>
      </c>
      <c r="R158" s="276">
        <f>Q174</f>
        <v>0.869919181129162</v>
      </c>
      <c r="S158" s="167">
        <v>0.7086689814814815</v>
      </c>
      <c r="T158" s="168">
        <v>0.7319444444444444</v>
      </c>
      <c r="U158" s="169"/>
      <c r="V158" s="170">
        <v>33.51666666666658</v>
      </c>
      <c r="W158" s="173"/>
      <c r="X158" s="151"/>
      <c r="Y158" s="279"/>
      <c r="Z158" s="280"/>
      <c r="AA158" s="109">
        <f>M158-J158</f>
        <v>-422.17802088512508</v>
      </c>
      <c r="AB158" s="152">
        <f>M158/J158</f>
        <v>0.85927399303829166</v>
      </c>
      <c r="AC158" s="267">
        <f>AB174</f>
        <v>0.869919181129162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1134</v>
      </c>
      <c r="G159" s="95">
        <f t="shared" si="58"/>
        <v>27386.1</v>
      </c>
      <c r="H159" s="96"/>
      <c r="I159" s="97">
        <v>4</v>
      </c>
      <c r="J159" s="98">
        <v>3000</v>
      </c>
      <c r="K159" s="99">
        <f t="shared" ref="K159:K161" si="59">J159/I159</f>
        <v>750</v>
      </c>
      <c r="L159" s="100">
        <v>4</v>
      </c>
      <c r="M159" s="98">
        <f>F159/V159*60</f>
        <v>2569.1629955947255</v>
      </c>
      <c r="N159" s="99">
        <f>M159/L159</f>
        <v>642.29074889868139</v>
      </c>
      <c r="O159" s="101">
        <f>L159-I159</f>
        <v>0</v>
      </c>
      <c r="P159" s="102">
        <f>N159-K159</f>
        <v>-107.70925110131861</v>
      </c>
      <c r="Q159" s="103">
        <f>N159/K159</f>
        <v>0.85638766519824183</v>
      </c>
      <c r="R159" s="277"/>
      <c r="S159" s="1">
        <v>0.73541666666666672</v>
      </c>
      <c r="T159" s="2">
        <v>0.75380787037037034</v>
      </c>
      <c r="U159" s="104">
        <v>5.0000000000001421</v>
      </c>
      <c r="V159" s="105">
        <v>26.48333333333321</v>
      </c>
      <c r="W159" s="106"/>
      <c r="X159" s="107"/>
      <c r="Y159" s="262"/>
      <c r="Z159" s="263"/>
      <c r="AA159" s="111">
        <f>M159-J159</f>
        <v>-430.83700440527446</v>
      </c>
      <c r="AB159" s="103">
        <f>M159/J159</f>
        <v>0.85638766519824183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3148</v>
      </c>
      <c r="G160" s="95">
        <f t="shared" si="58"/>
        <v>49455.08</v>
      </c>
      <c r="H160" s="96"/>
      <c r="I160" s="97">
        <v>3</v>
      </c>
      <c r="J160" s="98">
        <v>3300</v>
      </c>
      <c r="K160" s="99">
        <f t="shared" si="59"/>
        <v>1100</v>
      </c>
      <c r="L160" s="100">
        <v>3</v>
      </c>
      <c r="M160" s="98">
        <f>F160/V160*60</f>
        <v>2902.1254801536561</v>
      </c>
      <c r="N160" s="99">
        <f>M160/L160</f>
        <v>967.3751600512187</v>
      </c>
      <c r="O160" s="101">
        <f>L160-I160</f>
        <v>0</v>
      </c>
      <c r="P160" s="102">
        <f>N160-K160</f>
        <v>-132.6248399487813</v>
      </c>
      <c r="Q160" s="103">
        <f>N160/K160</f>
        <v>0.87943196368292609</v>
      </c>
      <c r="R160" s="277"/>
      <c r="S160" s="1">
        <v>0.75763888888888897</v>
      </c>
      <c r="T160" s="2">
        <v>0.80283564814814812</v>
      </c>
      <c r="U160" s="104">
        <v>5.5166666666668362</v>
      </c>
      <c r="V160" s="105">
        <v>65.083333333333172</v>
      </c>
      <c r="W160" s="106"/>
      <c r="X160" s="107"/>
      <c r="Y160" s="262"/>
      <c r="Z160" s="263"/>
      <c r="AA160" s="111">
        <f>M160-J160</f>
        <v>-397.8745198463439</v>
      </c>
      <c r="AB160" s="103">
        <f>M160/J160</f>
        <v>0.87943196368292609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6432</v>
      </c>
      <c r="G161" s="95">
        <f t="shared" si="58"/>
        <v>115068.48000000001</v>
      </c>
      <c r="H161" s="96"/>
      <c r="I161" s="97">
        <v>4</v>
      </c>
      <c r="J161" s="98">
        <v>3300</v>
      </c>
      <c r="K161" s="99">
        <f t="shared" si="59"/>
        <v>825</v>
      </c>
      <c r="L161" s="100">
        <v>4</v>
      </c>
      <c r="M161" s="98">
        <f>F161/V161*60</f>
        <v>2911.871227364185</v>
      </c>
      <c r="N161" s="99">
        <f>M161/L161</f>
        <v>727.96780684104624</v>
      </c>
      <c r="O161" s="101">
        <f>L161-I161</f>
        <v>0</v>
      </c>
      <c r="P161" s="102">
        <f>N161-K161</f>
        <v>-97.03219315895376</v>
      </c>
      <c r="Q161" s="103">
        <f>N161/K161</f>
        <v>0.8823852204133894</v>
      </c>
      <c r="R161" s="277"/>
      <c r="S161" s="1">
        <v>0.80726851851851855</v>
      </c>
      <c r="T161" s="2">
        <v>0.89930555555555558</v>
      </c>
      <c r="U161" s="104">
        <v>6.3833333333334252</v>
      </c>
      <c r="V161" s="105">
        <v>132.53333333333333</v>
      </c>
      <c r="W161" s="106"/>
      <c r="X161" s="107"/>
      <c r="Y161" s="262"/>
      <c r="Z161" s="263"/>
      <c r="AA161" s="111">
        <f>M161-J161</f>
        <v>-388.12877263581504</v>
      </c>
      <c r="AB161" s="103">
        <f>M161/J161</f>
        <v>0.8823852204133894</v>
      </c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0">AVERAGE(I158:I173)</f>
        <v>3.75</v>
      </c>
      <c r="J174" s="138">
        <f t="shared" si="60"/>
        <v>3150</v>
      </c>
      <c r="K174" s="139">
        <f t="shared" ref="K174" si="61">J174/I174</f>
        <v>840</v>
      </c>
      <c r="L174" s="137">
        <f t="shared" ref="L174:M174" si="62">AVERAGE(L158:L173)</f>
        <v>3.75</v>
      </c>
      <c r="M174" s="138">
        <f t="shared" si="62"/>
        <v>2740.2454205568602</v>
      </c>
      <c r="N174" s="139">
        <f>M174/L174</f>
        <v>730.73211214849607</v>
      </c>
      <c r="O174" s="140">
        <f>L174-I174</f>
        <v>0</v>
      </c>
      <c r="P174" s="141">
        <f>N174-K174</f>
        <v>-109.26788785150393</v>
      </c>
      <c r="Q174" s="142">
        <f>N174/K174</f>
        <v>0.869919181129162</v>
      </c>
      <c r="R174" s="278"/>
      <c r="S174" s="143">
        <f>S158</f>
        <v>0.7086689814814815</v>
      </c>
      <c r="T174" s="144">
        <f>INDEX(T158:T173,COUNTA(T158:T173))</f>
        <v>0.89930555555555558</v>
      </c>
      <c r="U174" s="145"/>
      <c r="V174" s="156"/>
      <c r="W174" s="89"/>
      <c r="X174" s="91"/>
      <c r="Y174" s="265"/>
      <c r="Z174" s="266"/>
      <c r="AA174" s="157">
        <f>M174-J174</f>
        <v>-409.75457944313985</v>
      </c>
      <c r="AB174" s="142">
        <f>M174/J174</f>
        <v>0.869919181129162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2059</v>
      </c>
      <c r="G175" s="159">
        <f t="shared" ref="G175:G178" si="63">E175*F175</f>
        <v>45874.520000000004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2886.4485981308317</v>
      </c>
      <c r="N175" s="163">
        <f>M175/L175</f>
        <v>577.28971962616629</v>
      </c>
      <c r="O175" s="165">
        <f>L175-I175</f>
        <v>0</v>
      </c>
      <c r="P175" s="166">
        <f>N175-K175</f>
        <v>-82.710280373833712</v>
      </c>
      <c r="Q175" s="152">
        <f>N175/K175</f>
        <v>0.87468139337297923</v>
      </c>
      <c r="R175" s="276">
        <f>Q191</f>
        <v>0.87710514454728872</v>
      </c>
      <c r="S175" s="167">
        <v>0.70847222222222217</v>
      </c>
      <c r="T175" s="168">
        <v>0.73819444444444449</v>
      </c>
      <c r="U175" s="169"/>
      <c r="V175" s="170">
        <v>42.800000000000139</v>
      </c>
      <c r="W175" s="173"/>
      <c r="X175" s="151"/>
      <c r="Y175" s="279"/>
      <c r="Z175" s="280"/>
      <c r="AA175" s="109">
        <f>M175-J175</f>
        <v>-413.55140186916833</v>
      </c>
      <c r="AB175" s="152">
        <f>M175/J175</f>
        <v>0.87468139337297934</v>
      </c>
      <c r="AC175" s="267">
        <f>AB191</f>
        <v>0.87710514454728872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1810</v>
      </c>
      <c r="G176" s="95">
        <f t="shared" si="63"/>
        <v>32905.800000000003</v>
      </c>
      <c r="H176" s="96"/>
      <c r="I176" s="97">
        <v>4</v>
      </c>
      <c r="J176" s="98">
        <v>3300</v>
      </c>
      <c r="K176" s="99">
        <f t="shared" ref="K176:K217" si="64">J176/I176</f>
        <v>825</v>
      </c>
      <c r="L176" s="100">
        <v>4</v>
      </c>
      <c r="M176" s="98">
        <f>F176/V176*60</f>
        <v>2874.2831936479897</v>
      </c>
      <c r="N176" s="99">
        <f>M176/L176</f>
        <v>718.57079841199743</v>
      </c>
      <c r="O176" s="101">
        <f>L176-I176</f>
        <v>0</v>
      </c>
      <c r="P176" s="102">
        <f>N176-K176</f>
        <v>-106.42920158800257</v>
      </c>
      <c r="Q176" s="103">
        <f>N176/K176</f>
        <v>0.87099490716605754</v>
      </c>
      <c r="R176" s="277"/>
      <c r="S176" s="1">
        <v>0.74390046296296297</v>
      </c>
      <c r="T176" s="2">
        <v>0.77013888888888893</v>
      </c>
      <c r="U176" s="104">
        <v>8.2166666666666188</v>
      </c>
      <c r="V176" s="105">
        <v>37.783333333333374</v>
      </c>
      <c r="W176" s="106"/>
      <c r="X176" s="107"/>
      <c r="Y176" s="262"/>
      <c r="Z176" s="263"/>
      <c r="AA176" s="111">
        <f>M176-J176</f>
        <v>-425.71680635201028</v>
      </c>
      <c r="AB176" s="103">
        <f>M176/J176</f>
        <v>0.87099490716605754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5773</v>
      </c>
      <c r="G177" s="95">
        <f t="shared" si="63"/>
        <v>96178.180000000008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>F177/V177*60</f>
        <v>2911.5718688708321</v>
      </c>
      <c r="N177" s="99">
        <f>M177/L177</f>
        <v>727.89296721770802</v>
      </c>
      <c r="O177" s="101">
        <f>L177-I177</f>
        <v>0</v>
      </c>
      <c r="P177" s="102">
        <f>N177-K177</f>
        <v>-97.107032782291981</v>
      </c>
      <c r="Q177" s="103">
        <f>N177/K177</f>
        <v>0.88229450571843393</v>
      </c>
      <c r="R177" s="277"/>
      <c r="S177" s="1">
        <v>0.77444444444444449</v>
      </c>
      <c r="T177" s="2">
        <v>0.85706018518518523</v>
      </c>
      <c r="U177" s="104">
        <v>6.2000000000000099</v>
      </c>
      <c r="V177" s="105">
        <v>118.96666666666667</v>
      </c>
      <c r="W177" s="106">
        <v>0.85706018518518523</v>
      </c>
      <c r="X177" s="107">
        <v>0.89604166666666663</v>
      </c>
      <c r="Y177" s="262"/>
      <c r="Z177" s="263"/>
      <c r="AA177" s="111">
        <f>M177-J177</f>
        <v>-388.42813112916792</v>
      </c>
      <c r="AB177" s="103">
        <f>M177/J177</f>
        <v>0.88229450571843393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4150</v>
      </c>
      <c r="G178" s="95">
        <f t="shared" si="63"/>
        <v>69139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2905.484247374558</v>
      </c>
      <c r="N178" s="99">
        <f>M178/L178</f>
        <v>726.3710618436395</v>
      </c>
      <c r="O178" s="101">
        <f>L178-I178</f>
        <v>0</v>
      </c>
      <c r="P178" s="102">
        <f>N178-K178</f>
        <v>-98.628938156360505</v>
      </c>
      <c r="Q178" s="103">
        <f>N178/K178</f>
        <v>0.88044977193168428</v>
      </c>
      <c r="R178" s="277"/>
      <c r="S178" s="1">
        <v>0.89604166666666663</v>
      </c>
      <c r="T178" s="2">
        <v>0.9555555555555556</v>
      </c>
      <c r="U178" s="104">
        <v>56.133333333333212</v>
      </c>
      <c r="V178" s="105">
        <v>85.700000000000131</v>
      </c>
      <c r="W178" s="106"/>
      <c r="X178" s="107"/>
      <c r="Y178" s="262"/>
      <c r="Z178" s="263"/>
      <c r="AA178" s="111">
        <f>M178-J178</f>
        <v>-394.51575262544202</v>
      </c>
      <c r="AB178" s="103">
        <f>M178/J178</f>
        <v>0.88044977193168428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4.25</v>
      </c>
      <c r="J191" s="138">
        <f t="shared" si="65"/>
        <v>3300</v>
      </c>
      <c r="K191" s="139">
        <f t="shared" ref="K191" si="66">J191/I191</f>
        <v>776.47058823529414</v>
      </c>
      <c r="L191" s="137">
        <f t="shared" ref="L191:M191" si="67">AVERAGE(L175:L190)</f>
        <v>4.25</v>
      </c>
      <c r="M191" s="138">
        <f t="shared" si="67"/>
        <v>2894.4469770060527</v>
      </c>
      <c r="N191" s="139">
        <f>M191/L191</f>
        <v>681.04634753083599</v>
      </c>
      <c r="O191" s="140">
        <f>L191-I191</f>
        <v>0</v>
      </c>
      <c r="P191" s="141">
        <f>N191-K191</f>
        <v>-95.424240704458157</v>
      </c>
      <c r="Q191" s="142">
        <f>N191/K191</f>
        <v>0.87710514454728872</v>
      </c>
      <c r="R191" s="278"/>
      <c r="S191" s="143">
        <f>S175</f>
        <v>0.70847222222222217</v>
      </c>
      <c r="T191" s="144">
        <f>INDEX(T175:T190,COUNTA(T175:T190))</f>
        <v>0.9555555555555556</v>
      </c>
      <c r="U191" s="145"/>
      <c r="V191" s="156"/>
      <c r="W191" s="89"/>
      <c r="X191" s="91"/>
      <c r="Y191" s="265"/>
      <c r="Z191" s="266"/>
      <c r="AA191" s="157">
        <f>M191-J191</f>
        <v>-405.55302299394725</v>
      </c>
      <c r="AB191" s="142">
        <f>M191/J191</f>
        <v>0.87710514454728872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133</v>
      </c>
      <c r="D192" s="275"/>
      <c r="E192" s="158">
        <v>13.25</v>
      </c>
      <c r="F192" s="87">
        <v>3040</v>
      </c>
      <c r="G192" s="159">
        <f t="shared" ref="G192:G195" si="68">E192*F192</f>
        <v>40280</v>
      </c>
      <c r="H192" s="160">
        <v>3</v>
      </c>
      <c r="I192" s="161">
        <v>4</v>
      </c>
      <c r="J192" s="162">
        <v>3000</v>
      </c>
      <c r="K192" s="163">
        <f>J192/I192</f>
        <v>750</v>
      </c>
      <c r="L192" s="164">
        <v>4</v>
      </c>
      <c r="M192" s="162">
        <f>F192/V192*60</f>
        <v>2538.0333951762527</v>
      </c>
      <c r="N192" s="163">
        <f>M192/L192</f>
        <v>634.50834879406318</v>
      </c>
      <c r="O192" s="165">
        <f>L192-I192</f>
        <v>0</v>
      </c>
      <c r="P192" s="166">
        <f>N192-K192</f>
        <v>-115.49165120593682</v>
      </c>
      <c r="Q192" s="152">
        <f>N192/K192</f>
        <v>0.84601113172541753</v>
      </c>
      <c r="R192" s="276">
        <f>Q208</f>
        <v>0.84590477155705046</v>
      </c>
      <c r="S192" s="167">
        <v>0.7084259259259259</v>
      </c>
      <c r="T192" s="168">
        <v>0.7583333333333333</v>
      </c>
      <c r="U192" s="169"/>
      <c r="V192" s="170">
        <v>71.86666666666666</v>
      </c>
      <c r="W192" s="173"/>
      <c r="X192" s="151"/>
      <c r="Y192" s="279"/>
      <c r="Z192" s="280"/>
      <c r="AA192" s="109">
        <f>M192-J192</f>
        <v>-461.96660482374728</v>
      </c>
      <c r="AB192" s="152">
        <f>M192/J192</f>
        <v>0.84601113172541753</v>
      </c>
      <c r="AC192" s="267">
        <f>AB208</f>
        <v>0.84590477155705046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6925</v>
      </c>
      <c r="G193" s="95">
        <f t="shared" si="68"/>
        <v>98889</v>
      </c>
      <c r="H193" s="96">
        <v>2</v>
      </c>
      <c r="I193" s="97">
        <v>3</v>
      </c>
      <c r="J193" s="98">
        <v>3600</v>
      </c>
      <c r="K193" s="99">
        <f t="shared" si="64"/>
        <v>1200</v>
      </c>
      <c r="L193" s="100">
        <v>3</v>
      </c>
      <c r="M193" s="98">
        <f>F193/V193*60</f>
        <v>3040.985606245426</v>
      </c>
      <c r="N193" s="99">
        <f>M193/L193</f>
        <v>1013.6618687484753</v>
      </c>
      <c r="O193" s="101">
        <f>L193-I193</f>
        <v>0</v>
      </c>
      <c r="P193" s="102">
        <f>N193-K193</f>
        <v>-186.33813125152471</v>
      </c>
      <c r="Q193" s="103">
        <f>N193/K193</f>
        <v>0.84471822395706275</v>
      </c>
      <c r="R193" s="277"/>
      <c r="S193" s="1">
        <v>0.771087962962963</v>
      </c>
      <c r="T193" s="2">
        <v>0.86597222222222225</v>
      </c>
      <c r="U193" s="104">
        <v>18.366666666666767</v>
      </c>
      <c r="V193" s="105">
        <v>136.63333333333333</v>
      </c>
      <c r="W193" s="106">
        <v>0.86597222222222225</v>
      </c>
      <c r="X193" s="107">
        <v>0.91805555555555551</v>
      </c>
      <c r="Y193" s="262"/>
      <c r="Z193" s="263"/>
      <c r="AA193" s="111">
        <f>M193-J193</f>
        <v>-559.01439375457403</v>
      </c>
      <c r="AB193" s="103">
        <f>M193/J193</f>
        <v>0.84471822395706275</v>
      </c>
      <c r="AC193" s="268"/>
    </row>
    <row r="194" spans="1:29" ht="15.75" customHeight="1">
      <c r="A194" s="282"/>
      <c r="B194" s="92" t="s">
        <v>115</v>
      </c>
      <c r="C194" s="260" t="s">
        <v>133</v>
      </c>
      <c r="D194" s="261"/>
      <c r="E194" s="93">
        <v>13.25</v>
      </c>
      <c r="F194" s="94">
        <v>6000</v>
      </c>
      <c r="G194" s="95">
        <f t="shared" si="68"/>
        <v>79500</v>
      </c>
      <c r="H194" s="96"/>
      <c r="I194" s="97">
        <v>4</v>
      </c>
      <c r="J194" s="98">
        <v>3000</v>
      </c>
      <c r="K194" s="99">
        <f t="shared" si="64"/>
        <v>750</v>
      </c>
      <c r="L194" s="100">
        <v>4</v>
      </c>
      <c r="M194" s="98">
        <f>F194/V194*60</f>
        <v>2550.7794048181381</v>
      </c>
      <c r="N194" s="99">
        <f>M194/L194</f>
        <v>637.69485120453453</v>
      </c>
      <c r="O194" s="101">
        <f>L194-I194</f>
        <v>0</v>
      </c>
      <c r="P194" s="102">
        <f>N194-K194</f>
        <v>-112.30514879546547</v>
      </c>
      <c r="Q194" s="103">
        <f>N194/K194</f>
        <v>0.85025980160604608</v>
      </c>
      <c r="R194" s="277"/>
      <c r="S194" s="1">
        <v>0.91805555555555551</v>
      </c>
      <c r="T194" s="2">
        <v>1.0160648148148148</v>
      </c>
      <c r="U194" s="104">
        <v>74.999999999999886</v>
      </c>
      <c r="V194" s="105">
        <v>141.13333333333338</v>
      </c>
      <c r="W194" s="106"/>
      <c r="X194" s="107"/>
      <c r="Y194" s="262"/>
      <c r="Z194" s="263"/>
      <c r="AA194" s="111">
        <f>M194-J194</f>
        <v>-449.22059518186188</v>
      </c>
      <c r="AB194" s="103">
        <f>M194/J194</f>
        <v>0.85025980160604608</v>
      </c>
      <c r="AC194" s="268"/>
    </row>
    <row r="195" spans="1:29" ht="15.75" customHeight="1">
      <c r="A195" s="282"/>
      <c r="B195" s="92" t="s">
        <v>115</v>
      </c>
      <c r="C195" s="260" t="s">
        <v>144</v>
      </c>
      <c r="D195" s="261"/>
      <c r="E195" s="93">
        <v>14.28</v>
      </c>
      <c r="F195" s="94">
        <v>5180</v>
      </c>
      <c r="G195" s="95">
        <f t="shared" si="68"/>
        <v>73970.399999999994</v>
      </c>
      <c r="H195" s="96"/>
      <c r="I195" s="97">
        <v>3</v>
      </c>
      <c r="J195" s="98">
        <v>3600</v>
      </c>
      <c r="K195" s="99">
        <f t="shared" si="64"/>
        <v>1200</v>
      </c>
      <c r="L195" s="100">
        <v>3</v>
      </c>
      <c r="M195" s="98">
        <f>F195/V195*60</f>
        <v>3036.1445783132494</v>
      </c>
      <c r="N195" s="99">
        <f>M195/L195</f>
        <v>1012.0481927710831</v>
      </c>
      <c r="O195" s="101">
        <f>L195-I195</f>
        <v>0</v>
      </c>
      <c r="P195" s="102">
        <f>N195-K195</f>
        <v>-187.95180722891689</v>
      </c>
      <c r="Q195" s="103">
        <f>N195/K195</f>
        <v>0.84337349397590256</v>
      </c>
      <c r="R195" s="277"/>
      <c r="S195" s="1">
        <v>1.0298611111111111</v>
      </c>
      <c r="T195" s="2">
        <v>1.1009490740740742</v>
      </c>
      <c r="U195" s="104">
        <v>19.866666666666681</v>
      </c>
      <c r="V195" s="105">
        <v>102.36666666666679</v>
      </c>
      <c r="W195" s="106"/>
      <c r="X195" s="107"/>
      <c r="Y195" s="262"/>
      <c r="Z195" s="263"/>
      <c r="AA195" s="111">
        <f>M195-J195</f>
        <v>-563.85542168675056</v>
      </c>
      <c r="AB195" s="103">
        <f>M195/J195</f>
        <v>0.84337349397590267</v>
      </c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3.5</v>
      </c>
      <c r="J208" s="138">
        <f t="shared" si="69"/>
        <v>3300</v>
      </c>
      <c r="K208" s="139">
        <f t="shared" ref="K208" si="70">J208/I208</f>
        <v>942.85714285714289</v>
      </c>
      <c r="L208" s="137">
        <f t="shared" ref="L208:M208" si="71">AVERAGE(L192:L207)</f>
        <v>3.5</v>
      </c>
      <c r="M208" s="138">
        <f t="shared" si="71"/>
        <v>2791.4857461382667</v>
      </c>
      <c r="N208" s="139">
        <f t="shared" ref="N208:N217" si="72">M208/L208</f>
        <v>797.56735603950472</v>
      </c>
      <c r="O208" s="140">
        <f t="shared" ref="O208:O217" si="73">L208-I208</f>
        <v>0</v>
      </c>
      <c r="P208" s="141">
        <f t="shared" ref="P208:P217" si="74">N208-K208</f>
        <v>-145.28978681763817</v>
      </c>
      <c r="Q208" s="142">
        <f t="shared" ref="Q208:Q217" si="75">N208/K208</f>
        <v>0.84590477155705046</v>
      </c>
      <c r="R208" s="278"/>
      <c r="S208" s="143">
        <f>S192</f>
        <v>0.7084259259259259</v>
      </c>
      <c r="T208" s="144">
        <f>INDEX(T192:T207,COUNTA(T192:T207))</f>
        <v>1.1009490740740742</v>
      </c>
      <c r="U208" s="145"/>
      <c r="V208" s="156"/>
      <c r="W208" s="89"/>
      <c r="X208" s="91"/>
      <c r="Y208" s="265"/>
      <c r="Z208" s="266"/>
      <c r="AA208" s="157">
        <f t="shared" ref="AA208:AA217" si="76">M208-J208</f>
        <v>-508.51425386173332</v>
      </c>
      <c r="AB208" s="142">
        <f t="shared" ref="AB208:AB217" si="77">M208/J208</f>
        <v>0.84590477155705046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146</v>
      </c>
      <c r="D209" s="275"/>
      <c r="E209" s="158">
        <v>18.18</v>
      </c>
      <c r="F209" s="87">
        <v>1219</v>
      </c>
      <c r="G209" s="159">
        <f t="shared" ref="G209:G217" si="78">E209*F209</f>
        <v>22161.42</v>
      </c>
      <c r="H209" s="160">
        <v>2</v>
      </c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7" si="79">F209/V209*60</f>
        <v>3022.3140495867838</v>
      </c>
      <c r="N209" s="163">
        <f t="shared" si="72"/>
        <v>1007.438016528928</v>
      </c>
      <c r="O209" s="165">
        <f t="shared" si="73"/>
        <v>0</v>
      </c>
      <c r="P209" s="166">
        <f t="shared" si="74"/>
        <v>-192.56198347107204</v>
      </c>
      <c r="Q209" s="152">
        <f t="shared" si="75"/>
        <v>0.83953168044077331</v>
      </c>
      <c r="R209" s="276">
        <f>Q225</f>
        <v>0.85671966506113506</v>
      </c>
      <c r="S209" s="167">
        <v>0.70833333333333337</v>
      </c>
      <c r="T209" s="168">
        <v>0.72513888888888889</v>
      </c>
      <c r="U209" s="169"/>
      <c r="V209" s="170">
        <v>24.199999999999946</v>
      </c>
      <c r="W209" s="168"/>
      <c r="X209" s="171"/>
      <c r="Y209" s="279"/>
      <c r="Z209" s="280"/>
      <c r="AA209" s="174">
        <f t="shared" si="76"/>
        <v>-577.68595041321623</v>
      </c>
      <c r="AB209" s="152">
        <f t="shared" si="77"/>
        <v>0.83953168044077331</v>
      </c>
      <c r="AC209" s="267">
        <f>AB225</f>
        <v>0.85671966506113506</v>
      </c>
    </row>
    <row r="210" spans="1:29" ht="15.75" customHeight="1">
      <c r="A210" s="271"/>
      <c r="B210" s="92" t="s">
        <v>115</v>
      </c>
      <c r="C210" s="260" t="s">
        <v>147</v>
      </c>
      <c r="D210" s="261"/>
      <c r="E210" s="93">
        <v>18.18</v>
      </c>
      <c r="F210" s="94">
        <v>2385</v>
      </c>
      <c r="G210" s="95">
        <f t="shared" si="78"/>
        <v>43359.3</v>
      </c>
      <c r="H210" s="96"/>
      <c r="I210" s="97">
        <v>3</v>
      </c>
      <c r="J210" s="98">
        <v>3600</v>
      </c>
      <c r="K210" s="99">
        <f t="shared" si="64"/>
        <v>1200</v>
      </c>
      <c r="L210" s="100">
        <v>3</v>
      </c>
      <c r="M210" s="98">
        <f t="shared" si="79"/>
        <v>3038.2165605095638</v>
      </c>
      <c r="N210" s="99">
        <f t="shared" si="72"/>
        <v>1012.7388535031879</v>
      </c>
      <c r="O210" s="101">
        <f t="shared" si="73"/>
        <v>0</v>
      </c>
      <c r="P210" s="102">
        <f t="shared" si="74"/>
        <v>-187.2611464968121</v>
      </c>
      <c r="Q210" s="103">
        <f t="shared" si="75"/>
        <v>0.84394904458598996</v>
      </c>
      <c r="R210" s="277"/>
      <c r="S210" s="1">
        <v>0.73541666666666672</v>
      </c>
      <c r="T210" s="2">
        <v>0.76812499999999995</v>
      </c>
      <c r="U210" s="104">
        <v>14.800000000000075</v>
      </c>
      <c r="V210" s="105">
        <v>47.099999999999852</v>
      </c>
      <c r="W210" s="106"/>
      <c r="X210" s="113"/>
      <c r="Y210" s="262"/>
      <c r="Z210" s="263"/>
      <c r="AA210" s="175">
        <f t="shared" si="76"/>
        <v>-561.78343949043619</v>
      </c>
      <c r="AB210" s="103">
        <f t="shared" si="77"/>
        <v>0.84394904458598996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24.82</v>
      </c>
      <c r="F211" s="94">
        <v>1081</v>
      </c>
      <c r="G211" s="95">
        <f t="shared" si="78"/>
        <v>26830.420000000002</v>
      </c>
      <c r="H211" s="96">
        <v>2</v>
      </c>
      <c r="I211" s="97">
        <v>4</v>
      </c>
      <c r="J211" s="98">
        <v>3300</v>
      </c>
      <c r="K211" s="99">
        <f t="shared" si="64"/>
        <v>825</v>
      </c>
      <c r="L211" s="100">
        <v>4</v>
      </c>
      <c r="M211" s="98">
        <f t="shared" si="79"/>
        <v>2844.736842105277</v>
      </c>
      <c r="N211" s="99">
        <f t="shared" si="72"/>
        <v>711.18421052631925</v>
      </c>
      <c r="O211" s="101">
        <f t="shared" si="73"/>
        <v>0</v>
      </c>
      <c r="P211" s="102">
        <f t="shared" si="74"/>
        <v>-113.81578947368075</v>
      </c>
      <c r="Q211" s="103">
        <f t="shared" si="75"/>
        <v>0.86204146730462938</v>
      </c>
      <c r="R211" s="277"/>
      <c r="S211" s="1">
        <v>0.77861111111111114</v>
      </c>
      <c r="T211" s="2">
        <v>0.7944444444444444</v>
      </c>
      <c r="U211" s="104">
        <v>15.100000000000122</v>
      </c>
      <c r="V211" s="105">
        <v>22.799999999999887</v>
      </c>
      <c r="W211" s="106"/>
      <c r="X211" s="113"/>
      <c r="Y211" s="262"/>
      <c r="Z211" s="263"/>
      <c r="AA211" s="175">
        <f t="shared" si="76"/>
        <v>-455.26315789472301</v>
      </c>
      <c r="AB211" s="103">
        <f t="shared" si="77"/>
        <v>0.86204146730462938</v>
      </c>
      <c r="AC211" s="268"/>
    </row>
    <row r="212" spans="1:29" ht="15.75" customHeight="1">
      <c r="A212" s="271"/>
      <c r="B212" s="92" t="s">
        <v>115</v>
      </c>
      <c r="C212" s="260" t="s">
        <v>148</v>
      </c>
      <c r="D212" s="261"/>
      <c r="E212" s="93">
        <v>25.03</v>
      </c>
      <c r="F212" s="94">
        <v>1042</v>
      </c>
      <c r="G212" s="95">
        <f t="shared" si="78"/>
        <v>26081.260000000002</v>
      </c>
      <c r="H212" s="96">
        <v>2</v>
      </c>
      <c r="I212" s="97">
        <v>4</v>
      </c>
      <c r="J212" s="98">
        <v>3300</v>
      </c>
      <c r="K212" s="99">
        <f t="shared" si="64"/>
        <v>825</v>
      </c>
      <c r="L212" s="100">
        <v>4</v>
      </c>
      <c r="M212" s="98">
        <f t="shared" si="79"/>
        <v>2854.7945205479573</v>
      </c>
      <c r="N212" s="99">
        <f t="shared" si="72"/>
        <v>713.69863013698932</v>
      </c>
      <c r="O212" s="101">
        <f t="shared" si="73"/>
        <v>0</v>
      </c>
      <c r="P212" s="102">
        <f t="shared" si="74"/>
        <v>-111.30136986301068</v>
      </c>
      <c r="Q212" s="103">
        <f t="shared" si="75"/>
        <v>0.8650892486508962</v>
      </c>
      <c r="R212" s="277"/>
      <c r="S212" s="1">
        <v>0.80423611111111115</v>
      </c>
      <c r="T212" s="2">
        <v>0.81944444444444442</v>
      </c>
      <c r="U212" s="104">
        <v>14.100000000000126</v>
      </c>
      <c r="V212" s="105">
        <v>21.899999999999906</v>
      </c>
      <c r="W212" s="106"/>
      <c r="X212" s="113"/>
      <c r="Y212" s="262"/>
      <c r="Z212" s="263"/>
      <c r="AA212" s="175">
        <f t="shared" si="76"/>
        <v>-445.20547945204271</v>
      </c>
      <c r="AB212" s="103">
        <f t="shared" si="77"/>
        <v>0.8650892486508962</v>
      </c>
      <c r="AC212" s="268"/>
    </row>
    <row r="213" spans="1:29" ht="15.75" customHeight="1">
      <c r="A213" s="272"/>
      <c r="B213" s="92" t="s">
        <v>115</v>
      </c>
      <c r="C213" s="260" t="s">
        <v>149</v>
      </c>
      <c r="D213" s="261"/>
      <c r="E213" s="93">
        <v>18.18</v>
      </c>
      <c r="F213" s="94">
        <v>2888</v>
      </c>
      <c r="G213" s="95">
        <f t="shared" si="78"/>
        <v>52503.839999999997</v>
      </c>
      <c r="H213" s="113"/>
      <c r="I213" s="97">
        <v>4</v>
      </c>
      <c r="J213" s="98">
        <v>3000</v>
      </c>
      <c r="K213" s="99">
        <f t="shared" si="64"/>
        <v>750</v>
      </c>
      <c r="L213" s="114">
        <v>4</v>
      </c>
      <c r="M213" s="98">
        <f t="shared" si="79"/>
        <v>2652.2448979591759</v>
      </c>
      <c r="N213" s="99">
        <f t="shared" si="72"/>
        <v>663.06122448979397</v>
      </c>
      <c r="O213" s="101">
        <f t="shared" si="73"/>
        <v>0</v>
      </c>
      <c r="P213" s="102">
        <f t="shared" si="74"/>
        <v>-86.938775510206028</v>
      </c>
      <c r="Q213" s="103">
        <f t="shared" si="75"/>
        <v>0.88408163265305861</v>
      </c>
      <c r="R213" s="277"/>
      <c r="S213" s="1">
        <v>0.8291666666666665</v>
      </c>
      <c r="T213" s="2">
        <v>0.874537037037037</v>
      </c>
      <c r="U213" s="104">
        <v>13.99999999999979</v>
      </c>
      <c r="V213" s="105">
        <v>65.333333333333528</v>
      </c>
      <c r="W213" s="106">
        <v>0.874537037037037</v>
      </c>
      <c r="X213" s="107">
        <v>0.92638888888888893</v>
      </c>
      <c r="Y213" s="262"/>
      <c r="Z213" s="263"/>
      <c r="AA213" s="175">
        <f t="shared" si="76"/>
        <v>-347.75510204082411</v>
      </c>
      <c r="AB213" s="103">
        <f t="shared" si="77"/>
        <v>0.88408163265305861</v>
      </c>
      <c r="AC213" s="268"/>
    </row>
    <row r="214" spans="1:29" ht="15.75" customHeight="1">
      <c r="A214" s="272"/>
      <c r="B214" s="92" t="s">
        <v>115</v>
      </c>
      <c r="C214" s="260" t="s">
        <v>148</v>
      </c>
      <c r="D214" s="261"/>
      <c r="E214" s="93">
        <v>25.03</v>
      </c>
      <c r="F214" s="94">
        <v>2153</v>
      </c>
      <c r="G214" s="115">
        <f t="shared" si="78"/>
        <v>53889.590000000004</v>
      </c>
      <c r="H214" s="116"/>
      <c r="I214" s="97">
        <v>4</v>
      </c>
      <c r="J214" s="98">
        <v>3300</v>
      </c>
      <c r="K214" s="99">
        <f t="shared" si="64"/>
        <v>825</v>
      </c>
      <c r="L214" s="100">
        <v>4</v>
      </c>
      <c r="M214" s="98">
        <f t="shared" si="79"/>
        <v>2870.6666666666665</v>
      </c>
      <c r="N214" s="99">
        <f t="shared" si="72"/>
        <v>717.66666666666663</v>
      </c>
      <c r="O214" s="101">
        <f t="shared" si="73"/>
        <v>0</v>
      </c>
      <c r="P214" s="102">
        <f t="shared" si="74"/>
        <v>-107.33333333333337</v>
      </c>
      <c r="Q214" s="103">
        <f t="shared" si="75"/>
        <v>0.86989898989898984</v>
      </c>
      <c r="R214" s="277"/>
      <c r="S214" s="1">
        <v>0.92638888888888893</v>
      </c>
      <c r="T214" s="2">
        <v>0.95763888888888893</v>
      </c>
      <c r="U214" s="104">
        <v>74.666666666666771</v>
      </c>
      <c r="V214" s="105">
        <v>45</v>
      </c>
      <c r="W214" s="106"/>
      <c r="X214" s="4"/>
      <c r="Y214" s="262"/>
      <c r="Z214" s="263"/>
      <c r="AA214" s="175">
        <f t="shared" si="76"/>
        <v>-429.33333333333348</v>
      </c>
      <c r="AB214" s="103">
        <f t="shared" si="77"/>
        <v>0.86989898989898984</v>
      </c>
      <c r="AC214" s="268"/>
    </row>
    <row r="215" spans="1:29" ht="15.75" customHeight="1">
      <c r="A215" s="272"/>
      <c r="B215" s="92" t="s">
        <v>115</v>
      </c>
      <c r="C215" s="260" t="s">
        <v>143</v>
      </c>
      <c r="D215" s="261"/>
      <c r="E215" s="93">
        <v>24.82</v>
      </c>
      <c r="F215" s="94">
        <v>2546</v>
      </c>
      <c r="G215" s="115">
        <f t="shared" si="78"/>
        <v>63191.72</v>
      </c>
      <c r="H215" s="119"/>
      <c r="I215" s="97">
        <v>4</v>
      </c>
      <c r="J215" s="98">
        <v>3300</v>
      </c>
      <c r="K215" s="99">
        <f t="shared" si="64"/>
        <v>825</v>
      </c>
      <c r="L215" s="114">
        <v>4</v>
      </c>
      <c r="M215" s="98">
        <f t="shared" si="79"/>
        <v>2854.4378698224768</v>
      </c>
      <c r="N215" s="99">
        <f t="shared" si="72"/>
        <v>713.60946745561921</v>
      </c>
      <c r="O215" s="120">
        <f t="shared" si="73"/>
        <v>0</v>
      </c>
      <c r="P215" s="121">
        <f t="shared" si="74"/>
        <v>-111.39053254438079</v>
      </c>
      <c r="Q215" s="122">
        <f t="shared" si="75"/>
        <v>0.86498117267347785</v>
      </c>
      <c r="R215" s="277"/>
      <c r="S215" s="1">
        <v>0.96769675925925924</v>
      </c>
      <c r="T215" s="2">
        <v>1.0048611111111112</v>
      </c>
      <c r="U215" s="104">
        <v>14.483333333333253</v>
      </c>
      <c r="V215" s="105">
        <v>53.516666666666822</v>
      </c>
      <c r="W215" s="106"/>
      <c r="X215" s="107"/>
      <c r="Y215" s="262"/>
      <c r="Z215" s="263"/>
      <c r="AA215" s="175">
        <f t="shared" si="76"/>
        <v>-445.56213017752316</v>
      </c>
      <c r="AB215" s="103">
        <f t="shared" si="77"/>
        <v>0.86498117267347785</v>
      </c>
      <c r="AC215" s="268"/>
    </row>
    <row r="216" spans="1:29" ht="15.75" customHeight="1">
      <c r="A216" s="272"/>
      <c r="B216" s="92" t="s">
        <v>115</v>
      </c>
      <c r="C216" s="260" t="s">
        <v>146</v>
      </c>
      <c r="D216" s="261"/>
      <c r="E216" s="93">
        <v>18.18</v>
      </c>
      <c r="F216" s="94">
        <v>3137</v>
      </c>
      <c r="G216" s="115">
        <f t="shared" si="78"/>
        <v>57030.659999999996</v>
      </c>
      <c r="H216" s="119"/>
      <c r="I216" s="97">
        <v>3</v>
      </c>
      <c r="J216" s="98">
        <v>3600</v>
      </c>
      <c r="K216" s="99">
        <f t="shared" si="64"/>
        <v>1200</v>
      </c>
      <c r="L216" s="114">
        <v>3</v>
      </c>
      <c r="M216" s="98">
        <f t="shared" si="79"/>
        <v>3035.8064516129143</v>
      </c>
      <c r="N216" s="99">
        <f t="shared" si="72"/>
        <v>1011.9354838709714</v>
      </c>
      <c r="O216" s="120">
        <f t="shared" si="73"/>
        <v>0</v>
      </c>
      <c r="P216" s="121">
        <f t="shared" si="74"/>
        <v>-188.06451612902856</v>
      </c>
      <c r="Q216" s="122">
        <f t="shared" si="75"/>
        <v>0.84327956989247621</v>
      </c>
      <c r="R216" s="277"/>
      <c r="S216" s="1">
        <v>1.0145833333333334</v>
      </c>
      <c r="T216" s="2">
        <v>1.0576388888888888</v>
      </c>
      <c r="U216" s="104">
        <v>13.99999999999995</v>
      </c>
      <c r="V216" s="105">
        <v>61.99999999999978</v>
      </c>
      <c r="W216" s="106"/>
      <c r="X216" s="107"/>
      <c r="Y216" s="262"/>
      <c r="Z216" s="263"/>
      <c r="AA216" s="175">
        <f t="shared" si="76"/>
        <v>-564.19354838708568</v>
      </c>
      <c r="AB216" s="103">
        <f t="shared" si="77"/>
        <v>0.84327956989247621</v>
      </c>
      <c r="AC216" s="268"/>
    </row>
    <row r="217" spans="1:29" ht="15.75" customHeight="1">
      <c r="A217" s="272"/>
      <c r="B217" s="92" t="s">
        <v>115</v>
      </c>
      <c r="C217" s="260" t="s">
        <v>133</v>
      </c>
      <c r="D217" s="261"/>
      <c r="E217" s="93">
        <v>13.25</v>
      </c>
      <c r="F217" s="94">
        <v>1812</v>
      </c>
      <c r="G217" s="115">
        <f t="shared" si="78"/>
        <v>24009</v>
      </c>
      <c r="H217" s="119"/>
      <c r="I217" s="97">
        <v>4</v>
      </c>
      <c r="J217" s="98">
        <v>3000</v>
      </c>
      <c r="K217" s="99">
        <f t="shared" si="64"/>
        <v>750</v>
      </c>
      <c r="L217" s="114">
        <v>4</v>
      </c>
      <c r="M217" s="98">
        <f t="shared" si="79"/>
        <v>2528.3720930232366</v>
      </c>
      <c r="N217" s="99">
        <f t="shared" si="72"/>
        <v>632.09302325580916</v>
      </c>
      <c r="O217" s="120">
        <f t="shared" si="73"/>
        <v>0</v>
      </c>
      <c r="P217" s="121">
        <f t="shared" si="74"/>
        <v>-117.90697674419084</v>
      </c>
      <c r="Q217" s="122">
        <f t="shared" si="75"/>
        <v>0.84279069767441217</v>
      </c>
      <c r="R217" s="277"/>
      <c r="S217" s="1">
        <v>1.0715277777777776</v>
      </c>
      <c r="T217" s="2">
        <v>1.101388888888889</v>
      </c>
      <c r="U217" s="104">
        <v>19.999999999999929</v>
      </c>
      <c r="V217" s="105">
        <v>43.000000000000327</v>
      </c>
      <c r="W217" s="123"/>
      <c r="X217" s="124"/>
      <c r="Y217" s="262"/>
      <c r="Z217" s="263"/>
      <c r="AA217" s="175">
        <f t="shared" si="76"/>
        <v>-471.62790697676337</v>
      </c>
      <c r="AB217" s="103">
        <f t="shared" si="77"/>
        <v>0.84279069767441217</v>
      </c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3.6666666666666665</v>
      </c>
      <c r="J225" s="138">
        <f t="shared" si="80"/>
        <v>3333.3333333333335</v>
      </c>
      <c r="K225" s="139">
        <f t="shared" ref="K225" si="81">J225/I225</f>
        <v>909.09090909090912</v>
      </c>
      <c r="L225" s="137">
        <f t="shared" ref="L225:M225" si="82">AVERAGE(L209:L224)</f>
        <v>3.6666666666666665</v>
      </c>
      <c r="M225" s="138">
        <f t="shared" si="82"/>
        <v>2855.7322168704504</v>
      </c>
      <c r="N225" s="139">
        <f>M225/L225</f>
        <v>778.83605914648649</v>
      </c>
      <c r="O225" s="140">
        <f>L225-I225</f>
        <v>0</v>
      </c>
      <c r="P225" s="141">
        <f>N225-K225</f>
        <v>-130.25484994442263</v>
      </c>
      <c r="Q225" s="142">
        <f>N225/K225</f>
        <v>0.85671966506113506</v>
      </c>
      <c r="R225" s="278"/>
      <c r="S225" s="143">
        <f>S209</f>
        <v>0.70833333333333337</v>
      </c>
      <c r="T225" s="144">
        <f>INDEX(T209:T224,COUNTA(T209:T224))</f>
        <v>1.101388888888889</v>
      </c>
      <c r="U225" s="145"/>
      <c r="V225" s="156"/>
      <c r="W225" s="135"/>
      <c r="X225" s="139"/>
      <c r="Y225" s="265"/>
      <c r="Z225" s="266"/>
      <c r="AA225" s="177">
        <f>M225-J225</f>
        <v>-477.60111646288306</v>
      </c>
      <c r="AB225" s="142">
        <f>M225/J225</f>
        <v>0.85671966506113506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823" priority="1" operator="greaterThan">
      <formula>0</formula>
    </cfRule>
  </conditionalFormatting>
  <conditionalFormatting sqref="P5:P225 AA5:AA225">
    <cfRule type="cellIs" dxfId="822" priority="4" operator="lessThan">
      <formula>0</formula>
    </cfRule>
  </conditionalFormatting>
  <conditionalFormatting sqref="Q5:Q225 AB5:AB225">
    <cfRule type="cellIs" dxfId="821" priority="2" operator="greaterThan">
      <formula>1</formula>
    </cfRule>
    <cfRule type="cellIs" dxfId="820" priority="3" operator="lessThan">
      <formula>0.8</formula>
    </cfRule>
  </conditionalFormatting>
  <conditionalFormatting sqref="AC5:AC23 R5:R225 AC141:AC146">
    <cfRule type="cellIs" dxfId="819" priority="5" operator="lessThan">
      <formula>0.8</formula>
    </cfRule>
  </conditionalFormatting>
  <conditionalFormatting sqref="AC29:AC37">
    <cfRule type="cellIs" dxfId="818" priority="15" operator="lessThan">
      <formula>0.8</formula>
    </cfRule>
  </conditionalFormatting>
  <conditionalFormatting sqref="AC39:AC44">
    <cfRule type="cellIs" dxfId="817" priority="14" operator="lessThan">
      <formula>0.8</formula>
    </cfRule>
  </conditionalFormatting>
  <conditionalFormatting sqref="AC56">
    <cfRule type="cellIs" dxfId="816" priority="16" operator="lessThan">
      <formula>0.8</formula>
    </cfRule>
  </conditionalFormatting>
  <conditionalFormatting sqref="AC73:AC78">
    <cfRule type="cellIs" dxfId="815" priority="12" operator="lessThan">
      <formula>0.8</formula>
    </cfRule>
  </conditionalFormatting>
  <conditionalFormatting sqref="AC90">
    <cfRule type="cellIs" dxfId="814" priority="13" operator="lessThan">
      <formula>0.8</formula>
    </cfRule>
  </conditionalFormatting>
  <conditionalFormatting sqref="AC107">
    <cfRule type="cellIs" dxfId="813" priority="7" operator="lessThan">
      <formula>0.8</formula>
    </cfRule>
  </conditionalFormatting>
  <conditionalFormatting sqref="AC124:AC129">
    <cfRule type="cellIs" dxfId="812" priority="6" operator="lessThan">
      <formula>0.8</formula>
    </cfRule>
  </conditionalFormatting>
  <conditionalFormatting sqref="AC158">
    <cfRule type="cellIs" dxfId="811" priority="11" operator="lessThan">
      <formula>0.8</formula>
    </cfRule>
  </conditionalFormatting>
  <conditionalFormatting sqref="AC175">
    <cfRule type="cellIs" dxfId="810" priority="10" operator="lessThan">
      <formula>0.8</formula>
    </cfRule>
  </conditionalFormatting>
  <conditionalFormatting sqref="AC192">
    <cfRule type="cellIs" dxfId="809" priority="9" operator="lessThan">
      <formula>0.8</formula>
    </cfRule>
  </conditionalFormatting>
  <conditionalFormatting sqref="AC209:AC214">
    <cfRule type="cellIs" dxfId="808" priority="8" operator="lessThan">
      <formula>0.8</formula>
    </cfRule>
  </conditionalFormatting>
  <dataValidations count="1">
    <dataValidation type="list" allowBlank="1" showInputMessage="1" showErrorMessage="1" sqref="Y5:Z225" xr:uid="{CD31CF49-37B6-4403-A6FD-A0A35EB4E136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6044-9F04-411E-9196-251EC0D5DD27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28" sqref="Y28:Z28"/>
      <selection pane="bottomLeft" activeCell="Y28" sqref="Y28:Z2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109137</v>
      </c>
      <c r="E1" s="77" t="s">
        <v>3</v>
      </c>
      <c r="F1" s="78">
        <f>SUM(G5:G157)</f>
        <v>4862519.4600000009</v>
      </c>
      <c r="G1" s="79" t="s">
        <v>73</v>
      </c>
      <c r="H1" s="80">
        <f>L21+L38+L55+L72+L89+L106+L123+L140+L157</f>
        <v>167.15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45929</v>
      </c>
      <c r="B2" s="326"/>
      <c r="C2" s="82" t="s">
        <v>34</v>
      </c>
      <c r="D2" s="83">
        <f>AVERAGE(N21,N38,N55,N72,N89,N106,N123,N140,N157)</f>
        <v>154.71552266342681</v>
      </c>
      <c r="E2" s="83" t="s">
        <v>80</v>
      </c>
      <c r="F2" s="84">
        <f>F1/D1</f>
        <v>44.554270870557197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3567</v>
      </c>
      <c r="G5" s="159">
        <f t="shared" ref="G5:G6" si="0">E5*F5</f>
        <v>70269.899999999994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1070.1000000000001</v>
      </c>
      <c r="N5" s="163">
        <f>M5/L5</f>
        <v>82.31538461538463</v>
      </c>
      <c r="O5" s="179">
        <f>L5-I5</f>
        <v>0</v>
      </c>
      <c r="P5" s="180">
        <f>N5-K5</f>
        <v>-9.9923076923076763</v>
      </c>
      <c r="Q5" s="132">
        <f>N5/K5</f>
        <v>0.89175000000000015</v>
      </c>
      <c r="R5" s="277">
        <f>Q21</f>
        <v>0.88666100596318398</v>
      </c>
      <c r="S5" s="167">
        <v>0.25</v>
      </c>
      <c r="T5" s="168">
        <v>0.3888888888888889</v>
      </c>
      <c r="U5" s="169"/>
      <c r="V5" s="170">
        <v>200</v>
      </c>
      <c r="W5" s="87"/>
      <c r="X5" s="88"/>
      <c r="Y5" s="279"/>
      <c r="Z5" s="280"/>
      <c r="AA5" s="109">
        <f>M5-J5</f>
        <v>-129.89999999999986</v>
      </c>
      <c r="AB5" s="110">
        <f>M5/J5</f>
        <v>0.89175000000000015</v>
      </c>
      <c r="AC5" s="292">
        <f>AB21</f>
        <v>0.88666100596318398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2593</v>
      </c>
      <c r="G6" s="95">
        <f t="shared" si="0"/>
        <v>77712.209999999992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2299.2118226600992</v>
      </c>
      <c r="N6" s="99">
        <f>M6/L6</f>
        <v>114.96059113300495</v>
      </c>
      <c r="O6" s="101">
        <f>L6-I6</f>
        <v>0</v>
      </c>
      <c r="P6" s="102">
        <f>N6-K6</f>
        <v>-15.039408866995046</v>
      </c>
      <c r="Q6" s="103">
        <f>N6/K6</f>
        <v>0.88431223948465354</v>
      </c>
      <c r="R6" s="277"/>
      <c r="S6" s="1">
        <v>0.51342592592592595</v>
      </c>
      <c r="T6" s="2">
        <v>0.56041666666666667</v>
      </c>
      <c r="U6" s="104">
        <v>58.883333333333397</v>
      </c>
      <c r="V6" s="105">
        <v>67.666666666666643</v>
      </c>
      <c r="W6" s="2"/>
      <c r="X6" s="107"/>
      <c r="Y6" s="262"/>
      <c r="Z6" s="263"/>
      <c r="AA6" s="111">
        <f>M6-J6</f>
        <v>-300.78817733990081</v>
      </c>
      <c r="AB6" s="112">
        <f>M6/J6</f>
        <v>0.88431223948465354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1684.6559113300495</v>
      </c>
      <c r="N21" s="139">
        <f t="shared" ref="N21:N27" si="5">M21/L21</f>
        <v>102.10035826242725</v>
      </c>
      <c r="O21" s="140">
        <f t="shared" ref="O21:O27" si="6">L21-I21</f>
        <v>0</v>
      </c>
      <c r="P21" s="141">
        <f t="shared" ref="P21:P27" si="7">N21-K21</f>
        <v>-13.051156889087906</v>
      </c>
      <c r="Q21" s="142">
        <f t="shared" ref="Q21:Q27" si="8">N21/K21</f>
        <v>0.88666100596318398</v>
      </c>
      <c r="R21" s="278"/>
      <c r="S21" s="143">
        <f>S5</f>
        <v>0.25</v>
      </c>
      <c r="T21" s="144">
        <f>INDEX(T5:T20,COUNTA(T5:T20))</f>
        <v>0.56041666666666667</v>
      </c>
      <c r="U21" s="145"/>
      <c r="V21" s="145"/>
      <c r="W21" s="146"/>
      <c r="X21" s="147"/>
      <c r="Y21" s="265"/>
      <c r="Z21" s="266"/>
      <c r="AA21" s="148">
        <f t="shared" ref="AA21:AA27" si="9">M21-J21</f>
        <v>-215.34408866995045</v>
      </c>
      <c r="AB21" s="149">
        <f t="shared" ref="AB21:AB27" si="10">M21/J21</f>
        <v>0.88666100596318398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211</v>
      </c>
      <c r="D22" s="291"/>
      <c r="E22" s="158">
        <v>57.3</v>
      </c>
      <c r="F22" s="162">
        <v>1050</v>
      </c>
      <c r="G22" s="159">
        <f t="shared" ref="G22:G27" si="11">E22*F22</f>
        <v>60165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1722.0956719817759</v>
      </c>
      <c r="N22" s="163">
        <f t="shared" si="5"/>
        <v>66.234448922376004</v>
      </c>
      <c r="O22" s="165">
        <f t="shared" si="6"/>
        <v>0</v>
      </c>
      <c r="P22" s="166">
        <f t="shared" si="7"/>
        <v>-10.688628000700916</v>
      </c>
      <c r="Q22" s="152">
        <f t="shared" si="8"/>
        <v>0.86104783599088808</v>
      </c>
      <c r="R22" s="276">
        <f>Q38</f>
        <v>0.87366531183797858</v>
      </c>
      <c r="S22" s="167">
        <v>0.16695601851851852</v>
      </c>
      <c r="T22" s="168">
        <v>0.19236111111111112</v>
      </c>
      <c r="U22" s="169"/>
      <c r="V22" s="170">
        <v>36.58333333333335</v>
      </c>
      <c r="W22" s="181"/>
      <c r="X22" s="163"/>
      <c r="Y22" s="279"/>
      <c r="Z22" s="280"/>
      <c r="AA22" s="109">
        <f t="shared" si="9"/>
        <v>-277.90432801822408</v>
      </c>
      <c r="AB22" s="152">
        <f t="shared" si="10"/>
        <v>0.86104783599088797</v>
      </c>
      <c r="AC22" s="352">
        <f>AB38</f>
        <v>0.87366531183797869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4674</v>
      </c>
      <c r="G23" s="95">
        <f t="shared" si="11"/>
        <v>265342.98000000004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1765.8096337496058</v>
      </c>
      <c r="N23" s="99">
        <f t="shared" si="5"/>
        <v>67.915755144215609</v>
      </c>
      <c r="O23" s="101">
        <f t="shared" si="6"/>
        <v>0</v>
      </c>
      <c r="P23" s="102">
        <f t="shared" si="7"/>
        <v>-9.0073217788613107</v>
      </c>
      <c r="Q23" s="103">
        <f t="shared" si="8"/>
        <v>0.88290481687480293</v>
      </c>
      <c r="R23" s="277"/>
      <c r="S23" s="1">
        <v>0.19596064814814815</v>
      </c>
      <c r="T23" s="2">
        <v>0.30625000000000002</v>
      </c>
      <c r="U23" s="104">
        <v>5.1833333333333176</v>
      </c>
      <c r="V23" s="105">
        <v>158.81666666666672</v>
      </c>
      <c r="W23" s="106"/>
      <c r="X23" s="107"/>
      <c r="Y23" s="262"/>
      <c r="Z23" s="263"/>
      <c r="AA23" s="111">
        <f t="shared" si="9"/>
        <v>-234.19036625039416</v>
      </c>
      <c r="AB23" s="103">
        <f t="shared" si="10"/>
        <v>0.88290481687480293</v>
      </c>
      <c r="AC23" s="294"/>
    </row>
    <row r="24" spans="1:43" ht="15.75" customHeight="1">
      <c r="A24" s="282"/>
      <c r="B24" s="92" t="s">
        <v>169</v>
      </c>
      <c r="C24" s="286" t="s">
        <v>170</v>
      </c>
      <c r="D24" s="286"/>
      <c r="E24" s="93">
        <v>51.86</v>
      </c>
      <c r="F24" s="94">
        <v>1629</v>
      </c>
      <c r="G24" s="95">
        <f t="shared" si="11"/>
        <v>84479.94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1732.4667651403256</v>
      </c>
      <c r="N24" s="99">
        <f t="shared" si="5"/>
        <v>66.633337120781761</v>
      </c>
      <c r="O24" s="101">
        <f t="shared" si="6"/>
        <v>0</v>
      </c>
      <c r="P24" s="102">
        <f t="shared" si="7"/>
        <v>-10.289739802295159</v>
      </c>
      <c r="Q24" s="103">
        <f t="shared" si="8"/>
        <v>0.86623338257016291</v>
      </c>
      <c r="R24" s="277"/>
      <c r="S24" s="1">
        <v>0.30902777777777779</v>
      </c>
      <c r="T24" s="2">
        <v>0.34820601851851851</v>
      </c>
      <c r="U24" s="104">
        <v>3.9999999999999858</v>
      </c>
      <c r="V24" s="105">
        <v>56.416666666666643</v>
      </c>
      <c r="W24" s="106"/>
      <c r="X24" s="107"/>
      <c r="Y24" s="262"/>
      <c r="Z24" s="263"/>
      <c r="AA24" s="111">
        <f t="shared" si="9"/>
        <v>-267.53323485967439</v>
      </c>
      <c r="AB24" s="103">
        <f t="shared" si="10"/>
        <v>0.8662333825701628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3723</v>
      </c>
      <c r="G25" s="95">
        <f t="shared" si="11"/>
        <v>287936.82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1760.0525279054502</v>
      </c>
      <c r="N25" s="99">
        <f t="shared" si="5"/>
        <v>70.402101116218006</v>
      </c>
      <c r="O25" s="101">
        <f t="shared" si="6"/>
        <v>0</v>
      </c>
      <c r="P25" s="102">
        <f t="shared" si="7"/>
        <v>-9.5978988837819941</v>
      </c>
      <c r="Q25" s="103">
        <f t="shared" si="8"/>
        <v>0.8800262639527251</v>
      </c>
      <c r="R25" s="277"/>
      <c r="S25" s="1">
        <v>0.35214120370370372</v>
      </c>
      <c r="T25" s="2">
        <v>0.44027777777777777</v>
      </c>
      <c r="U25" s="104">
        <v>5.6666666666666998</v>
      </c>
      <c r="V25" s="105">
        <v>126.91666666666663</v>
      </c>
      <c r="W25" s="106">
        <v>0.44027777777777777</v>
      </c>
      <c r="X25" s="107">
        <v>0.48124999999999996</v>
      </c>
      <c r="Y25" s="262"/>
      <c r="Z25" s="263"/>
      <c r="AA25" s="111">
        <f t="shared" si="9"/>
        <v>-239.94747209454977</v>
      </c>
      <c r="AB25" s="103">
        <f t="shared" si="10"/>
        <v>0.8800262639527251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1481</v>
      </c>
      <c r="G26" s="95">
        <f t="shared" si="11"/>
        <v>84861.3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1731.0389610389584</v>
      </c>
      <c r="N26" s="99">
        <f t="shared" si="5"/>
        <v>69.24155844155834</v>
      </c>
      <c r="O26" s="101">
        <f t="shared" si="6"/>
        <v>0</v>
      </c>
      <c r="P26" s="102">
        <f t="shared" si="7"/>
        <v>-10.75844155844166</v>
      </c>
      <c r="Q26" s="103">
        <f t="shared" si="8"/>
        <v>0.86551948051947925</v>
      </c>
      <c r="R26" s="277"/>
      <c r="S26" s="1">
        <v>0.48124999999999996</v>
      </c>
      <c r="T26" s="2">
        <v>0.51689814814814816</v>
      </c>
      <c r="U26" s="104">
        <v>58.99999999999995</v>
      </c>
      <c r="V26" s="105">
        <v>51.333333333333414</v>
      </c>
      <c r="W26" s="106"/>
      <c r="X26" s="107"/>
      <c r="Y26" s="262"/>
      <c r="Z26" s="263"/>
      <c r="AA26" s="111">
        <f t="shared" si="9"/>
        <v>-268.9610389610416</v>
      </c>
      <c r="AB26" s="103">
        <f t="shared" si="10"/>
        <v>0.86551948051947925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6160</v>
      </c>
      <c r="G27" s="115">
        <f t="shared" si="11"/>
        <v>366643.20000000001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1772.5201822396298</v>
      </c>
      <c r="N27" s="99">
        <f t="shared" si="5"/>
        <v>70.900807289585188</v>
      </c>
      <c r="O27" s="101">
        <f t="shared" si="6"/>
        <v>0</v>
      </c>
      <c r="P27" s="102">
        <f t="shared" si="7"/>
        <v>-9.0991927104148118</v>
      </c>
      <c r="Q27" s="103">
        <f t="shared" si="8"/>
        <v>0.88626009111981485</v>
      </c>
      <c r="R27" s="277"/>
      <c r="S27" s="1">
        <v>0.52186342592592594</v>
      </c>
      <c r="T27" s="2">
        <v>0.66666666666666663</v>
      </c>
      <c r="U27" s="104">
        <v>7.1499999999999986</v>
      </c>
      <c r="V27" s="105">
        <v>208.51666666666659</v>
      </c>
      <c r="W27" s="106"/>
      <c r="X27" s="107"/>
      <c r="Y27" s="262"/>
      <c r="Z27" s="263"/>
      <c r="AA27" s="111">
        <f t="shared" si="9"/>
        <v>-227.47981776037022</v>
      </c>
      <c r="AB27" s="103">
        <f t="shared" si="10"/>
        <v>0.88626009111981485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1747.3306236759574</v>
      </c>
      <c r="N38" s="139">
        <f t="shared" ref="N38:N43" si="17">M38/L38</f>
        <v>68.522769555919893</v>
      </c>
      <c r="O38" s="140">
        <f t="shared" ref="O38:O43" si="18">L38-I38</f>
        <v>0</v>
      </c>
      <c r="P38" s="141">
        <f t="shared" ref="P38:P43" si="19">N38-K38</f>
        <v>-9.9086029930997199</v>
      </c>
      <c r="Q38" s="142">
        <f t="shared" ref="Q38:Q43" si="20">N38/K38</f>
        <v>0.87366531183797858</v>
      </c>
      <c r="R38" s="278"/>
      <c r="S38" s="143">
        <f>S22</f>
        <v>0.16695601851851852</v>
      </c>
      <c r="T38" s="144">
        <f>INDEX(T22:T37,COUNTA(T22:T37))</f>
        <v>0.66666666666666663</v>
      </c>
      <c r="U38" s="145"/>
      <c r="V38" s="156"/>
      <c r="W38" s="135"/>
      <c r="X38" s="139"/>
      <c r="Y38" s="265"/>
      <c r="Z38" s="266"/>
      <c r="AA38" s="157">
        <f t="shared" ref="AA38:AA43" si="21">M38-J38</f>
        <v>-252.66937632404256</v>
      </c>
      <c r="AB38" s="142">
        <f t="shared" ref="AB38:AB43" si="22">M38/J38</f>
        <v>0.87366531183797869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2019</v>
      </c>
      <c r="G39" s="159">
        <f t="shared" ref="G39:G43" si="23">E39*F39</f>
        <v>99980.88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1735.1157794222966</v>
      </c>
      <c r="N39" s="163">
        <f t="shared" si="17"/>
        <v>72.296490809262352</v>
      </c>
      <c r="O39" s="165">
        <f t="shared" si="18"/>
        <v>0</v>
      </c>
      <c r="P39" s="166">
        <f t="shared" si="19"/>
        <v>-11.036842524070977</v>
      </c>
      <c r="Q39" s="152">
        <f t="shared" si="20"/>
        <v>0.86755788971114822</v>
      </c>
      <c r="R39" s="276">
        <f>Q55</f>
        <v>0.86741959292000659</v>
      </c>
      <c r="S39" s="167">
        <v>0.25012731481481482</v>
      </c>
      <c r="T39" s="168">
        <v>0.2986111111111111</v>
      </c>
      <c r="U39" s="169"/>
      <c r="V39" s="170">
        <v>69.816666666666663</v>
      </c>
      <c r="W39" s="87"/>
      <c r="X39" s="88"/>
      <c r="Y39" s="279"/>
      <c r="Z39" s="280"/>
      <c r="AA39" s="109">
        <f t="shared" si="21"/>
        <v>-264.88422057770345</v>
      </c>
      <c r="AB39" s="152">
        <f t="shared" si="22"/>
        <v>0.86755788971114822</v>
      </c>
      <c r="AC39" s="352">
        <f>AB55</f>
        <v>0.8674195929200067</v>
      </c>
    </row>
    <row r="40" spans="1:29" ht="15.75" customHeight="1">
      <c r="A40" s="271"/>
      <c r="B40" s="153" t="s">
        <v>172</v>
      </c>
      <c r="C40" s="260" t="s">
        <v>251</v>
      </c>
      <c r="D40" s="261"/>
      <c r="E40" s="93">
        <v>65.84</v>
      </c>
      <c r="F40" s="104">
        <v>1172</v>
      </c>
      <c r="G40" s="95">
        <f t="shared" si="23"/>
        <v>77164.48000000001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>F40/V40*60</f>
        <v>1725.6441717791422</v>
      </c>
      <c r="N40" s="99">
        <f t="shared" si="17"/>
        <v>82.173531989482967</v>
      </c>
      <c r="O40" s="101">
        <f t="shared" si="18"/>
        <v>0</v>
      </c>
      <c r="P40" s="102">
        <f t="shared" si="19"/>
        <v>-13.064563248612274</v>
      </c>
      <c r="Q40" s="103">
        <f t="shared" si="20"/>
        <v>0.8628220858895711</v>
      </c>
      <c r="R40" s="277"/>
      <c r="S40" s="1">
        <v>0.30364583333333334</v>
      </c>
      <c r="T40" s="2">
        <v>0.33194444444444443</v>
      </c>
      <c r="U40" s="104">
        <v>7.2500000000000142</v>
      </c>
      <c r="V40" s="105">
        <v>40.749999999999972</v>
      </c>
      <c r="W40" s="106"/>
      <c r="X40" s="107"/>
      <c r="Y40" s="262"/>
      <c r="Z40" s="263"/>
      <c r="AA40" s="111">
        <f t="shared" si="21"/>
        <v>-274.3558282208578</v>
      </c>
      <c r="AB40" s="103">
        <f t="shared" si="22"/>
        <v>0.8628220858895711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2114</v>
      </c>
      <c r="G41" s="95">
        <f t="shared" si="23"/>
        <v>109547.48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>F41/V41*60</f>
        <v>1572.3966942148759</v>
      </c>
      <c r="N41" s="99">
        <f t="shared" si="17"/>
        <v>71.472577009767079</v>
      </c>
      <c r="O41" s="101">
        <f t="shared" si="18"/>
        <v>0</v>
      </c>
      <c r="P41" s="102">
        <f t="shared" si="19"/>
        <v>-10.345604808414734</v>
      </c>
      <c r="Q41" s="103">
        <f t="shared" si="20"/>
        <v>0.8735537190082644</v>
      </c>
      <c r="R41" s="277"/>
      <c r="S41" s="1">
        <v>0.3349537037037037</v>
      </c>
      <c r="T41" s="2">
        <v>0.39097222222222222</v>
      </c>
      <c r="U41" s="104">
        <v>4.3333333333333446</v>
      </c>
      <c r="V41" s="105">
        <v>80.666666666666671</v>
      </c>
      <c r="W41" s="106"/>
      <c r="X41" s="107"/>
      <c r="Y41" s="262"/>
      <c r="Z41" s="263"/>
      <c r="AA41" s="111">
        <f t="shared" si="21"/>
        <v>-227.60330578512412</v>
      </c>
      <c r="AB41" s="103">
        <f t="shared" si="22"/>
        <v>0.8735537190082644</v>
      </c>
      <c r="AC41" s="294"/>
    </row>
    <row r="42" spans="1:29" ht="15.75" customHeight="1">
      <c r="A42" s="271"/>
      <c r="B42" s="153" t="s">
        <v>163</v>
      </c>
      <c r="C42" s="260" t="s">
        <v>250</v>
      </c>
      <c r="D42" s="261"/>
      <c r="E42" s="93">
        <v>45.66</v>
      </c>
      <c r="F42" s="104">
        <v>1476</v>
      </c>
      <c r="G42" s="95">
        <f t="shared" si="23"/>
        <v>67394.159999999989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>F42/V42*60</f>
        <v>1560.5286343612333</v>
      </c>
      <c r="N42" s="99">
        <f t="shared" si="17"/>
        <v>78.026431718061673</v>
      </c>
      <c r="O42" s="101">
        <f t="shared" si="18"/>
        <v>0</v>
      </c>
      <c r="P42" s="102">
        <f t="shared" si="19"/>
        <v>-11.973568281938327</v>
      </c>
      <c r="Q42" s="103">
        <f t="shared" si="20"/>
        <v>0.86696035242290748</v>
      </c>
      <c r="R42" s="277"/>
      <c r="S42" s="1">
        <v>0.39461805555555557</v>
      </c>
      <c r="T42" s="2">
        <v>0.43402777777777779</v>
      </c>
      <c r="U42" s="104">
        <v>5.2500000000000213</v>
      </c>
      <c r="V42" s="105">
        <v>56.75</v>
      </c>
      <c r="W42" s="106">
        <v>0.43402777777777779</v>
      </c>
      <c r="X42" s="107">
        <v>0.47315972222222225</v>
      </c>
      <c r="Y42" s="262"/>
      <c r="Z42" s="263"/>
      <c r="AA42" s="111">
        <f t="shared" si="21"/>
        <v>-239.47136563876666</v>
      </c>
      <c r="AB42" s="103">
        <f t="shared" si="22"/>
        <v>0.86696035242290737</v>
      </c>
      <c r="AC42" s="294"/>
    </row>
    <row r="43" spans="1:29" ht="15.75" customHeight="1">
      <c r="A43" s="272"/>
      <c r="B43" s="153" t="s">
        <v>169</v>
      </c>
      <c r="C43" s="260" t="s">
        <v>252</v>
      </c>
      <c r="D43" s="261"/>
      <c r="E43" s="93">
        <v>57.3</v>
      </c>
      <c r="F43" s="104">
        <v>1839</v>
      </c>
      <c r="G43" s="95">
        <f t="shared" si="23"/>
        <v>105374.7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>F43/V43*60</f>
        <v>1733.5428122545159</v>
      </c>
      <c r="N43" s="99">
        <f t="shared" si="17"/>
        <v>86.677140612725793</v>
      </c>
      <c r="O43" s="101">
        <f t="shared" si="18"/>
        <v>0</v>
      </c>
      <c r="P43" s="102">
        <f t="shared" si="19"/>
        <v>-13.322859387274207</v>
      </c>
      <c r="Q43" s="103">
        <f t="shared" si="20"/>
        <v>0.86677140612725789</v>
      </c>
      <c r="R43" s="277"/>
      <c r="S43" s="1">
        <v>0.47315972222222225</v>
      </c>
      <c r="T43" s="2">
        <v>0.51736111111111116</v>
      </c>
      <c r="U43" s="104">
        <v>56.350000000000016</v>
      </c>
      <c r="V43" s="105">
        <v>63.650000000000034</v>
      </c>
      <c r="W43" s="106"/>
      <c r="X43" s="107"/>
      <c r="Y43" s="262"/>
      <c r="Z43" s="263"/>
      <c r="AA43" s="111">
        <f t="shared" si="21"/>
        <v>-266.45718774548413</v>
      </c>
      <c r="AB43" s="103">
        <f t="shared" si="22"/>
        <v>0.86677140612725789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1665.4456184064129</v>
      </c>
      <c r="N55" s="139">
        <f>M55/L55</f>
        <v>77.824561607776303</v>
      </c>
      <c r="O55" s="140">
        <f>L55-I55</f>
        <v>0</v>
      </c>
      <c r="P55" s="141">
        <f>N55-K55</f>
        <v>-11.895064560448006</v>
      </c>
      <c r="Q55" s="142">
        <f>N55/K55</f>
        <v>0.86741959292000659</v>
      </c>
      <c r="R55" s="278"/>
      <c r="S55" s="143">
        <f>S39</f>
        <v>0.25012731481481482</v>
      </c>
      <c r="T55" s="144">
        <f>INDEX(T39:T54,COUNTA(T39:T54))</f>
        <v>0.51736111111111116</v>
      </c>
      <c r="U55" s="145"/>
      <c r="V55" s="156"/>
      <c r="W55" s="188"/>
      <c r="X55" s="189"/>
      <c r="Y55" s="265"/>
      <c r="Z55" s="266"/>
      <c r="AA55" s="157">
        <f>M55-J55</f>
        <v>-254.5543815935871</v>
      </c>
      <c r="AB55" s="142">
        <f>M55/J55</f>
        <v>0.8674195929200067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2161</v>
      </c>
      <c r="G56" s="159">
        <f t="shared" ref="G56:G59" si="27">E56*F56</f>
        <v>102366.56999999999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1740.0134198165958</v>
      </c>
      <c r="N56" s="163">
        <f>M56/L56</f>
        <v>82.857781896028371</v>
      </c>
      <c r="O56" s="165">
        <f>L56-I56</f>
        <v>0</v>
      </c>
      <c r="P56" s="166">
        <f>N56-K56</f>
        <v>-12.38031334206687</v>
      </c>
      <c r="Q56" s="152">
        <f>N56/K56</f>
        <v>0.87000670990829787</v>
      </c>
      <c r="R56" s="276">
        <f>Q72</f>
        <v>0.87639969273962837</v>
      </c>
      <c r="S56" s="167">
        <v>0.25033564814814813</v>
      </c>
      <c r="T56" s="168">
        <v>0.30208333333333331</v>
      </c>
      <c r="U56" s="169"/>
      <c r="V56" s="170">
        <v>74.516666666666666</v>
      </c>
      <c r="W56" s="168"/>
      <c r="X56" s="171"/>
      <c r="Y56" s="279"/>
      <c r="Z56" s="280"/>
      <c r="AA56" s="109">
        <f>M56-J56</f>
        <v>-259.98658018340416</v>
      </c>
      <c r="AB56" s="152">
        <f>M56/J56</f>
        <v>0.87000670990829787</v>
      </c>
      <c r="AC56" s="267">
        <f>AB72</f>
        <v>0.87639969273962848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2886</v>
      </c>
      <c r="G57" s="95">
        <f t="shared" si="27"/>
        <v>162856.98000000001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1752.3359757125995</v>
      </c>
      <c r="N57" s="99">
        <f>M57/L57</f>
        <v>79.651635259663621</v>
      </c>
      <c r="O57" s="101">
        <f>L57-I57</f>
        <v>0</v>
      </c>
      <c r="P57" s="102">
        <f>N57-K57</f>
        <v>-11.257455649427285</v>
      </c>
      <c r="Q57" s="103">
        <f>N57/K57</f>
        <v>0.8761679878562999</v>
      </c>
      <c r="R57" s="277"/>
      <c r="S57" s="1">
        <v>0.30707175925925928</v>
      </c>
      <c r="T57" s="2">
        <v>0.37569444444444444</v>
      </c>
      <c r="U57" s="104">
        <v>7.1833333333333904</v>
      </c>
      <c r="V57" s="105">
        <v>98.816666666666634</v>
      </c>
      <c r="W57" s="106"/>
      <c r="X57" s="107"/>
      <c r="Y57" s="262"/>
      <c r="Z57" s="263"/>
      <c r="AA57" s="111">
        <f>M57-J57</f>
        <v>-247.66402428740048</v>
      </c>
      <c r="AB57" s="103">
        <f>M57/J57</f>
        <v>0.87616798785629979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3119</v>
      </c>
      <c r="G58" s="95">
        <f t="shared" si="27"/>
        <v>185081.46000000002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1754.4375</v>
      </c>
      <c r="N58" s="99">
        <f>M58/L58</f>
        <v>73.1015625</v>
      </c>
      <c r="O58" s="101">
        <f>L58-I58</f>
        <v>0</v>
      </c>
      <c r="P58" s="102">
        <f>N58-K58</f>
        <v>-10.231770833333329</v>
      </c>
      <c r="Q58" s="103">
        <f>N58/K58</f>
        <v>0.87721875000000005</v>
      </c>
      <c r="R58" s="277"/>
      <c r="S58" s="1">
        <v>0.38078703703703703</v>
      </c>
      <c r="T58" s="2">
        <v>0.4548611111111111</v>
      </c>
      <c r="U58" s="104">
        <v>7.3333333333333339</v>
      </c>
      <c r="V58" s="105">
        <v>106.66666666666666</v>
      </c>
      <c r="W58" s="106">
        <v>0.4548611111111111</v>
      </c>
      <c r="X58" s="107">
        <v>0.49652777777777773</v>
      </c>
      <c r="Y58" s="262"/>
      <c r="Z58" s="263"/>
      <c r="AA58" s="111">
        <f>M58-J58</f>
        <v>-245.5625</v>
      </c>
      <c r="AB58" s="103">
        <f>M58/J58</f>
        <v>0.87721875000000005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5156</v>
      </c>
      <c r="G59" s="95">
        <f t="shared" si="27"/>
        <v>302502.52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1764.4106463878322</v>
      </c>
      <c r="N59" s="99">
        <f>M59/L59</f>
        <v>73.517110266159676</v>
      </c>
      <c r="O59" s="101">
        <f>L59-I59</f>
        <v>0</v>
      </c>
      <c r="P59" s="102">
        <f>N59-K59</f>
        <v>-9.8162230671736523</v>
      </c>
      <c r="Q59" s="103">
        <f>N59/K59</f>
        <v>0.8822053231939162</v>
      </c>
      <c r="R59" s="277"/>
      <c r="S59" s="1">
        <v>0.49652777777777773</v>
      </c>
      <c r="T59" s="2">
        <v>0.61828703703703702</v>
      </c>
      <c r="U59" s="104">
        <v>59.999999999999943</v>
      </c>
      <c r="V59" s="105">
        <v>175.33333333333337</v>
      </c>
      <c r="W59" s="106"/>
      <c r="X59" s="107"/>
      <c r="Y59" s="262"/>
      <c r="Z59" s="263"/>
      <c r="AA59" s="111">
        <f>M59-J59</f>
        <v>-235.58935361216777</v>
      </c>
      <c r="AB59" s="103">
        <f>M59/J59</f>
        <v>0.88220532319391609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1752.7993854792569</v>
      </c>
      <c r="N72" s="139">
        <f t="shared" ref="N72:N77" si="31">M72/L72</f>
        <v>77.046126834253045</v>
      </c>
      <c r="O72" s="140">
        <f t="shared" ref="O72:O77" si="32">L72-I72</f>
        <v>0</v>
      </c>
      <c r="P72" s="141">
        <f t="shared" ref="P72:P77" si="33">N72-K72</f>
        <v>-10.865961077834868</v>
      </c>
      <c r="Q72" s="142">
        <f t="shared" ref="Q72:Q77" si="34">N72/K72</f>
        <v>0.87639969273962837</v>
      </c>
      <c r="R72" s="278"/>
      <c r="S72" s="143">
        <f>S56</f>
        <v>0.25033564814814813</v>
      </c>
      <c r="T72" s="144">
        <f>INDEX(T56:T71,COUNTA(T56:T71))</f>
        <v>0.61828703703703702</v>
      </c>
      <c r="U72" s="145"/>
      <c r="V72" s="156"/>
      <c r="W72" s="135"/>
      <c r="X72" s="139"/>
      <c r="Y72" s="265"/>
      <c r="Z72" s="266"/>
      <c r="AA72" s="157">
        <f t="shared" ref="AA72:AA77" si="35">M72-J72</f>
        <v>-247.2006145207431</v>
      </c>
      <c r="AB72" s="142">
        <f t="shared" ref="AB72:AB77" si="36">M72/J72</f>
        <v>0.87639969273962848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6752</v>
      </c>
      <c r="G73" s="159">
        <f t="shared" ref="G73:G77" si="37">E73*F73</f>
        <v>256170.87999999998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>F73/V73*60</f>
        <v>3042.9644466700056</v>
      </c>
      <c r="N73" s="163">
        <f t="shared" si="31"/>
        <v>144.90306888904789</v>
      </c>
      <c r="O73" s="165">
        <f t="shared" si="32"/>
        <v>0</v>
      </c>
      <c r="P73" s="166">
        <f t="shared" si="33"/>
        <v>-26.525502539523529</v>
      </c>
      <c r="Q73" s="152">
        <f t="shared" si="34"/>
        <v>0.84526790185277945</v>
      </c>
      <c r="R73" s="276">
        <f>Q89</f>
        <v>0.86287251667876319</v>
      </c>
      <c r="S73" s="167">
        <v>0.20833333333333334</v>
      </c>
      <c r="T73" s="168">
        <v>0.30078703703703702</v>
      </c>
      <c r="U73" s="169"/>
      <c r="V73" s="170">
        <v>133.1333333333333</v>
      </c>
      <c r="W73" s="168"/>
      <c r="X73" s="171"/>
      <c r="Y73" s="279"/>
      <c r="Z73" s="280"/>
      <c r="AA73" s="109">
        <f t="shared" si="35"/>
        <v>-557.0355533299944</v>
      </c>
      <c r="AB73" s="152">
        <f t="shared" si="36"/>
        <v>0.84526790185277934</v>
      </c>
      <c r="AC73" s="267">
        <f>AB89</f>
        <v>0.86287251667876308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2661</v>
      </c>
      <c r="G74" s="95">
        <f t="shared" si="37"/>
        <v>103752.39</v>
      </c>
      <c r="H74" s="96"/>
      <c r="I74" s="97">
        <v>19</v>
      </c>
      <c r="J74" s="98">
        <v>3600</v>
      </c>
      <c r="K74" s="99">
        <f t="shared" ref="K74:K111" si="38">J74/I74</f>
        <v>189.47368421052633</v>
      </c>
      <c r="L74" s="100">
        <v>19</v>
      </c>
      <c r="M74" s="98">
        <f>F74/V74*60</f>
        <v>3027.6864728192168</v>
      </c>
      <c r="N74" s="99">
        <f t="shared" si="31"/>
        <v>159.35191962206403</v>
      </c>
      <c r="O74" s="101">
        <f t="shared" si="32"/>
        <v>0</v>
      </c>
      <c r="P74" s="102">
        <f t="shared" si="33"/>
        <v>-30.121764588462298</v>
      </c>
      <c r="Q74" s="103">
        <f t="shared" si="34"/>
        <v>0.84102402022756007</v>
      </c>
      <c r="R74" s="277"/>
      <c r="S74" s="1">
        <v>0.30574074074074076</v>
      </c>
      <c r="T74" s="2">
        <v>0.34236111111111112</v>
      </c>
      <c r="U74" s="104">
        <v>7.1333333333333826</v>
      </c>
      <c r="V74" s="105">
        <v>52.73333333333332</v>
      </c>
      <c r="W74" s="106"/>
      <c r="X74" s="107"/>
      <c r="Y74" s="262"/>
      <c r="Z74" s="263"/>
      <c r="AA74" s="111">
        <f t="shared" si="35"/>
        <v>-572.31352718078324</v>
      </c>
      <c r="AB74" s="103">
        <f t="shared" si="36"/>
        <v>0.84102402022756018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4056</v>
      </c>
      <c r="G75" s="95">
        <f t="shared" si="37"/>
        <v>126831.12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>F75/V75*60</f>
        <v>3034.4139650872821</v>
      </c>
      <c r="N75" s="99">
        <f t="shared" si="31"/>
        <v>159.70599816248853</v>
      </c>
      <c r="O75" s="101">
        <f t="shared" si="32"/>
        <v>0</v>
      </c>
      <c r="P75" s="102">
        <f t="shared" si="33"/>
        <v>-29.767686048037802</v>
      </c>
      <c r="Q75" s="103">
        <f t="shared" si="34"/>
        <v>0.84289276807980051</v>
      </c>
      <c r="R75" s="277"/>
      <c r="S75" s="1">
        <v>0.34722222222222221</v>
      </c>
      <c r="T75" s="2">
        <v>0.40291666666666665</v>
      </c>
      <c r="U75" s="104">
        <v>6.9999999999999751</v>
      </c>
      <c r="V75" s="105">
        <v>80.199999999999989</v>
      </c>
      <c r="W75" s="106"/>
      <c r="X75" s="107"/>
      <c r="Y75" s="262"/>
      <c r="Z75" s="263"/>
      <c r="AA75" s="111">
        <f t="shared" si="35"/>
        <v>-565.58603491271788</v>
      </c>
      <c r="AB75" s="103">
        <f t="shared" si="36"/>
        <v>0.84289276807980063</v>
      </c>
      <c r="AC75" s="268"/>
    </row>
    <row r="76" spans="1:29" ht="15.75" customHeight="1">
      <c r="A76" s="271"/>
      <c r="B76" s="92" t="s">
        <v>179</v>
      </c>
      <c r="C76" s="286" t="s">
        <v>191</v>
      </c>
      <c r="D76" s="286"/>
      <c r="E76" s="93">
        <v>38.630000000000003</v>
      </c>
      <c r="F76" s="94">
        <v>6377</v>
      </c>
      <c r="G76" s="95">
        <f t="shared" si="37"/>
        <v>246343.51</v>
      </c>
      <c r="H76" s="96"/>
      <c r="I76" s="97">
        <v>20</v>
      </c>
      <c r="J76" s="98">
        <v>3600</v>
      </c>
      <c r="K76" s="99">
        <f t="shared" si="38"/>
        <v>180</v>
      </c>
      <c r="L76" s="100">
        <v>20</v>
      </c>
      <c r="M76" s="98">
        <f>F76/V76*60</f>
        <v>3208.5534591194964</v>
      </c>
      <c r="N76" s="99">
        <f t="shared" si="31"/>
        <v>160.42767295597483</v>
      </c>
      <c r="O76" s="101">
        <f t="shared" si="32"/>
        <v>0</v>
      </c>
      <c r="P76" s="102">
        <f t="shared" si="33"/>
        <v>-19.572327044025172</v>
      </c>
      <c r="Q76" s="103">
        <f t="shared" si="34"/>
        <v>0.89126484975541576</v>
      </c>
      <c r="R76" s="277"/>
      <c r="S76" s="1">
        <v>0.40763888888888888</v>
      </c>
      <c r="T76" s="2">
        <v>0.4904513888888889</v>
      </c>
      <c r="U76" s="104">
        <v>6.8000000000000238</v>
      </c>
      <c r="V76" s="105">
        <v>119.25000000000001</v>
      </c>
      <c r="W76" s="106">
        <v>0.4904513888888889</v>
      </c>
      <c r="X76" s="107">
        <v>0.53333333333333321</v>
      </c>
      <c r="Y76" s="262"/>
      <c r="Z76" s="263"/>
      <c r="AA76" s="191">
        <f t="shared" si="35"/>
        <v>-391.44654088050356</v>
      </c>
      <c r="AB76" s="192">
        <f t="shared" si="36"/>
        <v>0.89126484975541564</v>
      </c>
      <c r="AC76" s="268"/>
    </row>
    <row r="77" spans="1:29" ht="15.75" customHeight="1">
      <c r="A77" s="272"/>
      <c r="B77" s="92" t="s">
        <v>179</v>
      </c>
      <c r="C77" s="286" t="s">
        <v>192</v>
      </c>
      <c r="D77" s="286"/>
      <c r="E77" s="93">
        <v>38</v>
      </c>
      <c r="F77" s="98">
        <v>8224</v>
      </c>
      <c r="G77" s="95">
        <f t="shared" si="37"/>
        <v>312512</v>
      </c>
      <c r="H77" s="113"/>
      <c r="I77" s="97">
        <v>21</v>
      </c>
      <c r="J77" s="98">
        <v>3600</v>
      </c>
      <c r="K77" s="99">
        <f t="shared" si="38"/>
        <v>171.42857142857142</v>
      </c>
      <c r="L77" s="114">
        <v>21</v>
      </c>
      <c r="M77" s="98">
        <f>F77/V77*60</f>
        <v>3218.0869565217349</v>
      </c>
      <c r="N77" s="99">
        <f t="shared" si="31"/>
        <v>153.24223602484452</v>
      </c>
      <c r="O77" s="101">
        <f t="shared" si="32"/>
        <v>0</v>
      </c>
      <c r="P77" s="102">
        <f t="shared" si="33"/>
        <v>-18.1863354037269</v>
      </c>
      <c r="Q77" s="103">
        <f t="shared" si="34"/>
        <v>0.89391304347825973</v>
      </c>
      <c r="R77" s="277"/>
      <c r="S77" s="1">
        <v>0.53333333333333321</v>
      </c>
      <c r="T77" s="2">
        <v>0.63981481481481484</v>
      </c>
      <c r="U77" s="104">
        <v>61.749999999999822</v>
      </c>
      <c r="V77" s="105">
        <v>153.33333333333354</v>
      </c>
      <c r="W77" s="106"/>
      <c r="X77" s="107"/>
      <c r="Y77" s="262"/>
      <c r="Z77" s="263"/>
      <c r="AA77" s="191">
        <f t="shared" si="35"/>
        <v>-381.91304347826508</v>
      </c>
      <c r="AB77" s="192">
        <f t="shared" si="36"/>
        <v>0.89391304347825973</v>
      </c>
      <c r="AC77" s="268"/>
    </row>
    <row r="78" spans="1:29" ht="15.75" customHeight="1">
      <c r="A78" s="272"/>
      <c r="B78" s="92"/>
      <c r="C78" s="286"/>
      <c r="D78" s="286"/>
      <c r="E78" s="93"/>
      <c r="F78" s="98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91"/>
      <c r="AB78" s="192"/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9">AVERAGE(I73:I88)</f>
        <v>20</v>
      </c>
      <c r="J89" s="138">
        <f t="shared" si="39"/>
        <v>3600</v>
      </c>
      <c r="K89" s="139">
        <f t="shared" ref="K89" si="40">J89/I89</f>
        <v>180</v>
      </c>
      <c r="L89" s="137">
        <f t="shared" ref="L89:M89" si="41">AVERAGE(L73:L88)</f>
        <v>20</v>
      </c>
      <c r="M89" s="138">
        <f t="shared" si="41"/>
        <v>3106.3410600435473</v>
      </c>
      <c r="N89" s="139">
        <f>M89/L89</f>
        <v>155.31705300217737</v>
      </c>
      <c r="O89" s="140">
        <f>L89-I89</f>
        <v>0</v>
      </c>
      <c r="P89" s="141">
        <f>N89-K89</f>
        <v>-24.682946997822626</v>
      </c>
      <c r="Q89" s="142">
        <f>N89/K89</f>
        <v>0.86287251667876319</v>
      </c>
      <c r="R89" s="278"/>
      <c r="S89" s="143">
        <f>S73</f>
        <v>0.20833333333333334</v>
      </c>
      <c r="T89" s="144">
        <f>INDEX(T73:T88,COUNTA(T73:T88))</f>
        <v>0.63981481481481484</v>
      </c>
      <c r="U89" s="145"/>
      <c r="V89" s="156"/>
      <c r="W89" s="135"/>
      <c r="X89" s="139"/>
      <c r="Y89" s="265"/>
      <c r="Z89" s="266"/>
      <c r="AA89" s="157">
        <f>M89-J89</f>
        <v>-493.65893995645274</v>
      </c>
      <c r="AB89" s="142">
        <f>M89/J89</f>
        <v>0.86287251667876308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2116</v>
      </c>
      <c r="G90" s="159">
        <f t="shared" ref="G90:G93" si="42">E90*F90</f>
        <v>72430.679999999993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2602.5281858558251</v>
      </c>
      <c r="N90" s="163">
        <f>M90/L90</f>
        <v>162.65801161598907</v>
      </c>
      <c r="O90" s="165">
        <f>L90-I90</f>
        <v>0</v>
      </c>
      <c r="P90" s="166">
        <f>N90-K90</f>
        <v>-24.841988384010932</v>
      </c>
      <c r="Q90" s="152">
        <f>N90/K90</f>
        <v>0.86750939528527504</v>
      </c>
      <c r="R90" s="276">
        <f>Q106</f>
        <v>0.87434006416216548</v>
      </c>
      <c r="S90" s="167">
        <v>0.25015046296296295</v>
      </c>
      <c r="T90" s="168">
        <v>0.28402777777777777</v>
      </c>
      <c r="U90" s="169"/>
      <c r="V90" s="170">
        <v>48.783333333333339</v>
      </c>
      <c r="W90" s="173"/>
      <c r="X90" s="151"/>
      <c r="Y90" s="279"/>
      <c r="Z90" s="280"/>
      <c r="AA90" s="109">
        <f>M90-J90</f>
        <v>-397.47181414417491</v>
      </c>
      <c r="AB90" s="152">
        <f>M90/J90</f>
        <v>0.86750939528527504</v>
      </c>
      <c r="AC90" s="267">
        <f>AB106</f>
        <v>0.87434006416216548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1704</v>
      </c>
      <c r="G91" s="95">
        <f t="shared" si="42"/>
        <v>59248.08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2590.5405405405377</v>
      </c>
      <c r="N91" s="99">
        <f>M91/L91</f>
        <v>235.50368550368523</v>
      </c>
      <c r="O91" s="101">
        <f>L91-I91</f>
        <v>0</v>
      </c>
      <c r="P91" s="102">
        <f>N91-K91</f>
        <v>-37.223587223587515</v>
      </c>
      <c r="Q91" s="103">
        <f>N91/K91</f>
        <v>0.86351351351351247</v>
      </c>
      <c r="R91" s="277"/>
      <c r="S91" s="1">
        <v>0.28888888888888886</v>
      </c>
      <c r="T91" s="2">
        <v>0.3162962962962963</v>
      </c>
      <c r="U91" s="104">
        <v>6.9999999999999751</v>
      </c>
      <c r="V91" s="105">
        <v>39.466666666666711</v>
      </c>
      <c r="W91" s="106"/>
      <c r="X91" s="107"/>
      <c r="Y91" s="262"/>
      <c r="Z91" s="263"/>
      <c r="AA91" s="111">
        <f>M91-J91</f>
        <v>-409.45945945946232</v>
      </c>
      <c r="AB91" s="103">
        <f>M91/J91</f>
        <v>0.86351351351351258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6419</v>
      </c>
      <c r="G92" s="95">
        <f t="shared" si="42"/>
        <v>229992.77</v>
      </c>
      <c r="H92" s="113"/>
      <c r="I92" s="97">
        <v>12</v>
      </c>
      <c r="J92" s="98">
        <v>3273</v>
      </c>
      <c r="K92" s="99">
        <f t="shared" si="38"/>
        <v>272.75</v>
      </c>
      <c r="L92" s="114">
        <v>12</v>
      </c>
      <c r="M92" s="98">
        <f>F92/V92*60</f>
        <v>2895.789473684209</v>
      </c>
      <c r="N92" s="99">
        <f>M92/L92</f>
        <v>241.31578947368408</v>
      </c>
      <c r="O92" s="101">
        <f>L92-I92</f>
        <v>0</v>
      </c>
      <c r="P92" s="102">
        <f>N92-K92</f>
        <v>-31.434210526315923</v>
      </c>
      <c r="Q92" s="103">
        <f>N92/K92</f>
        <v>0.88475083216749428</v>
      </c>
      <c r="R92" s="277"/>
      <c r="S92" s="1">
        <v>0.35902777777777772</v>
      </c>
      <c r="T92" s="2">
        <v>0.4513888888888889</v>
      </c>
      <c r="U92" s="104">
        <v>4.9999999999999822</v>
      </c>
      <c r="V92" s="105">
        <v>133.00000000000009</v>
      </c>
      <c r="W92" s="106">
        <v>0.4513888888888889</v>
      </c>
      <c r="X92" s="107">
        <v>0.49305555555555547</v>
      </c>
      <c r="Y92" s="262"/>
      <c r="Z92" s="263"/>
      <c r="AA92" s="111">
        <f>M92-J92</f>
        <v>-377.21052631579096</v>
      </c>
      <c r="AB92" s="103">
        <f>M92/J92</f>
        <v>0.88475083216749439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4705</v>
      </c>
      <c r="G93" s="115">
        <f t="shared" si="42"/>
        <v>171309.05</v>
      </c>
      <c r="H93" s="116"/>
      <c r="I93" s="97">
        <v>11</v>
      </c>
      <c r="J93" s="98">
        <v>3273</v>
      </c>
      <c r="K93" s="99">
        <f t="shared" si="38"/>
        <v>297.54545454545456</v>
      </c>
      <c r="L93" s="100">
        <v>11</v>
      </c>
      <c r="M93" s="98">
        <f>F93/V93*60</f>
        <v>2880.6122448979559</v>
      </c>
      <c r="N93" s="99">
        <f>M93/L93</f>
        <v>261.87384044526874</v>
      </c>
      <c r="O93" s="101">
        <f>L93-I93</f>
        <v>0</v>
      </c>
      <c r="P93" s="102">
        <f>N93-K93</f>
        <v>-35.67161410018582</v>
      </c>
      <c r="Q93" s="103">
        <f>N93/K93</f>
        <v>0.8801137320189294</v>
      </c>
      <c r="R93" s="277"/>
      <c r="S93" s="1">
        <v>0.49305555555555547</v>
      </c>
      <c r="T93" s="2">
        <v>0.56111111111111112</v>
      </c>
      <c r="U93" s="104">
        <v>59.999999999999865</v>
      </c>
      <c r="V93" s="105">
        <v>98.000000000000128</v>
      </c>
      <c r="W93" s="106"/>
      <c r="X93" s="107"/>
      <c r="Y93" s="262"/>
      <c r="Z93" s="263"/>
      <c r="AA93" s="111">
        <f>M93-J93</f>
        <v>-392.38775510204414</v>
      </c>
      <c r="AB93" s="103">
        <f>M93/J93</f>
        <v>0.8801137320189294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3">AVERAGE(I90:I105)</f>
        <v>12.5</v>
      </c>
      <c r="J106" s="138">
        <f t="shared" si="43"/>
        <v>3136.5</v>
      </c>
      <c r="K106" s="139">
        <f t="shared" ref="K106" si="44">J106/I106</f>
        <v>250.92</v>
      </c>
      <c r="L106" s="137">
        <f t="shared" ref="L106:M106" si="45">AVERAGE(L90:L105)</f>
        <v>12.5</v>
      </c>
      <c r="M106" s="138">
        <f t="shared" si="45"/>
        <v>2742.3676112446319</v>
      </c>
      <c r="N106" s="139">
        <f t="shared" ref="N106:N111" si="46">M106/L106</f>
        <v>219.38940889957055</v>
      </c>
      <c r="O106" s="140">
        <f t="shared" ref="O106:O111" si="47">L106-I106</f>
        <v>0</v>
      </c>
      <c r="P106" s="141">
        <f t="shared" ref="P106:P111" si="48">N106-K106</f>
        <v>-31.530591100429433</v>
      </c>
      <c r="Q106" s="142">
        <f t="shared" ref="Q106:Q111" si="49">N106/K106</f>
        <v>0.87434006416216548</v>
      </c>
      <c r="R106" s="278"/>
      <c r="S106" s="143">
        <f>S90</f>
        <v>0.25015046296296295</v>
      </c>
      <c r="T106" s="144">
        <f>INDEX(T90:T105,COUNTA(T90:T105))</f>
        <v>0.56111111111111112</v>
      </c>
      <c r="U106" s="145"/>
      <c r="V106" s="156"/>
      <c r="W106" s="135"/>
      <c r="X106" s="139"/>
      <c r="Y106" s="265"/>
      <c r="Z106" s="266"/>
      <c r="AA106" s="157">
        <f t="shared" ref="AA106:AA111" si="50">M106-J106</f>
        <v>-394.13238875536808</v>
      </c>
      <c r="AB106" s="142">
        <f t="shared" ref="AB106:AB111" si="51">M106/J106</f>
        <v>0.87434006416216548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1216</v>
      </c>
      <c r="G107" s="159">
        <f t="shared" ref="G107:G111" si="52">E107*F107</f>
        <v>32382.079999999998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2788.2802547770575</v>
      </c>
      <c r="N107" s="163">
        <f t="shared" si="46"/>
        <v>464.71337579617625</v>
      </c>
      <c r="O107" s="165">
        <f t="shared" si="47"/>
        <v>0</v>
      </c>
      <c r="P107" s="166">
        <f t="shared" si="48"/>
        <v>-80.786624203823749</v>
      </c>
      <c r="Q107" s="152">
        <f t="shared" si="49"/>
        <v>0.85190353033212873</v>
      </c>
      <c r="R107" s="276">
        <f>Q123</f>
        <v>0.89621742292557327</v>
      </c>
      <c r="S107" s="193">
        <v>0.37986111111111104</v>
      </c>
      <c r="T107" s="194">
        <v>0.39803240740740742</v>
      </c>
      <c r="U107" s="169"/>
      <c r="V107" s="170">
        <v>26.166666666666785</v>
      </c>
      <c r="W107" s="168"/>
      <c r="X107" s="171"/>
      <c r="Y107" s="279"/>
      <c r="Z107" s="280"/>
      <c r="AA107" s="109">
        <f t="shared" si="50"/>
        <v>-484.71974522294249</v>
      </c>
      <c r="AB107" s="152">
        <f t="shared" si="51"/>
        <v>0.85190353033212873</v>
      </c>
      <c r="AC107" s="267">
        <f>AB123</f>
        <v>0.89621742292557327</v>
      </c>
    </row>
    <row r="108" spans="1:29" ht="15.75" customHeight="1">
      <c r="A108" s="271"/>
      <c r="B108" s="92" t="s">
        <v>166</v>
      </c>
      <c r="C108" s="260" t="s">
        <v>253</v>
      </c>
      <c r="D108" s="261"/>
      <c r="E108" s="93">
        <v>20.11</v>
      </c>
      <c r="F108" s="94">
        <v>1232</v>
      </c>
      <c r="G108" s="95">
        <f t="shared" si="52"/>
        <v>24775.52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3249.2307692307636</v>
      </c>
      <c r="N108" s="99">
        <f t="shared" si="46"/>
        <v>541.53846153846064</v>
      </c>
      <c r="O108" s="101">
        <f t="shared" si="47"/>
        <v>0</v>
      </c>
      <c r="P108" s="102">
        <f t="shared" si="48"/>
        <v>-58.461538461539362</v>
      </c>
      <c r="Q108" s="103">
        <f t="shared" si="49"/>
        <v>0.90256410256410102</v>
      </c>
      <c r="R108" s="277"/>
      <c r="S108" s="1">
        <v>0.40364583333333331</v>
      </c>
      <c r="T108" s="2">
        <v>0.41944444444444445</v>
      </c>
      <c r="U108" s="104">
        <v>8.0833333333332913</v>
      </c>
      <c r="V108" s="105">
        <v>22.750000000000039</v>
      </c>
      <c r="W108" s="106"/>
      <c r="X108" s="113"/>
      <c r="Y108" s="262"/>
      <c r="Z108" s="263"/>
      <c r="AA108" s="111">
        <f t="shared" si="50"/>
        <v>-350.7692307692364</v>
      </c>
      <c r="AB108" s="103">
        <f t="shared" si="51"/>
        <v>0.90256410256410102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1580</v>
      </c>
      <c r="G109" s="95">
        <f t="shared" si="52"/>
        <v>39405.200000000004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3257.7319587628699</v>
      </c>
      <c r="N109" s="99">
        <f t="shared" si="46"/>
        <v>542.95532646047832</v>
      </c>
      <c r="O109" s="101">
        <f t="shared" si="47"/>
        <v>0</v>
      </c>
      <c r="P109" s="102">
        <f t="shared" si="48"/>
        <v>-57.044673539521682</v>
      </c>
      <c r="Q109" s="103">
        <f t="shared" si="49"/>
        <v>0.90492554410079717</v>
      </c>
      <c r="R109" s="277"/>
      <c r="S109" s="1">
        <v>0.42222222222222211</v>
      </c>
      <c r="T109" s="2">
        <v>0.44243055555555555</v>
      </c>
      <c r="U109" s="104">
        <v>3.9999999999998259</v>
      </c>
      <c r="V109" s="105">
        <v>29.100000000000151</v>
      </c>
      <c r="W109" s="106"/>
      <c r="X109" s="107"/>
      <c r="Y109" s="262"/>
      <c r="Z109" s="263"/>
      <c r="AA109" s="111">
        <f t="shared" si="50"/>
        <v>-342.26804123713009</v>
      </c>
      <c r="AB109" s="103">
        <f t="shared" si="51"/>
        <v>0.90492554410079717</v>
      </c>
      <c r="AC109" s="268"/>
    </row>
    <row r="110" spans="1:29" ht="15.75" customHeight="1">
      <c r="A110" s="271"/>
      <c r="B110" s="92" t="s">
        <v>166</v>
      </c>
      <c r="C110" s="260" t="s">
        <v>200</v>
      </c>
      <c r="D110" s="261"/>
      <c r="E110" s="93">
        <v>24.73</v>
      </c>
      <c r="F110" s="94">
        <v>2161</v>
      </c>
      <c r="G110" s="95">
        <f t="shared" si="52"/>
        <v>53441.53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3275.6210526315917</v>
      </c>
      <c r="N110" s="99">
        <f t="shared" si="46"/>
        <v>545.93684210526533</v>
      </c>
      <c r="O110" s="101">
        <f t="shared" si="47"/>
        <v>0</v>
      </c>
      <c r="P110" s="102">
        <f t="shared" si="48"/>
        <v>-54.063157894734672</v>
      </c>
      <c r="Q110" s="103">
        <f t="shared" si="49"/>
        <v>0.90989473684210886</v>
      </c>
      <c r="R110" s="277"/>
      <c r="S110" s="1">
        <v>0.44612268518518516</v>
      </c>
      <c r="T110" s="2">
        <v>0.47361111111111098</v>
      </c>
      <c r="U110" s="104">
        <v>5.3166666666666451</v>
      </c>
      <c r="V110" s="105">
        <v>39.583333333333179</v>
      </c>
      <c r="W110" s="106"/>
      <c r="X110" s="113"/>
      <c r="Y110" s="262"/>
      <c r="Z110" s="263"/>
      <c r="AA110" s="111">
        <f t="shared" si="50"/>
        <v>-324.37894736840826</v>
      </c>
      <c r="AB110" s="103">
        <f t="shared" si="51"/>
        <v>0.90989473684210886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1880</v>
      </c>
      <c r="G111" s="95">
        <f t="shared" si="52"/>
        <v>46492.4</v>
      </c>
      <c r="H111" s="113"/>
      <c r="I111" s="97">
        <v>6</v>
      </c>
      <c r="J111" s="98">
        <v>3600</v>
      </c>
      <c r="K111" s="99">
        <f t="shared" si="38"/>
        <v>600</v>
      </c>
      <c r="L111" s="114">
        <v>6</v>
      </c>
      <c r="M111" s="98">
        <f>F111/V111*60</f>
        <v>3267.9864799613729</v>
      </c>
      <c r="N111" s="99">
        <f t="shared" si="46"/>
        <v>544.66441332689544</v>
      </c>
      <c r="O111" s="101">
        <f t="shared" si="47"/>
        <v>0</v>
      </c>
      <c r="P111" s="102">
        <f t="shared" si="48"/>
        <v>-55.335586673104558</v>
      </c>
      <c r="Q111" s="103">
        <f t="shared" si="49"/>
        <v>0.90777402221149239</v>
      </c>
      <c r="R111" s="277"/>
      <c r="S111" s="1">
        <v>0.47880787037037037</v>
      </c>
      <c r="T111" s="2">
        <v>0.50277777777777777</v>
      </c>
      <c r="U111" s="104">
        <v>7.4833333333335172</v>
      </c>
      <c r="V111" s="105">
        <v>34.516666666666652</v>
      </c>
      <c r="W111" s="106"/>
      <c r="X111" s="113"/>
      <c r="Y111" s="262"/>
      <c r="Z111" s="263"/>
      <c r="AA111" s="111">
        <f t="shared" si="50"/>
        <v>-332.01352003862712</v>
      </c>
      <c r="AB111" s="103">
        <f t="shared" si="51"/>
        <v>0.9077740222114925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3534.6</v>
      </c>
      <c r="K123" s="139">
        <f t="shared" ref="K123" si="54">J123/I123</f>
        <v>589.1</v>
      </c>
      <c r="L123" s="137">
        <f t="shared" ref="L123:M123" si="55">AVERAGE(L107:L122)</f>
        <v>6</v>
      </c>
      <c r="M123" s="138">
        <f t="shared" si="55"/>
        <v>3167.7701030727312</v>
      </c>
      <c r="N123" s="139">
        <f>M123/L123</f>
        <v>527.96168384545524</v>
      </c>
      <c r="O123" s="140">
        <f>L123-I123</f>
        <v>0</v>
      </c>
      <c r="P123" s="141">
        <f>N123-K123</f>
        <v>-61.138316154544782</v>
      </c>
      <c r="Q123" s="142">
        <f>N123/K123</f>
        <v>0.89621742292557327</v>
      </c>
      <c r="R123" s="278"/>
      <c r="S123" s="143">
        <f>S107</f>
        <v>0.37986111111111104</v>
      </c>
      <c r="T123" s="144">
        <f>INDEX(T107:T122,COUNTA(T107:T122))</f>
        <v>0.50277777777777777</v>
      </c>
      <c r="U123" s="145"/>
      <c r="V123" s="156"/>
      <c r="W123" s="135"/>
      <c r="X123" s="139"/>
      <c r="Y123" s="265"/>
      <c r="Z123" s="266"/>
      <c r="AA123" s="157">
        <f>M123-J123</f>
        <v>-366.82989692726869</v>
      </c>
      <c r="AB123" s="142">
        <f>M123/J123</f>
        <v>0.89621742292557327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2570</v>
      </c>
      <c r="G124" s="159">
        <f t="shared" ref="G124:G126" si="56">E124*F124</f>
        <v>145950.29999999999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1755.597722960151</v>
      </c>
      <c r="N124" s="163">
        <f>M124/L124</f>
        <v>76.330335780876126</v>
      </c>
      <c r="O124" s="165">
        <f>L124-I124</f>
        <v>0</v>
      </c>
      <c r="P124" s="166">
        <f>N124-K124</f>
        <v>-10.626185958254311</v>
      </c>
      <c r="Q124" s="152">
        <f>N124/K124</f>
        <v>0.87779886148007547</v>
      </c>
      <c r="R124" s="276">
        <f>Q140</f>
        <v>0.87237143359053881</v>
      </c>
      <c r="S124" s="167">
        <v>0.70844907407407409</v>
      </c>
      <c r="T124" s="168">
        <v>0.76944444444444449</v>
      </c>
      <c r="U124" s="169"/>
      <c r="V124" s="170">
        <v>87.833333333333371</v>
      </c>
      <c r="W124" s="87"/>
      <c r="X124" s="88"/>
      <c r="Y124" s="279"/>
      <c r="Z124" s="280"/>
      <c r="AA124" s="109">
        <f>M124-J124</f>
        <v>-244.40227703984897</v>
      </c>
      <c r="AB124" s="152">
        <f>M124/J124</f>
        <v>0.87779886148007547</v>
      </c>
      <c r="AC124" s="352">
        <f>AB140</f>
        <v>0.87237143359053892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2077</v>
      </c>
      <c r="G125" s="95">
        <f t="shared" si="56"/>
        <v>118118.98999999999</v>
      </c>
      <c r="H125" s="96"/>
      <c r="I125" s="97">
        <v>23</v>
      </c>
      <c r="J125" s="98">
        <v>2000</v>
      </c>
      <c r="K125" s="99">
        <f t="shared" ref="K125:K126" si="57">J125/I125</f>
        <v>86.956521739130437</v>
      </c>
      <c r="L125" s="100">
        <v>23</v>
      </c>
      <c r="M125" s="98">
        <f>F125/V125*60</f>
        <v>1742.5308785830825</v>
      </c>
      <c r="N125" s="99">
        <f>M125/L125</f>
        <v>75.762212112307935</v>
      </c>
      <c r="O125" s="101">
        <f>L125-I125</f>
        <v>0</v>
      </c>
      <c r="P125" s="102">
        <f>N125-K125</f>
        <v>-11.194309626822502</v>
      </c>
      <c r="Q125" s="103">
        <f>N125/K125</f>
        <v>0.87126543929154121</v>
      </c>
      <c r="R125" s="277"/>
      <c r="S125" s="1">
        <v>0.77533564814814815</v>
      </c>
      <c r="T125" s="2">
        <v>0.82499999999999996</v>
      </c>
      <c r="U125" s="104">
        <v>8.4833333333332739</v>
      </c>
      <c r="V125" s="105">
        <v>71.516666666666595</v>
      </c>
      <c r="W125" s="106"/>
      <c r="X125" s="107"/>
      <c r="Y125" s="262"/>
      <c r="Z125" s="263"/>
      <c r="AA125" s="111">
        <f>M125-J125</f>
        <v>-257.46912141691746</v>
      </c>
      <c r="AB125" s="103">
        <f>M125/J125</f>
        <v>0.87126543929154132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1929</v>
      </c>
      <c r="G126" s="95">
        <f t="shared" si="56"/>
        <v>85454.7</v>
      </c>
      <c r="H126" s="96"/>
      <c r="I126" s="97">
        <v>17</v>
      </c>
      <c r="J126" s="98">
        <v>2000</v>
      </c>
      <c r="K126" s="99">
        <f t="shared" si="57"/>
        <v>117.64705882352941</v>
      </c>
      <c r="L126" s="100">
        <v>17</v>
      </c>
      <c r="M126" s="98">
        <f>F126/V126*60</f>
        <v>1736.1000000000006</v>
      </c>
      <c r="N126" s="99">
        <f>M126/L126</f>
        <v>102.12352941176474</v>
      </c>
      <c r="O126" s="101">
        <f>L126-I126</f>
        <v>0</v>
      </c>
      <c r="P126" s="102">
        <f>N126-K126</f>
        <v>-15.52352941176467</v>
      </c>
      <c r="Q126" s="103">
        <f>N126/K126</f>
        <v>0.86805000000000032</v>
      </c>
      <c r="R126" s="277"/>
      <c r="S126" s="1">
        <v>0.8300925925925926</v>
      </c>
      <c r="T126" s="2">
        <v>0.87638888888888888</v>
      </c>
      <c r="U126" s="104">
        <v>7.3333333333334139</v>
      </c>
      <c r="V126" s="105">
        <v>66.666666666666643</v>
      </c>
      <c r="W126" s="106"/>
      <c r="X126" s="107"/>
      <c r="Y126" s="262"/>
      <c r="Z126" s="263"/>
      <c r="AA126" s="111">
        <f>M126-J126</f>
        <v>-263.89999999999941</v>
      </c>
      <c r="AB126" s="103">
        <f>M126/J126</f>
        <v>0.86805000000000032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8">AVERAGE(I124:I139)</f>
        <v>21</v>
      </c>
      <c r="J140" s="138">
        <f t="shared" si="58"/>
        <v>2000</v>
      </c>
      <c r="K140" s="139">
        <f t="shared" ref="K140" si="59">J140/I140</f>
        <v>95.238095238095241</v>
      </c>
      <c r="L140" s="137">
        <f t="shared" ref="L140:M140" si="60">AVERAGE(L124:L139)</f>
        <v>21</v>
      </c>
      <c r="M140" s="138">
        <f t="shared" si="60"/>
        <v>1744.7428671810778</v>
      </c>
      <c r="N140" s="139">
        <f>M140/L140</f>
        <v>83.082993675289416</v>
      </c>
      <c r="O140" s="140">
        <f>L140-I140</f>
        <v>0</v>
      </c>
      <c r="P140" s="141">
        <f>N140-K140</f>
        <v>-12.155101562805825</v>
      </c>
      <c r="Q140" s="142">
        <f>N140/K140</f>
        <v>0.87237143359053881</v>
      </c>
      <c r="R140" s="278"/>
      <c r="S140" s="143">
        <f>S124</f>
        <v>0.70844907407407409</v>
      </c>
      <c r="T140" s="144">
        <f>INDEX(T124:T139,COUNTA(T124:T139))</f>
        <v>0.87638888888888888</v>
      </c>
      <c r="U140" s="145"/>
      <c r="V140" s="156"/>
      <c r="W140" s="188"/>
      <c r="X140" s="189"/>
      <c r="Y140" s="265"/>
      <c r="Z140" s="266"/>
      <c r="AA140" s="157">
        <f>M140-J140</f>
        <v>-255.25713281892217</v>
      </c>
      <c r="AB140" s="142">
        <f>M140/J140</f>
        <v>0.87237143359053892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2104</v>
      </c>
      <c r="G141" s="159">
        <f t="shared" ref="G141:G142" si="61">E141*F141</f>
        <v>106609.68000000001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1740.0413507925573</v>
      </c>
      <c r="N141" s="163">
        <f>M141/L141</f>
        <v>87.002067539627859</v>
      </c>
      <c r="O141" s="165">
        <f>L141-I141</f>
        <v>0</v>
      </c>
      <c r="P141" s="166">
        <f>N141-K141</f>
        <v>-12.997932460372141</v>
      </c>
      <c r="Q141" s="152">
        <f>N141/K141</f>
        <v>0.87002067539627859</v>
      </c>
      <c r="R141" s="276">
        <f>Q157</f>
        <v>0.87284354409570231</v>
      </c>
      <c r="S141" s="167">
        <v>0.70864583333333331</v>
      </c>
      <c r="T141" s="168">
        <v>0.75902777777777775</v>
      </c>
      <c r="U141" s="169"/>
      <c r="V141" s="170">
        <v>72.549999999999983</v>
      </c>
      <c r="W141" s="168"/>
      <c r="X141" s="171"/>
      <c r="Y141" s="279"/>
      <c r="Z141" s="280"/>
      <c r="AA141" s="109">
        <f>M141-J141</f>
        <v>-259.9586492074427</v>
      </c>
      <c r="AB141" s="152">
        <f>M141/J141</f>
        <v>0.8700206753962787</v>
      </c>
      <c r="AC141" s="267">
        <f>AB157</f>
        <v>0.87284354409570231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2555</v>
      </c>
      <c r="G142" s="95">
        <f t="shared" si="61"/>
        <v>121618</v>
      </c>
      <c r="H142" s="96"/>
      <c r="I142" s="97">
        <v>23</v>
      </c>
      <c r="J142" s="98">
        <v>2000</v>
      </c>
      <c r="K142" s="99">
        <f t="shared" ref="K142" si="62">J142/I142</f>
        <v>86.956521739130437</v>
      </c>
      <c r="L142" s="100">
        <v>23</v>
      </c>
      <c r="M142" s="98">
        <f>F142/V142*60</f>
        <v>1751.3328255902518</v>
      </c>
      <c r="N142" s="99">
        <f>M142/L142</f>
        <v>76.144905460445727</v>
      </c>
      <c r="O142" s="101">
        <f>L142-I142</f>
        <v>0</v>
      </c>
      <c r="P142" s="102">
        <f>N142-K142</f>
        <v>-10.81161627868471</v>
      </c>
      <c r="Q142" s="103">
        <f>N142/K142</f>
        <v>0.8756664127951258</v>
      </c>
      <c r="R142" s="277"/>
      <c r="S142" s="1">
        <v>0.7621296296296296</v>
      </c>
      <c r="T142" s="2">
        <v>0.82291666666666663</v>
      </c>
      <c r="U142" s="104">
        <v>4.4666666666666721</v>
      </c>
      <c r="V142" s="105">
        <v>87.533333333333317</v>
      </c>
      <c r="W142" s="106"/>
      <c r="X142" s="107"/>
      <c r="Y142" s="262"/>
      <c r="Z142" s="263"/>
      <c r="AA142" s="111">
        <f>M142-J142</f>
        <v>-248.66717440974821</v>
      </c>
      <c r="AB142" s="103">
        <f>M142/J142</f>
        <v>0.87566641279512591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3">AVERAGE(I141:I156)</f>
        <v>21.5</v>
      </c>
      <c r="J157" s="138">
        <f t="shared" si="63"/>
        <v>2000</v>
      </c>
      <c r="K157" s="139">
        <f t="shared" ref="K157" si="64">J157/I157</f>
        <v>93.023255813953483</v>
      </c>
      <c r="L157" s="137">
        <f t="shared" ref="L157:M157" si="65">AVERAGE(L141:L156)</f>
        <v>21.5</v>
      </c>
      <c r="M157" s="138">
        <f t="shared" si="65"/>
        <v>1745.6870881914047</v>
      </c>
      <c r="N157" s="139">
        <f>M157/L157</f>
        <v>81.194748287972303</v>
      </c>
      <c r="O157" s="140">
        <f>L157-I157</f>
        <v>0</v>
      </c>
      <c r="P157" s="141">
        <f>N157-K157</f>
        <v>-11.82850752598118</v>
      </c>
      <c r="Q157" s="142">
        <f>N157/K157</f>
        <v>0.87284354409570231</v>
      </c>
      <c r="R157" s="278"/>
      <c r="S157" s="143">
        <f>S141</f>
        <v>0.70864583333333331</v>
      </c>
      <c r="T157" s="144">
        <f>INDEX(T141:T156,COUNTA(T141:T156))</f>
        <v>0.82291666666666663</v>
      </c>
      <c r="U157" s="145"/>
      <c r="V157" s="156"/>
      <c r="W157" s="135"/>
      <c r="X157" s="139"/>
      <c r="Y157" s="265"/>
      <c r="Z157" s="266"/>
      <c r="AA157" s="157">
        <f>M157-J157</f>
        <v>-254.31291180859535</v>
      </c>
      <c r="AB157" s="142">
        <f>M157/J157</f>
        <v>0.87284354409570231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807" priority="3" operator="greaterThan">
      <formula>0</formula>
    </cfRule>
  </conditionalFormatting>
  <conditionalFormatting sqref="P5:P157 AA5:AA157">
    <cfRule type="cellIs" dxfId="806" priority="6" operator="lessThan">
      <formula>0</formula>
    </cfRule>
  </conditionalFormatting>
  <conditionalFormatting sqref="Q5:Q157 AB5:AB157">
    <cfRule type="cellIs" dxfId="805" priority="4" operator="greaterThan">
      <formula>1</formula>
    </cfRule>
    <cfRule type="cellIs" dxfId="804" priority="5" operator="lessThan">
      <formula>0.8</formula>
    </cfRule>
  </conditionalFormatting>
  <conditionalFormatting sqref="R5:R157 AC124">
    <cfRule type="cellIs" dxfId="803" priority="7" operator="lessThan">
      <formula>0.8</formula>
    </cfRule>
  </conditionalFormatting>
  <conditionalFormatting sqref="AC5:AC22 AC56:AC91">
    <cfRule type="cellIs" dxfId="802" priority="9" operator="lessThan">
      <formula>0.8</formula>
    </cfRule>
  </conditionalFormatting>
  <conditionalFormatting sqref="AC39">
    <cfRule type="cellIs" dxfId="801" priority="12" operator="lessThan">
      <formula>0.8</formula>
    </cfRule>
  </conditionalFormatting>
  <conditionalFormatting sqref="AC54">
    <cfRule type="cellIs" dxfId="800" priority="11" operator="lessThan">
      <formula>0.8</formula>
    </cfRule>
  </conditionalFormatting>
  <conditionalFormatting sqref="AC97:AC105">
    <cfRule type="cellIs" dxfId="799" priority="10" operator="lessThan">
      <formula>0.8</formula>
    </cfRule>
  </conditionalFormatting>
  <conditionalFormatting sqref="AC107:AC112">
    <cfRule type="cellIs" dxfId="798" priority="8" operator="lessThan">
      <formula>0.8</formula>
    </cfRule>
  </conditionalFormatting>
  <conditionalFormatting sqref="AC139">
    <cfRule type="cellIs" dxfId="797" priority="2" operator="lessThan">
      <formula>0.8</formula>
    </cfRule>
  </conditionalFormatting>
  <conditionalFormatting sqref="AC141:AC157">
    <cfRule type="cellIs" dxfId="796" priority="1" operator="lessThan">
      <formula>0.8</formula>
    </cfRule>
  </conditionalFormatting>
  <dataValidations count="1">
    <dataValidation type="list" allowBlank="1" showInputMessage="1" showErrorMessage="1" sqref="Y5:Z157" xr:uid="{AF3B502E-B1FE-4CEC-8701-D2B3DEF63584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0BB7-E8E5-4768-B077-2225887C34B0}">
  <sheetPr>
    <tabColor theme="9" tint="0.59999389629810485"/>
  </sheetPr>
  <dimension ref="B1:AR36"/>
  <sheetViews>
    <sheetView zoomScale="70" zoomScaleNormal="70" workbookViewId="0">
      <selection activeCell="AG27" sqref="AG2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266</v>
      </c>
      <c r="D3" s="249"/>
      <c r="E3" s="7" t="s">
        <v>2</v>
      </c>
      <c r="F3" s="250">
        <f>'0928(18度C)'!D1+'0928(4度C)'!D1</f>
        <v>187314</v>
      </c>
      <c r="G3" s="251"/>
      <c r="H3" s="7" t="s">
        <v>3</v>
      </c>
      <c r="I3" s="252">
        <f>'0928(18度C)'!F1+'0928(4度C)'!F1</f>
        <v>5811925.3599999994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496.70745577704196</v>
      </c>
      <c r="F6" s="227" t="e">
        <f>AVERAGE(#REF!,D13:K13)</f>
        <v>#REF!</v>
      </c>
      <c r="G6" s="228">
        <f>AVERAGE(D13:K13)</f>
        <v>198.74780025440671</v>
      </c>
      <c r="H6" s="229"/>
      <c r="I6" s="228">
        <f>AVERAGE(L13:O13)</f>
        <v>94.130675526024362</v>
      </c>
      <c r="J6" s="229"/>
      <c r="K6" s="228">
        <f>AVERAGE(D27:O27)</f>
        <v>653.59809573362872</v>
      </c>
      <c r="L6" s="229"/>
      <c r="M6" s="228">
        <f>AVERAGE(P27:X27)</f>
        <v>769.33179402834003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430.9785600441682</v>
      </c>
      <c r="F7" s="231" t="e">
        <f>AVERAGE(#REF!,D14:K14)</f>
        <v>#REF!</v>
      </c>
      <c r="G7" s="218">
        <f>AVERAGE(D14:K14)</f>
        <v>175.20560720808206</v>
      </c>
      <c r="H7" s="219"/>
      <c r="I7" s="218">
        <f>AVERAGE(L14:O14)</f>
        <v>82.045599382871856</v>
      </c>
      <c r="J7" s="219"/>
      <c r="K7" s="218">
        <f>AVERAGE(D28:O28)</f>
        <v>565.95184989953259</v>
      </c>
      <c r="L7" s="219"/>
      <c r="M7" s="218">
        <f>AVERAGE(P28:X28)</f>
        <v>665.72693876621474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0.86909571759480564</v>
      </c>
      <c r="F8" s="223" t="e">
        <f>AVERAGE(D15:K15,#REF!)</f>
        <v>#REF!</v>
      </c>
      <c r="G8" s="224">
        <f>AVERAGE(D15:K15)</f>
        <v>0.8753522208634148</v>
      </c>
      <c r="H8" s="225"/>
      <c r="I8" s="224">
        <f>AVERAGE(L15:O15)</f>
        <v>0.87162269541034765</v>
      </c>
      <c r="J8" s="225"/>
      <c r="K8" s="224">
        <f>AVERAGE(D29:O29)</f>
        <v>0.86430803668030454</v>
      </c>
      <c r="L8" s="225"/>
      <c r="M8" s="224">
        <f>AVERAGE(P29:X29)</f>
        <v>0.86733771239558255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180</v>
      </c>
      <c r="I13" s="24">
        <v>250.92</v>
      </c>
      <c r="J13" s="24" t="s">
        <v>36</v>
      </c>
      <c r="K13" s="54">
        <v>589.1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101.82452366264994</v>
      </c>
      <c r="E14" s="28">
        <v>68.409163488538411</v>
      </c>
      <c r="F14" s="28">
        <v>77.694147140537936</v>
      </c>
      <c r="G14" s="28">
        <v>76.830761494417573</v>
      </c>
      <c r="H14" s="28">
        <v>155.29213877061625</v>
      </c>
      <c r="I14" s="28">
        <v>219.13133529846445</v>
      </c>
      <c r="J14" s="28" t="s">
        <v>36</v>
      </c>
      <c r="K14" s="55">
        <v>527.25718060134989</v>
      </c>
      <c r="L14" s="27" t="s">
        <v>36</v>
      </c>
      <c r="M14" s="67" t="s">
        <v>36</v>
      </c>
      <c r="N14" s="28">
        <v>82.939983644198293</v>
      </c>
      <c r="O14" s="29">
        <v>81.15121512154542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0.88426560022827572</v>
      </c>
      <c r="E15" s="32">
        <f t="shared" si="0"/>
        <v>0.87221683447886467</v>
      </c>
      <c r="F15" s="32">
        <f t="shared" si="0"/>
        <v>0.86596601500391235</v>
      </c>
      <c r="G15" s="32">
        <f t="shared" si="0"/>
        <v>0.87394991199899985</v>
      </c>
      <c r="H15" s="32">
        <f t="shared" si="0"/>
        <v>0.86273410428120134</v>
      </c>
      <c r="I15" s="32">
        <f t="shared" si="0"/>
        <v>0.87331155467266242</v>
      </c>
      <c r="J15" s="32" t="s">
        <v>36</v>
      </c>
      <c r="K15" s="56">
        <f t="shared" ref="K15" si="1">K14/K13</f>
        <v>0.89502152537998625</v>
      </c>
      <c r="L15" s="31" t="s">
        <v>36</v>
      </c>
      <c r="M15" s="68" t="s">
        <v>36</v>
      </c>
      <c r="N15" s="32">
        <f t="shared" ref="N15:O15" si="2">N14/N13</f>
        <v>0.8708698282640821</v>
      </c>
      <c r="O15" s="33">
        <f t="shared" si="2"/>
        <v>0.8723755625566133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</v>
      </c>
      <c r="F16" s="2">
        <v>0.29166666666666669</v>
      </c>
      <c r="G16" s="2">
        <v>0.33333333333333331</v>
      </c>
      <c r="H16" s="2">
        <v>0.25</v>
      </c>
      <c r="I16" s="2">
        <v>0.25</v>
      </c>
      <c r="J16" s="2" t="s">
        <v>36</v>
      </c>
      <c r="K16" s="3">
        <v>0.33819444444444441</v>
      </c>
      <c r="L16" s="1" t="s">
        <v>36</v>
      </c>
      <c r="M16" s="69" t="s">
        <v>36</v>
      </c>
      <c r="N16" s="2">
        <v>0.70844907407407409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0.46334490740740741</v>
      </c>
      <c r="E17" s="2">
        <v>0.64461805555555551</v>
      </c>
      <c r="F17" s="2">
        <v>0.47152777777777777</v>
      </c>
      <c r="G17" s="2">
        <v>0.59444444444444433</v>
      </c>
      <c r="H17" s="2">
        <v>0.63749999999999996</v>
      </c>
      <c r="I17" s="2">
        <v>0.46805555555555556</v>
      </c>
      <c r="J17" s="2" t="s">
        <v>36</v>
      </c>
      <c r="K17" s="3">
        <v>0.43333333333333335</v>
      </c>
      <c r="L17" s="1" t="s">
        <v>36</v>
      </c>
      <c r="M17" s="69" t="s">
        <v>36</v>
      </c>
      <c r="N17" s="2">
        <v>0.85648148148148151</v>
      </c>
      <c r="O17" s="4">
        <v>0.81319444444444444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271.03124999999994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868.42105263157896</v>
      </c>
    </row>
    <row r="28" spans="2:44" ht="39.6" customHeight="1">
      <c r="B28" s="206"/>
      <c r="C28" s="26" t="s">
        <v>37</v>
      </c>
      <c r="D28" s="28">
        <v>165.63185666859937</v>
      </c>
      <c r="E28" s="28" t="s">
        <v>36</v>
      </c>
      <c r="F28" s="28" t="s">
        <v>36</v>
      </c>
      <c r="G28" s="28">
        <v>264.25120772946394</v>
      </c>
      <c r="H28" s="28">
        <v>371.80697348373201</v>
      </c>
      <c r="I28" s="28" t="s">
        <v>36</v>
      </c>
      <c r="J28" s="28">
        <v>597.82310256913127</v>
      </c>
      <c r="K28" s="28">
        <v>722.34910277324616</v>
      </c>
      <c r="L28" s="28" t="s">
        <v>36</v>
      </c>
      <c r="M28" s="28">
        <v>755.8101203700694</v>
      </c>
      <c r="N28" s="28">
        <v>920.1169521677507</v>
      </c>
      <c r="O28" s="28">
        <v>729.82548343426743</v>
      </c>
      <c r="P28" s="27">
        <v>233.08188618306548</v>
      </c>
      <c r="Q28" s="28" t="s">
        <v>36</v>
      </c>
      <c r="R28" s="28" t="s">
        <v>36</v>
      </c>
      <c r="S28" s="28">
        <v>603.21951219512255</v>
      </c>
      <c r="T28" s="28">
        <v>728.76162869325037</v>
      </c>
      <c r="U28" s="28" t="s">
        <v>36</v>
      </c>
      <c r="V28" s="28">
        <v>666.21854701656264</v>
      </c>
      <c r="W28" s="28">
        <v>1012.7324714312834</v>
      </c>
      <c r="X28" s="29">
        <v>750.34758707800393</v>
      </c>
    </row>
    <row r="29" spans="2:44" ht="40.15" customHeight="1">
      <c r="B29" s="206"/>
      <c r="C29" s="30" t="s">
        <v>38</v>
      </c>
      <c r="D29" s="32">
        <f>D28/D27</f>
        <v>0.86029378654634558</v>
      </c>
      <c r="E29" s="32" t="s">
        <v>36</v>
      </c>
      <c r="F29" s="32" t="s">
        <v>36</v>
      </c>
      <c r="G29" s="32">
        <f>G28/G27</f>
        <v>0.8441358024691209</v>
      </c>
      <c r="H29" s="32">
        <f>H28/H27</f>
        <v>0.85801609265476619</v>
      </c>
      <c r="I29" s="32" t="s">
        <v>36</v>
      </c>
      <c r="J29" s="32">
        <f>J28/J27</f>
        <v>0.88566385565797223</v>
      </c>
      <c r="K29" s="32">
        <f>K28/K27</f>
        <v>0.87557467002817713</v>
      </c>
      <c r="L29" s="32" t="s">
        <v>36</v>
      </c>
      <c r="M29" s="32">
        <f>M28/M27</f>
        <v>0.87032680527462536</v>
      </c>
      <c r="N29" s="32">
        <f>N28/N27</f>
        <v>0.84833477859438011</v>
      </c>
      <c r="O29" s="32">
        <f>O28/O27</f>
        <v>0.87211850221704912</v>
      </c>
      <c r="P29" s="31">
        <f>P28/P27</f>
        <v>0.85998159320397749</v>
      </c>
      <c r="Q29" s="32" t="s">
        <v>36</v>
      </c>
      <c r="R29" s="32" t="s">
        <v>36</v>
      </c>
      <c r="S29" s="32">
        <f>S28/S27</f>
        <v>0.89365853658536676</v>
      </c>
      <c r="T29" s="32">
        <f>T28/T27</f>
        <v>0.86757336749196468</v>
      </c>
      <c r="U29" s="32" t="s">
        <v>36</v>
      </c>
      <c r="V29" s="32">
        <f>V28/V27</f>
        <v>0.87483243547629441</v>
      </c>
      <c r="W29" s="32">
        <f>W28/W27</f>
        <v>0.84394372619273617</v>
      </c>
      <c r="X29" s="33">
        <f>X28/X27</f>
        <v>0.86403661542315602</v>
      </c>
    </row>
    <row r="30" spans="2:44" ht="17.25" customHeight="1">
      <c r="B30" s="207" t="s">
        <v>39</v>
      </c>
      <c r="C30" s="15" t="s">
        <v>40</v>
      </c>
      <c r="D30" s="2">
        <v>0.36458333333333331</v>
      </c>
      <c r="E30" s="2" t="s">
        <v>36</v>
      </c>
      <c r="F30" s="2" t="s">
        <v>36</v>
      </c>
      <c r="G30" s="2">
        <v>0.3034722222222222</v>
      </c>
      <c r="H30" s="2">
        <v>0.25012731481481482</v>
      </c>
      <c r="I30" s="2" t="s">
        <v>36</v>
      </c>
      <c r="J30" s="2">
        <v>0.25001157407407409</v>
      </c>
      <c r="K30" s="2">
        <v>0.37255787037037036</v>
      </c>
      <c r="L30" s="2" t="s">
        <v>36</v>
      </c>
      <c r="M30" s="2">
        <v>0.25</v>
      </c>
      <c r="N30" s="2">
        <v>0.25</v>
      </c>
      <c r="O30" s="2">
        <v>0.25013888888888891</v>
      </c>
      <c r="P30" s="1">
        <v>0.70848379629629632</v>
      </c>
      <c r="Q30" s="2" t="s">
        <v>36</v>
      </c>
      <c r="R30" s="2" t="s">
        <v>36</v>
      </c>
      <c r="S30" s="2">
        <v>0.70862268518518523</v>
      </c>
      <c r="T30" s="2">
        <v>0.70855324074074078</v>
      </c>
      <c r="U30" s="2" t="s">
        <v>36</v>
      </c>
      <c r="V30" s="2">
        <v>0.70833333333333337</v>
      </c>
      <c r="W30" s="2">
        <v>0.70833333333333337</v>
      </c>
      <c r="X30" s="4">
        <v>0.7084259259259259</v>
      </c>
    </row>
    <row r="31" spans="2:44" ht="17.25" customHeight="1">
      <c r="B31" s="204"/>
      <c r="C31" s="15" t="s">
        <v>41</v>
      </c>
      <c r="D31" s="2">
        <v>0.41978009259259258</v>
      </c>
      <c r="E31" s="2" t="s">
        <v>36</v>
      </c>
      <c r="F31" s="2" t="s">
        <v>36</v>
      </c>
      <c r="G31" s="2">
        <v>0.32777777777777772</v>
      </c>
      <c r="H31" s="2">
        <v>0.33263888888888887</v>
      </c>
      <c r="I31" s="2" t="s">
        <v>36</v>
      </c>
      <c r="J31" s="2">
        <v>0.30902777777777779</v>
      </c>
      <c r="K31" s="2">
        <v>0.42222222222222222</v>
      </c>
      <c r="L31" s="2" t="s">
        <v>36</v>
      </c>
      <c r="M31" s="2">
        <v>0.38819444444444445</v>
      </c>
      <c r="N31" s="2">
        <v>0.41180555555555559</v>
      </c>
      <c r="O31" s="2">
        <v>0.41944444444444445</v>
      </c>
      <c r="P31" s="1">
        <v>0.83611111111111114</v>
      </c>
      <c r="Q31" s="2" t="s">
        <v>36</v>
      </c>
      <c r="R31" s="2" t="s">
        <v>36</v>
      </c>
      <c r="S31" s="2">
        <v>0.79166666666666663</v>
      </c>
      <c r="T31" s="2">
        <v>0.87083333333333335</v>
      </c>
      <c r="U31" s="2" t="s">
        <v>36</v>
      </c>
      <c r="V31" s="2">
        <v>0.88402777777777775</v>
      </c>
      <c r="W31" s="2">
        <v>0.97083333333333333</v>
      </c>
      <c r="X31" s="4">
        <v>0.94755787037037043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3.25</v>
      </c>
      <c r="O32" s="35">
        <v>3.8</v>
      </c>
      <c r="P32" s="34">
        <v>12.8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CE2D-1066-4D67-AE22-FC17AEB55E78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AG27" sqref="AG27"/>
      <selection pane="bottomLeft" activeCell="AG27" sqref="AG2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100249</v>
      </c>
      <c r="E1" s="77" t="s">
        <v>3</v>
      </c>
      <c r="F1" s="78">
        <f>SUM(G5:G242)</f>
        <v>1981099.9000000001</v>
      </c>
      <c r="G1" s="79" t="s">
        <v>73</v>
      </c>
      <c r="H1" s="80">
        <f>L21+L38+L55+L72+L89+L106+L123+L140+L157+L174+L191+L208+L225+L242</f>
        <v>85.033333333333317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45928</v>
      </c>
      <c r="B2" s="326"/>
      <c r="C2" s="82" t="s">
        <v>34</v>
      </c>
      <c r="D2" s="83">
        <f>AVERAGE(N21,N38,N55,N72,N89,N106,N123,N140,N157,N174,N191,N208,N225,N242)</f>
        <v>608.71260227096786</v>
      </c>
      <c r="E2" s="83" t="s">
        <v>80</v>
      </c>
      <c r="F2" s="84">
        <f>F1/D1</f>
        <v>19.761792137577434</v>
      </c>
      <c r="G2" s="85" t="s">
        <v>81</v>
      </c>
      <c r="H2" s="86">
        <f>COUNT(H5:H242)</f>
        <v>2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1785</v>
      </c>
      <c r="G5" s="95">
        <f t="shared" ref="G5:G6" si="0">E5*F5</f>
        <v>53282.25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2815.9509202453983</v>
      </c>
      <c r="N5" s="99">
        <f>M5/L5</f>
        <v>165.64417177914106</v>
      </c>
      <c r="O5" s="101">
        <f>L5-I5</f>
        <v>0</v>
      </c>
      <c r="P5" s="102">
        <f>N5-K5</f>
        <v>-26.885239985564823</v>
      </c>
      <c r="Q5" s="103">
        <f>N5/K5</f>
        <v>0.86035775137347936</v>
      </c>
      <c r="R5" s="277">
        <f>Q21</f>
        <v>0.86029378654634558</v>
      </c>
      <c r="S5" s="1">
        <v>0.36458333333333331</v>
      </c>
      <c r="T5" s="2">
        <v>0.39099537037037035</v>
      </c>
      <c r="U5" s="104">
        <v>4.6666666666666234</v>
      </c>
      <c r="V5" s="105">
        <v>38.033333333333339</v>
      </c>
      <c r="W5" s="87"/>
      <c r="X5" s="88"/>
      <c r="Y5" s="279"/>
      <c r="Z5" s="280"/>
      <c r="AA5" s="109">
        <f>M5-J5</f>
        <v>-457.04907975460173</v>
      </c>
      <c r="AB5" s="110">
        <f>M5/J5</f>
        <v>0.86035775137347947</v>
      </c>
      <c r="AC5" s="292">
        <f>AB21</f>
        <v>0.8602937865463457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1712</v>
      </c>
      <c r="G6" s="95">
        <f t="shared" si="0"/>
        <v>50538.239999999998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2815.5322064869802</v>
      </c>
      <c r="N6" s="99">
        <f>M6/L6</f>
        <v>165.61954155805765</v>
      </c>
      <c r="O6" s="101">
        <f>L6-I6</f>
        <v>0</v>
      </c>
      <c r="P6" s="102">
        <f>N6-K6</f>
        <v>-26.909870206648236</v>
      </c>
      <c r="Q6" s="103">
        <f>N6/K6</f>
        <v>0.8602298217192117</v>
      </c>
      <c r="R6" s="277"/>
      <c r="S6" s="1">
        <v>0.39444444444444443</v>
      </c>
      <c r="T6" s="2">
        <v>0.41978009259259258</v>
      </c>
      <c r="U6" s="104">
        <v>4.9666666666666703</v>
      </c>
      <c r="V6" s="105">
        <v>36.483333333333334</v>
      </c>
      <c r="W6" s="106"/>
      <c r="X6" s="107"/>
      <c r="Y6" s="262"/>
      <c r="Z6" s="263"/>
      <c r="AA6" s="111">
        <f>M6-J6</f>
        <v>-457.46779351301984</v>
      </c>
      <c r="AB6" s="112">
        <f>M6/J6</f>
        <v>0.86022982171921181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2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2815.7415633661894</v>
      </c>
      <c r="N21" s="139">
        <f>M21/L21</f>
        <v>165.63185666859937</v>
      </c>
      <c r="O21" s="140">
        <f>L21-I21</f>
        <v>0</v>
      </c>
      <c r="P21" s="141">
        <f>N21-K21</f>
        <v>-26.897555096106515</v>
      </c>
      <c r="Q21" s="142">
        <f>N21/K21</f>
        <v>0.86029378654634558</v>
      </c>
      <c r="R21" s="278"/>
      <c r="S21" s="143">
        <f>S5</f>
        <v>0.36458333333333331</v>
      </c>
      <c r="T21" s="144">
        <f>INDEX(T5:T20,COUNTA(T5:T20))</f>
        <v>0.41978009259259258</v>
      </c>
      <c r="U21" s="145"/>
      <c r="V21" s="145"/>
      <c r="W21" s="146"/>
      <c r="X21" s="147"/>
      <c r="Y21" s="265"/>
      <c r="Z21" s="266"/>
      <c r="AA21" s="148">
        <f>M21-J21</f>
        <v>-457.25843663381056</v>
      </c>
      <c r="AB21" s="149">
        <f>M21/J21</f>
        <v>0.8602937865463457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100</v>
      </c>
      <c r="G22" s="95">
        <f t="shared" ref="G22:G23" si="5">E22*F22</f>
        <v>2552</v>
      </c>
      <c r="H22" s="96"/>
      <c r="I22" s="97">
        <v>12</v>
      </c>
      <c r="J22" s="98">
        <v>3600</v>
      </c>
      <c r="K22" s="99">
        <f t="shared" si="3"/>
        <v>300</v>
      </c>
      <c r="L22" s="100">
        <v>12</v>
      </c>
      <c r="M22" s="98">
        <f>F22/V22*60</f>
        <v>2999.9999999998909</v>
      </c>
      <c r="N22" s="99">
        <f>M22/L22</f>
        <v>249.99999999999091</v>
      </c>
      <c r="O22" s="101">
        <f>L22-I22</f>
        <v>0</v>
      </c>
      <c r="P22" s="102">
        <f>N22-K22</f>
        <v>-50.000000000009095</v>
      </c>
      <c r="Q22" s="103">
        <f>N22/K22</f>
        <v>0.83333333333330306</v>
      </c>
      <c r="R22" s="276">
        <f>Q38</f>
        <v>0.8441358024691209</v>
      </c>
      <c r="S22" s="1">
        <v>0.3034722222222222</v>
      </c>
      <c r="T22" s="2">
        <v>0.30486111111111114</v>
      </c>
      <c r="U22" s="104">
        <v>3.9999999999999858</v>
      </c>
      <c r="V22" s="105">
        <v>2.0000000000000728</v>
      </c>
      <c r="W22" s="106"/>
      <c r="X22" s="151"/>
      <c r="Y22" s="279"/>
      <c r="Z22" s="280"/>
      <c r="AA22" s="109">
        <f>M22-J22</f>
        <v>-600.00000000010914</v>
      </c>
      <c r="AB22" s="152">
        <f>M22/J22</f>
        <v>0.83333333333330306</v>
      </c>
      <c r="AC22" s="267">
        <f>AB38</f>
        <v>0.84413580246912079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1385</v>
      </c>
      <c r="G23" s="95">
        <f t="shared" si="5"/>
        <v>35511.4</v>
      </c>
      <c r="H23" s="96"/>
      <c r="I23" s="97">
        <v>11</v>
      </c>
      <c r="J23" s="98">
        <v>3600</v>
      </c>
      <c r="K23" s="99">
        <f t="shared" si="3"/>
        <v>327.27272727272725</v>
      </c>
      <c r="L23" s="100">
        <v>11</v>
      </c>
      <c r="M23" s="98">
        <f>F23/V23*60</f>
        <v>3077.7777777777796</v>
      </c>
      <c r="N23" s="99">
        <f>M23/L23</f>
        <v>279.79797979797996</v>
      </c>
      <c r="O23" s="101">
        <f>L23-I23</f>
        <v>0</v>
      </c>
      <c r="P23" s="102">
        <f>N23-K23</f>
        <v>-47.474747474747289</v>
      </c>
      <c r="Q23" s="103">
        <f>N23/K23</f>
        <v>0.85493827160493885</v>
      </c>
      <c r="R23" s="277"/>
      <c r="S23" s="1">
        <v>0.30902777777777773</v>
      </c>
      <c r="T23" s="2">
        <v>0.32777777777777772</v>
      </c>
      <c r="U23" s="104">
        <v>5.9999999999998987</v>
      </c>
      <c r="V23" s="105">
        <v>26.999999999999986</v>
      </c>
      <c r="W23" s="106"/>
      <c r="X23" s="107"/>
      <c r="Y23" s="262"/>
      <c r="Z23" s="263"/>
      <c r="AA23" s="111">
        <f>M23-J23</f>
        <v>-522.22222222222035</v>
      </c>
      <c r="AB23" s="103">
        <f>M23/J23</f>
        <v>0.85493827160493874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3038.888888888835</v>
      </c>
      <c r="N38" s="139">
        <f>M38/L38</f>
        <v>264.25120772946394</v>
      </c>
      <c r="O38" s="140">
        <f>L38-I38</f>
        <v>0</v>
      </c>
      <c r="P38" s="141">
        <f>N38-K38</f>
        <v>-48.79227053140562</v>
      </c>
      <c r="Q38" s="142">
        <f>N38/K38</f>
        <v>0.8441358024691209</v>
      </c>
      <c r="R38" s="278"/>
      <c r="S38" s="143">
        <f>S22</f>
        <v>0.3034722222222222</v>
      </c>
      <c r="T38" s="144">
        <f>INDEX(T22:T37,COUNTA(T22:T37))</f>
        <v>0.32777777777777772</v>
      </c>
      <c r="U38" s="145"/>
      <c r="V38" s="156"/>
      <c r="W38" s="135"/>
      <c r="X38" s="139"/>
      <c r="Y38" s="265"/>
      <c r="Z38" s="266"/>
      <c r="AA38" s="157">
        <f>M38-J38</f>
        <v>-561.11111111116497</v>
      </c>
      <c r="AB38" s="142">
        <f>M38/J38</f>
        <v>0.84413580246912079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545</v>
      </c>
      <c r="G39" s="159">
        <f t="shared" ref="G39:G41" si="9">E39*F39</f>
        <v>7662.7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2206.9741282339669</v>
      </c>
      <c r="N39" s="163">
        <f>M39/L39</f>
        <v>367.82902137232782</v>
      </c>
      <c r="O39" s="165">
        <f>L39-I39</f>
        <v>0</v>
      </c>
      <c r="P39" s="166">
        <f>N39-K39</f>
        <v>-65.504311961005499</v>
      </c>
      <c r="Q39" s="152">
        <f>N39/K39</f>
        <v>0.84883620316691033</v>
      </c>
      <c r="R39" s="276">
        <f>Q55</f>
        <v>0.85801609265476619</v>
      </c>
      <c r="S39" s="167">
        <v>0.25012731481481482</v>
      </c>
      <c r="T39" s="168">
        <v>0.26041666666666669</v>
      </c>
      <c r="U39" s="169"/>
      <c r="V39" s="170">
        <v>14.816666666666691</v>
      </c>
      <c r="W39" s="168"/>
      <c r="X39" s="171"/>
      <c r="Y39" s="279"/>
      <c r="Z39" s="280"/>
      <c r="AA39" s="109">
        <f>M39-J39</f>
        <v>-393.02587176603311</v>
      </c>
      <c r="AB39" s="152">
        <f>M39/J39</f>
        <v>0.84883620316691033</v>
      </c>
      <c r="AC39" s="267">
        <f>AB55</f>
        <v>0.85801609265476619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707</v>
      </c>
      <c r="G40" s="95">
        <f t="shared" si="9"/>
        <v>10470.67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2224.8251748251787</v>
      </c>
      <c r="N40" s="99">
        <f>M40/L40</f>
        <v>370.80419580419647</v>
      </c>
      <c r="O40" s="101">
        <f>L40-I40</f>
        <v>0</v>
      </c>
      <c r="P40" s="102">
        <f>N40-K40</f>
        <v>-62.529137529136847</v>
      </c>
      <c r="Q40" s="103">
        <f>N40/K40</f>
        <v>0.85570199031737648</v>
      </c>
      <c r="R40" s="277"/>
      <c r="S40" s="1">
        <v>0.26319444444444445</v>
      </c>
      <c r="T40" s="2">
        <v>0.27643518518518517</v>
      </c>
      <c r="U40" s="104">
        <v>3.9999999999999858</v>
      </c>
      <c r="V40" s="105">
        <v>19.066666666666634</v>
      </c>
      <c r="W40" s="106"/>
      <c r="X40" s="113"/>
      <c r="Y40" s="262"/>
      <c r="Z40" s="263"/>
      <c r="AA40" s="111">
        <f>M40-J40</f>
        <v>-375.17482517482131</v>
      </c>
      <c r="AB40" s="103">
        <f>M40/J40</f>
        <v>0.85570199031737637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2819</v>
      </c>
      <c r="G41" s="95">
        <f t="shared" si="9"/>
        <v>49980.87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2260.7262196480292</v>
      </c>
      <c r="N41" s="99">
        <f>M41/L41</f>
        <v>376.78770327467151</v>
      </c>
      <c r="O41" s="101">
        <f>L41-I41</f>
        <v>0</v>
      </c>
      <c r="P41" s="102">
        <f>N41-K41</f>
        <v>-56.5456300586618</v>
      </c>
      <c r="Q41" s="103">
        <f>N41/K41</f>
        <v>0.86951008448001121</v>
      </c>
      <c r="R41" s="277"/>
      <c r="S41" s="1">
        <v>0.28068287037037037</v>
      </c>
      <c r="T41" s="2">
        <v>0.33263888888888887</v>
      </c>
      <c r="U41" s="104">
        <v>6.1166666666666902</v>
      </c>
      <c r="V41" s="105">
        <v>74.816666666666634</v>
      </c>
      <c r="W41" s="106"/>
      <c r="X41" s="113"/>
      <c r="Y41" s="262"/>
      <c r="Z41" s="263"/>
      <c r="AA41" s="111">
        <f>M41-J41</f>
        <v>-339.2737803519708</v>
      </c>
      <c r="AB41" s="103">
        <f>M41/J41</f>
        <v>0.86951008448001121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2230.8418409023921</v>
      </c>
      <c r="N55" s="139">
        <f>M55/L55</f>
        <v>371.80697348373201</v>
      </c>
      <c r="O55" s="140">
        <f>L55-I55</f>
        <v>0</v>
      </c>
      <c r="P55" s="141">
        <f>N55-K55</f>
        <v>-61.526359849601306</v>
      </c>
      <c r="Q55" s="142">
        <f>N55/K55</f>
        <v>0.85801609265476619</v>
      </c>
      <c r="R55" s="278"/>
      <c r="S55" s="143">
        <f>S39</f>
        <v>0.25012731481481482</v>
      </c>
      <c r="T55" s="144">
        <f>INDEX(T39:T54,COUNTA(T39:T54))</f>
        <v>0.33263888888888887</v>
      </c>
      <c r="U55" s="145"/>
      <c r="V55" s="156"/>
      <c r="W55" s="135"/>
      <c r="X55" s="139"/>
      <c r="Y55" s="265"/>
      <c r="Z55" s="266"/>
      <c r="AA55" s="157">
        <f>M55-J55</f>
        <v>-369.15815909760795</v>
      </c>
      <c r="AB55" s="142">
        <f>M55/J55</f>
        <v>0.85801609265476619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3387</v>
      </c>
      <c r="G56" s="159">
        <f t="shared" ref="G56" si="14">E56*F56</f>
        <v>47519.61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2391.2924102765251</v>
      </c>
      <c r="N56" s="163">
        <f>M56/L56</f>
        <v>597.82310256913127</v>
      </c>
      <c r="O56" s="165">
        <f>L56-I56</f>
        <v>0</v>
      </c>
      <c r="P56" s="166">
        <f>N56-K56</f>
        <v>-77.176897430868735</v>
      </c>
      <c r="Q56" s="152">
        <f>N56/K56</f>
        <v>0.88566385565797223</v>
      </c>
      <c r="R56" s="276">
        <f>Q72</f>
        <v>0.88566385565797223</v>
      </c>
      <c r="S56" s="167">
        <v>0.25001157407407409</v>
      </c>
      <c r="T56" s="168">
        <v>0.30902777777777779</v>
      </c>
      <c r="U56" s="169"/>
      <c r="V56" s="170">
        <v>84.98333333333332</v>
      </c>
      <c r="W56" s="173"/>
      <c r="X56" s="151"/>
      <c r="Y56" s="279"/>
      <c r="Z56" s="280"/>
      <c r="AA56" s="109">
        <f>M56-J56</f>
        <v>-308.70758972347494</v>
      </c>
      <c r="AB56" s="152">
        <f>M56/J56</f>
        <v>0.88566385565797223</v>
      </c>
      <c r="AC56" s="267">
        <f>AB72</f>
        <v>0.88566385565797223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2391.2924102765251</v>
      </c>
      <c r="N72" s="139">
        <f>M72/L72</f>
        <v>597.82310256913127</v>
      </c>
      <c r="O72" s="140">
        <f>L72-I72</f>
        <v>0</v>
      </c>
      <c r="P72" s="141">
        <f>N72-K72</f>
        <v>-77.176897430868735</v>
      </c>
      <c r="Q72" s="142">
        <f>N72/K72</f>
        <v>0.88566385565797223</v>
      </c>
      <c r="R72" s="278"/>
      <c r="S72" s="143">
        <f>S56</f>
        <v>0.25001157407407409</v>
      </c>
      <c r="T72" s="144">
        <f>INDEX(T56:T71,COUNTA(T56:T71))</f>
        <v>0.30902777777777779</v>
      </c>
      <c r="U72" s="145"/>
      <c r="V72" s="156"/>
      <c r="W72" s="89"/>
      <c r="X72" s="91"/>
      <c r="Y72" s="265"/>
      <c r="Z72" s="266"/>
      <c r="AA72" s="157">
        <f>M72-J72</f>
        <v>-308.70758972347494</v>
      </c>
      <c r="AB72" s="142">
        <f>M72/J72</f>
        <v>0.88566385565797223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3444</v>
      </c>
      <c r="G73" s="159">
        <f t="shared" ref="G73" si="18">E73*F73</f>
        <v>73873.8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2889.3964110929846</v>
      </c>
      <c r="N73" s="163">
        <f>M73/L73</f>
        <v>722.34910277324616</v>
      </c>
      <c r="O73" s="165">
        <f>L73-I73</f>
        <v>0</v>
      </c>
      <c r="P73" s="166">
        <f>N73-K73</f>
        <v>-102.65089722675384</v>
      </c>
      <c r="Q73" s="152">
        <f>N73/K73</f>
        <v>0.87557467002817713</v>
      </c>
      <c r="R73" s="276">
        <f>Q89</f>
        <v>0.87557467002817713</v>
      </c>
      <c r="S73" s="167">
        <v>0.37255787037037036</v>
      </c>
      <c r="T73" s="168">
        <v>0.42222222222222222</v>
      </c>
      <c r="U73" s="169"/>
      <c r="V73" s="170">
        <v>71.51666666666668</v>
      </c>
      <c r="W73" s="168"/>
      <c r="X73" s="171"/>
      <c r="Y73" s="279"/>
      <c r="Z73" s="280"/>
      <c r="AA73" s="109">
        <f>M73-J73</f>
        <v>-410.60358890701536</v>
      </c>
      <c r="AB73" s="152">
        <f>M73/J73</f>
        <v>0.87557467002817713</v>
      </c>
      <c r="AC73" s="267">
        <f>AB89</f>
        <v>0.87557467002817713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2889.3964110929846</v>
      </c>
      <c r="N89" s="139">
        <f t="shared" ref="N89:N94" si="22">M89/L89</f>
        <v>722.34910277324616</v>
      </c>
      <c r="O89" s="140">
        <f t="shared" ref="O89:O94" si="23">L89-I89</f>
        <v>0</v>
      </c>
      <c r="P89" s="141">
        <f t="shared" ref="P89:P94" si="24">N89-K89</f>
        <v>-102.65089722675384</v>
      </c>
      <c r="Q89" s="142">
        <f t="shared" ref="Q89:Q94" si="25">N89/K89</f>
        <v>0.87557467002817713</v>
      </c>
      <c r="R89" s="278"/>
      <c r="S89" s="143">
        <f>S73</f>
        <v>0.37255787037037036</v>
      </c>
      <c r="T89" s="144">
        <f>INDEX(T73:T88,COUNTA(T73:T88))</f>
        <v>0.42222222222222222</v>
      </c>
      <c r="U89" s="145"/>
      <c r="V89" s="156"/>
      <c r="W89" s="135"/>
      <c r="X89" s="139"/>
      <c r="Y89" s="265"/>
      <c r="Z89" s="266"/>
      <c r="AA89" s="157">
        <f t="shared" ref="AA89:AA94" si="26">M89-J89</f>
        <v>-410.60358890701536</v>
      </c>
      <c r="AB89" s="142">
        <f t="shared" ref="AB89:AB94" si="27">M89/J89</f>
        <v>0.87557467002817713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537</v>
      </c>
      <c r="G90" s="159">
        <f t="shared" ref="G90:G94" si="28">E90*F90</f>
        <v>11518.65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2847.1281296023471</v>
      </c>
      <c r="N90" s="163">
        <f t="shared" si="22"/>
        <v>949.04270986744905</v>
      </c>
      <c r="O90" s="165">
        <f t="shared" si="23"/>
        <v>0</v>
      </c>
      <c r="P90" s="166">
        <f t="shared" si="24"/>
        <v>-150.95729013255095</v>
      </c>
      <c r="Q90" s="152">
        <f t="shared" si="25"/>
        <v>0.86276609987949915</v>
      </c>
      <c r="R90" s="276">
        <f>Q106</f>
        <v>0.87032680527462536</v>
      </c>
      <c r="S90" s="167">
        <v>0.25</v>
      </c>
      <c r="T90" s="168">
        <v>0.25785879629629632</v>
      </c>
      <c r="U90" s="169"/>
      <c r="V90" s="170">
        <v>11.316666666666704</v>
      </c>
      <c r="W90" s="173"/>
      <c r="X90" s="151"/>
      <c r="Y90" s="279"/>
      <c r="Z90" s="280"/>
      <c r="AA90" s="109">
        <f t="shared" si="26"/>
        <v>-452.87187039765286</v>
      </c>
      <c r="AB90" s="152">
        <f t="shared" si="27"/>
        <v>0.86276609987949915</v>
      </c>
      <c r="AC90" s="267">
        <f>AB106</f>
        <v>0.87032680527462536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1439</v>
      </c>
      <c r="G91" s="95">
        <f t="shared" si="28"/>
        <v>22606.690000000002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2878.0000000000027</v>
      </c>
      <c r="N91" s="99">
        <f t="shared" si="22"/>
        <v>959.33333333333428</v>
      </c>
      <c r="O91" s="101">
        <f t="shared" si="23"/>
        <v>0</v>
      </c>
      <c r="P91" s="102">
        <f t="shared" si="24"/>
        <v>-140.66666666666572</v>
      </c>
      <c r="Q91" s="103">
        <f t="shared" si="25"/>
        <v>0.87212121212121296</v>
      </c>
      <c r="R91" s="277"/>
      <c r="S91" s="1">
        <v>0.26249999999999996</v>
      </c>
      <c r="T91" s="2">
        <v>0.28333333333333327</v>
      </c>
      <c r="U91" s="104">
        <v>6.6833333333332323</v>
      </c>
      <c r="V91" s="105">
        <v>29.999999999999972</v>
      </c>
      <c r="W91" s="106"/>
      <c r="X91" s="107"/>
      <c r="Y91" s="262"/>
      <c r="Z91" s="263"/>
      <c r="AA91" s="111">
        <f t="shared" si="26"/>
        <v>-421.99999999999727</v>
      </c>
      <c r="AB91" s="103">
        <f t="shared" si="27"/>
        <v>0.87212121212121296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888</v>
      </c>
      <c r="G92" s="95">
        <f t="shared" si="28"/>
        <v>19784.64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2856.8364611260122</v>
      </c>
      <c r="N92" s="99">
        <f t="shared" si="22"/>
        <v>571.36729222520239</v>
      </c>
      <c r="O92" s="101">
        <f t="shared" si="23"/>
        <v>0</v>
      </c>
      <c r="P92" s="102">
        <f t="shared" si="24"/>
        <v>-88.632707774797609</v>
      </c>
      <c r="Q92" s="103">
        <f t="shared" si="25"/>
        <v>0.86570801852303392</v>
      </c>
      <c r="R92" s="277"/>
      <c r="S92" s="1">
        <v>0.28913194444444446</v>
      </c>
      <c r="T92" s="2">
        <v>0.30208333333333331</v>
      </c>
      <c r="U92" s="104">
        <v>8.3500000000001062</v>
      </c>
      <c r="V92" s="105">
        <v>18.649999999999956</v>
      </c>
      <c r="W92" s="106"/>
      <c r="X92" s="107"/>
      <c r="Y92" s="262"/>
      <c r="Z92" s="263"/>
      <c r="AA92" s="111">
        <f t="shared" si="26"/>
        <v>-443.16353887398782</v>
      </c>
      <c r="AB92" s="103">
        <f t="shared" si="27"/>
        <v>0.86570801852303403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2161</v>
      </c>
      <c r="G93" s="95">
        <f t="shared" si="28"/>
        <v>38660.29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2882.4008892182255</v>
      </c>
      <c r="N93" s="99">
        <f t="shared" si="22"/>
        <v>720.60022230455638</v>
      </c>
      <c r="O93" s="101">
        <f t="shared" si="23"/>
        <v>0</v>
      </c>
      <c r="P93" s="102">
        <f t="shared" si="24"/>
        <v>-104.39977769544362</v>
      </c>
      <c r="Q93" s="103">
        <f t="shared" si="25"/>
        <v>0.87345481491461374</v>
      </c>
      <c r="R93" s="277"/>
      <c r="S93" s="1">
        <v>0.30487268518518518</v>
      </c>
      <c r="T93" s="2">
        <v>0.33611111111111114</v>
      </c>
      <c r="U93" s="104">
        <v>4.0166666666666817</v>
      </c>
      <c r="V93" s="105">
        <v>44.983333333333384</v>
      </c>
      <c r="W93" s="106"/>
      <c r="X93" s="107"/>
      <c r="Y93" s="262"/>
      <c r="Z93" s="263"/>
      <c r="AA93" s="111">
        <f t="shared" si="26"/>
        <v>-417.59911078177447</v>
      </c>
      <c r="AB93" s="103">
        <f t="shared" si="27"/>
        <v>0.87345481491461374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3361</v>
      </c>
      <c r="G94" s="95">
        <f t="shared" si="28"/>
        <v>55994.26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2896.0268070847301</v>
      </c>
      <c r="N94" s="99">
        <f t="shared" si="22"/>
        <v>724.00670177118252</v>
      </c>
      <c r="O94" s="101">
        <f t="shared" si="23"/>
        <v>0</v>
      </c>
      <c r="P94" s="102">
        <f t="shared" si="24"/>
        <v>-100.99329822881748</v>
      </c>
      <c r="Q94" s="103">
        <f t="shared" si="25"/>
        <v>0.87758388093476669</v>
      </c>
      <c r="R94" s="277"/>
      <c r="S94" s="1">
        <v>0.33983796296296298</v>
      </c>
      <c r="T94" s="2">
        <v>0.38819444444444445</v>
      </c>
      <c r="U94" s="104">
        <v>5.3666666666666529</v>
      </c>
      <c r="V94" s="105">
        <v>69.633333333333326</v>
      </c>
      <c r="W94" s="106"/>
      <c r="X94" s="107"/>
      <c r="Y94" s="262"/>
      <c r="Z94" s="263"/>
      <c r="AA94" s="111">
        <f t="shared" si="26"/>
        <v>-403.97319291526992</v>
      </c>
      <c r="AB94" s="103">
        <f t="shared" si="27"/>
        <v>0.87758388093476669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2872.0784574062636</v>
      </c>
      <c r="N106" s="139">
        <f>M106/L106</f>
        <v>755.8101203700694</v>
      </c>
      <c r="O106" s="140">
        <f>L106-I106</f>
        <v>0</v>
      </c>
      <c r="P106" s="141">
        <f>N106-K106</f>
        <v>-112.61093226150956</v>
      </c>
      <c r="Q106" s="142">
        <f>N106/K106</f>
        <v>0.87032680527462536</v>
      </c>
      <c r="R106" s="278"/>
      <c r="S106" s="143">
        <f>S90</f>
        <v>0.25</v>
      </c>
      <c r="T106" s="144">
        <f>INDEX(T90:T105,COUNTA(T90:T105))</f>
        <v>0.38819444444444445</v>
      </c>
      <c r="U106" s="145"/>
      <c r="V106" s="156"/>
      <c r="W106" s="89"/>
      <c r="X106" s="91"/>
      <c r="Y106" s="265"/>
      <c r="Z106" s="266"/>
      <c r="AA106" s="157">
        <f>M106-J106</f>
        <v>-427.92154259373638</v>
      </c>
      <c r="AB106" s="142">
        <f>M106/J106</f>
        <v>0.87032680527462536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1499</v>
      </c>
      <c r="G107" s="159">
        <f t="shared" ref="G107:G110" si="33">E107*F107</f>
        <v>37205.18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2864.3312101910797</v>
      </c>
      <c r="N107" s="163">
        <f>M107/L107</f>
        <v>716.08280254776992</v>
      </c>
      <c r="O107" s="165">
        <f>L107-I107</f>
        <v>0</v>
      </c>
      <c r="P107" s="166">
        <f>N107-K107</f>
        <v>-108.91719745223008</v>
      </c>
      <c r="Q107" s="152">
        <f>N107/K107</f>
        <v>0.86797915460335751</v>
      </c>
      <c r="R107" s="276">
        <f>Q123</f>
        <v>0.84833477859438011</v>
      </c>
      <c r="S107" s="167">
        <v>0.25</v>
      </c>
      <c r="T107" s="168">
        <v>0.27180555555555558</v>
      </c>
      <c r="U107" s="169"/>
      <c r="V107" s="170">
        <v>31.400000000000034</v>
      </c>
      <c r="W107" s="173"/>
      <c r="X107" s="151"/>
      <c r="Y107" s="279"/>
      <c r="Z107" s="280"/>
      <c r="AA107" s="109">
        <f>M107-J107</f>
        <v>-435.66878980892034</v>
      </c>
      <c r="AB107" s="152">
        <f>M107/J107</f>
        <v>0.86797915460335751</v>
      </c>
      <c r="AC107" s="267">
        <f>AB123</f>
        <v>0.84833477859438011</v>
      </c>
    </row>
    <row r="108" spans="1:29" ht="15.75" customHeight="1">
      <c r="A108" s="271"/>
      <c r="B108" s="92" t="s">
        <v>115</v>
      </c>
      <c r="C108" s="260" t="s">
        <v>123</v>
      </c>
      <c r="D108" s="261"/>
      <c r="E108" s="93">
        <v>18.18</v>
      </c>
      <c r="F108" s="94">
        <v>1815</v>
      </c>
      <c r="G108" s="95">
        <f t="shared" si="33"/>
        <v>32996.699999999997</v>
      </c>
      <c r="H108" s="96"/>
      <c r="I108" s="97">
        <v>3</v>
      </c>
      <c r="J108" s="98">
        <v>3600</v>
      </c>
      <c r="K108" s="99">
        <f t="shared" ref="K108:K145" si="34">J108/I108</f>
        <v>1200</v>
      </c>
      <c r="L108" s="100">
        <v>3</v>
      </c>
      <c r="M108" s="98">
        <f>F108/V108*60</f>
        <v>3033.4261838440093</v>
      </c>
      <c r="N108" s="99">
        <f>M108/L108</f>
        <v>1011.1420612813364</v>
      </c>
      <c r="O108" s="101">
        <f>L108-I108</f>
        <v>0</v>
      </c>
      <c r="P108" s="102">
        <f>N108-K108</f>
        <v>-188.8579387186636</v>
      </c>
      <c r="Q108" s="103">
        <f>N108/K108</f>
        <v>0.8426183844011137</v>
      </c>
      <c r="R108" s="277"/>
      <c r="S108" s="1">
        <v>0.2820138888888889</v>
      </c>
      <c r="T108" s="2">
        <v>0.30694444444444446</v>
      </c>
      <c r="U108" s="104">
        <v>14.69999999999998</v>
      </c>
      <c r="V108" s="105">
        <v>35.90000000000002</v>
      </c>
      <c r="W108" s="106"/>
      <c r="X108" s="107"/>
      <c r="Y108" s="262"/>
      <c r="Z108" s="263"/>
      <c r="AA108" s="111">
        <f>M108-J108</f>
        <v>-566.5738161559907</v>
      </c>
      <c r="AB108" s="103">
        <f>M108/J108</f>
        <v>0.8426183844011137</v>
      </c>
      <c r="AC108" s="268"/>
    </row>
    <row r="109" spans="1:29" ht="15.75" customHeight="1">
      <c r="A109" s="271"/>
      <c r="B109" s="92" t="s">
        <v>115</v>
      </c>
      <c r="C109" s="260" t="s">
        <v>207</v>
      </c>
      <c r="D109" s="261"/>
      <c r="E109" s="93">
        <v>18.18</v>
      </c>
      <c r="F109" s="94">
        <v>1446</v>
      </c>
      <c r="G109" s="95">
        <f t="shared" si="33"/>
        <v>26288.28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3026.5116279069734</v>
      </c>
      <c r="N109" s="99">
        <f>M109/L109</f>
        <v>1008.8372093023245</v>
      </c>
      <c r="O109" s="101">
        <f>L109-I109</f>
        <v>0</v>
      </c>
      <c r="P109" s="102">
        <f>N109-K109</f>
        <v>-191.16279069767552</v>
      </c>
      <c r="Q109" s="103">
        <f>N109/K109</f>
        <v>0.84069767441860377</v>
      </c>
      <c r="R109" s="277"/>
      <c r="S109" s="1">
        <v>0.3210648148148148</v>
      </c>
      <c r="T109" s="2">
        <v>0.34097222222222223</v>
      </c>
      <c r="U109" s="104">
        <v>20.333333333333286</v>
      </c>
      <c r="V109" s="105">
        <v>28.6666666666667</v>
      </c>
      <c r="W109" s="106"/>
      <c r="X109" s="107"/>
      <c r="Y109" s="262"/>
      <c r="Z109" s="263"/>
      <c r="AA109" s="111">
        <f>M109-J109</f>
        <v>-573.48837209302656</v>
      </c>
      <c r="AB109" s="103">
        <f>M109/J109</f>
        <v>0.84069767441860377</v>
      </c>
      <c r="AC109" s="268"/>
    </row>
    <row r="110" spans="1:29" ht="15.75" customHeight="1">
      <c r="A110" s="271"/>
      <c r="B110" s="92" t="s">
        <v>115</v>
      </c>
      <c r="C110" s="260" t="s">
        <v>208</v>
      </c>
      <c r="D110" s="261"/>
      <c r="E110" s="93">
        <v>14.28</v>
      </c>
      <c r="F110" s="94">
        <v>4199</v>
      </c>
      <c r="G110" s="95">
        <f t="shared" si="33"/>
        <v>59961.719999999994</v>
      </c>
      <c r="H110" s="96"/>
      <c r="I110" s="97">
        <v>3</v>
      </c>
      <c r="J110" s="98">
        <v>3600</v>
      </c>
      <c r="K110" s="99">
        <f t="shared" si="34"/>
        <v>1200</v>
      </c>
      <c r="L110" s="100">
        <v>3</v>
      </c>
      <c r="M110" s="98">
        <f>F110/V110*60</f>
        <v>3037.2513562386976</v>
      </c>
      <c r="N110" s="99">
        <f>M110/L110</f>
        <v>1012.4171187462325</v>
      </c>
      <c r="O110" s="101">
        <f>L110-I110</f>
        <v>0</v>
      </c>
      <c r="P110" s="102">
        <f>N110-K110</f>
        <v>-187.58288125376748</v>
      </c>
      <c r="Q110" s="103">
        <f>N110/K110</f>
        <v>0.84368093228852714</v>
      </c>
      <c r="R110" s="277"/>
      <c r="S110" s="1">
        <v>0.35420138888888891</v>
      </c>
      <c r="T110" s="2">
        <v>0.41180555555555559</v>
      </c>
      <c r="U110" s="104">
        <v>19.050000000000018</v>
      </c>
      <c r="V110" s="105">
        <v>82.950000000000017</v>
      </c>
      <c r="W110" s="106"/>
      <c r="X110" s="107"/>
      <c r="Y110" s="262"/>
      <c r="Z110" s="263"/>
      <c r="AA110" s="111">
        <f>M110-J110</f>
        <v>-562.74864376130245</v>
      </c>
      <c r="AB110" s="103">
        <f>M110/J110</f>
        <v>0.84368093228852714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35">AVERAGE(I107:I122)</f>
        <v>3.25</v>
      </c>
      <c r="J123" s="138">
        <f t="shared" si="35"/>
        <v>3525</v>
      </c>
      <c r="K123" s="139">
        <f t="shared" ref="K123" si="36">J123/I123</f>
        <v>1084.6153846153845</v>
      </c>
      <c r="L123" s="137">
        <f t="shared" ref="L123:M123" si="37">AVERAGE(L107:L122)</f>
        <v>3.25</v>
      </c>
      <c r="M123" s="138">
        <f t="shared" si="37"/>
        <v>2990.3800945451899</v>
      </c>
      <c r="N123" s="139">
        <f t="shared" ref="N123:N128" si="38">M123/L123</f>
        <v>920.1169521677507</v>
      </c>
      <c r="O123" s="140">
        <f t="shared" ref="O123:O128" si="39">L123-I123</f>
        <v>0</v>
      </c>
      <c r="P123" s="141">
        <f t="shared" ref="P123:P128" si="40">N123-K123</f>
        <v>-164.49843244763383</v>
      </c>
      <c r="Q123" s="142">
        <f t="shared" ref="Q123:Q128" si="41">N123/K123</f>
        <v>0.84833477859438011</v>
      </c>
      <c r="R123" s="278"/>
      <c r="S123" s="143">
        <f>S107</f>
        <v>0.25</v>
      </c>
      <c r="T123" s="144">
        <f>INDEX(T107:T122,COUNTA(T107:T122))</f>
        <v>0.41180555555555559</v>
      </c>
      <c r="U123" s="145"/>
      <c r="V123" s="156"/>
      <c r="W123" s="89"/>
      <c r="X123" s="91"/>
      <c r="Y123" s="265"/>
      <c r="Z123" s="266"/>
      <c r="AA123" s="157">
        <f t="shared" ref="AA123:AA128" si="42">M123-J123</f>
        <v>-534.61990545481012</v>
      </c>
      <c r="AB123" s="142">
        <f t="shared" ref="AB123:AB128" si="43">M123/J123</f>
        <v>0.84833477859438011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1420</v>
      </c>
      <c r="G124" s="159">
        <f t="shared" ref="G124:G128" si="44">E124*F124</f>
        <v>35542.6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2859.0604026845695</v>
      </c>
      <c r="N124" s="163">
        <f t="shared" si="38"/>
        <v>714.76510067114236</v>
      </c>
      <c r="O124" s="165">
        <f t="shared" si="39"/>
        <v>0</v>
      </c>
      <c r="P124" s="166">
        <f t="shared" si="40"/>
        <v>-110.23489932885764</v>
      </c>
      <c r="Q124" s="152">
        <f t="shared" si="41"/>
        <v>0.8663819402074453</v>
      </c>
      <c r="R124" s="276">
        <f>Q140</f>
        <v>0.87211850221704912</v>
      </c>
      <c r="S124" s="167">
        <v>0.25013888888888891</v>
      </c>
      <c r="T124" s="168">
        <v>0.27083333333333331</v>
      </c>
      <c r="U124" s="169"/>
      <c r="V124" s="170">
        <v>29.79999999999994</v>
      </c>
      <c r="W124" s="168"/>
      <c r="X124" s="171"/>
      <c r="Y124" s="279"/>
      <c r="Z124" s="280"/>
      <c r="AA124" s="109">
        <f t="shared" si="42"/>
        <v>-440.93959731543055</v>
      </c>
      <c r="AB124" s="152">
        <f t="shared" si="43"/>
        <v>0.8663819402074453</v>
      </c>
      <c r="AC124" s="267">
        <f>AB140</f>
        <v>0.87211850221704912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1497</v>
      </c>
      <c r="G125" s="95">
        <f t="shared" si="44"/>
        <v>38098.65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>F125/V125*60</f>
        <v>2871.1774107618553</v>
      </c>
      <c r="N125" s="99">
        <f t="shared" si="38"/>
        <v>717.79435269046382</v>
      </c>
      <c r="O125" s="101">
        <f t="shared" si="39"/>
        <v>0</v>
      </c>
      <c r="P125" s="102">
        <f t="shared" si="40"/>
        <v>-107.20564730953618</v>
      </c>
      <c r="Q125" s="103">
        <f t="shared" si="41"/>
        <v>0.87005376083692587</v>
      </c>
      <c r="R125" s="277"/>
      <c r="S125" s="1">
        <v>0.28194444444444444</v>
      </c>
      <c r="T125" s="2">
        <v>0.30366898148148147</v>
      </c>
      <c r="U125" s="104">
        <v>16.000000000000021</v>
      </c>
      <c r="V125" s="105">
        <v>31.283333333333321</v>
      </c>
      <c r="W125" s="106"/>
      <c r="X125" s="113"/>
      <c r="Y125" s="262"/>
      <c r="Z125" s="263"/>
      <c r="AA125" s="111">
        <f t="shared" si="42"/>
        <v>-428.8225892381447</v>
      </c>
      <c r="AB125" s="103">
        <f t="shared" si="43"/>
        <v>0.87005376083692587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708</v>
      </c>
      <c r="G126" s="95">
        <f t="shared" si="44"/>
        <v>18924.84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>F126/V126*60</f>
        <v>2838.3073496659299</v>
      </c>
      <c r="N126" s="99">
        <f t="shared" si="38"/>
        <v>709.57683741648248</v>
      </c>
      <c r="O126" s="101">
        <f t="shared" si="39"/>
        <v>0</v>
      </c>
      <c r="P126" s="102">
        <f t="shared" si="40"/>
        <v>-115.42316258351752</v>
      </c>
      <c r="Q126" s="103">
        <f t="shared" si="41"/>
        <v>0.86009313626240302</v>
      </c>
      <c r="R126" s="277"/>
      <c r="S126" s="1">
        <v>0.31738425925925928</v>
      </c>
      <c r="T126" s="2">
        <v>0.32777777777777778</v>
      </c>
      <c r="U126" s="104">
        <v>19.75000000000005</v>
      </c>
      <c r="V126" s="105">
        <v>14.966666666666635</v>
      </c>
      <c r="W126" s="106"/>
      <c r="X126" s="113"/>
      <c r="Y126" s="262"/>
      <c r="Z126" s="263"/>
      <c r="AA126" s="111">
        <f t="shared" si="42"/>
        <v>-461.69265033407009</v>
      </c>
      <c r="AB126" s="103">
        <f t="shared" si="43"/>
        <v>0.86009313626240302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2091</v>
      </c>
      <c r="G127" s="95">
        <f t="shared" si="44"/>
        <v>62730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>F127/V127*60</f>
        <v>2647.7664438972943</v>
      </c>
      <c r="N127" s="99">
        <f t="shared" si="38"/>
        <v>661.94161097432357</v>
      </c>
      <c r="O127" s="101">
        <f t="shared" si="39"/>
        <v>0</v>
      </c>
      <c r="P127" s="102">
        <f t="shared" si="40"/>
        <v>-88.058389025676433</v>
      </c>
      <c r="Q127" s="103">
        <f t="shared" si="41"/>
        <v>0.88258881463243144</v>
      </c>
      <c r="R127" s="277"/>
      <c r="S127" s="1">
        <v>0.33750000000000002</v>
      </c>
      <c r="T127" s="2">
        <v>0.37040509259259258</v>
      </c>
      <c r="U127" s="104">
        <v>14.00000000000003</v>
      </c>
      <c r="V127" s="105">
        <v>47.383333333333283</v>
      </c>
      <c r="W127" s="106"/>
      <c r="X127" s="107"/>
      <c r="Y127" s="262"/>
      <c r="Z127" s="263"/>
      <c r="AA127" s="111">
        <f t="shared" si="42"/>
        <v>-352.23355610270573</v>
      </c>
      <c r="AB127" s="103">
        <f t="shared" si="43"/>
        <v>0.88258881463243144</v>
      </c>
      <c r="AC127" s="268"/>
    </row>
    <row r="128" spans="1:29" ht="15.75" customHeight="1">
      <c r="A128" s="282"/>
      <c r="B128" s="92" t="s">
        <v>115</v>
      </c>
      <c r="C128" s="260" t="s">
        <v>126</v>
      </c>
      <c r="D128" s="261"/>
      <c r="E128" s="93">
        <v>30</v>
      </c>
      <c r="F128" s="94">
        <v>2470</v>
      </c>
      <c r="G128" s="95">
        <f t="shared" si="44"/>
        <v>74100</v>
      </c>
      <c r="H128" s="113"/>
      <c r="I128" s="97">
        <v>3</v>
      </c>
      <c r="J128" s="98">
        <v>3000</v>
      </c>
      <c r="K128" s="99">
        <f t="shared" si="34"/>
        <v>1000</v>
      </c>
      <c r="L128" s="114">
        <v>3</v>
      </c>
      <c r="M128" s="98">
        <f>F128/V128*60</f>
        <v>2650.3725782414322</v>
      </c>
      <c r="N128" s="99">
        <f t="shared" si="38"/>
        <v>883.45752608047735</v>
      </c>
      <c r="O128" s="101">
        <f t="shared" si="39"/>
        <v>0</v>
      </c>
      <c r="P128" s="102">
        <f t="shared" si="40"/>
        <v>-116.54247391952265</v>
      </c>
      <c r="Q128" s="103">
        <f t="shared" si="41"/>
        <v>0.88345752608047734</v>
      </c>
      <c r="R128" s="277"/>
      <c r="S128" s="1">
        <v>0.38061342592592595</v>
      </c>
      <c r="T128" s="2">
        <v>0.41944444444444445</v>
      </c>
      <c r="U128" s="104">
        <v>14.70000000000006</v>
      </c>
      <c r="V128" s="105">
        <v>55.916666666666643</v>
      </c>
      <c r="W128" s="106"/>
      <c r="X128" s="107"/>
      <c r="Y128" s="262"/>
      <c r="Z128" s="263"/>
      <c r="AA128" s="111">
        <f t="shared" si="42"/>
        <v>-349.62742175856783</v>
      </c>
      <c r="AB128" s="103">
        <f t="shared" si="43"/>
        <v>0.88345752608047734</v>
      </c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3.8</v>
      </c>
      <c r="J140" s="138">
        <f t="shared" si="45"/>
        <v>3180</v>
      </c>
      <c r="K140" s="139">
        <f t="shared" ref="K140" si="46">J140/I140</f>
        <v>836.84210526315792</v>
      </c>
      <c r="L140" s="137">
        <f t="shared" ref="L140:M140" si="47">AVERAGE(L124:L139)</f>
        <v>3.8</v>
      </c>
      <c r="M140" s="138">
        <f t="shared" si="47"/>
        <v>2773.3368370502162</v>
      </c>
      <c r="N140" s="139">
        <f t="shared" ref="N140:N145" si="48">M140/L140</f>
        <v>729.82548343426743</v>
      </c>
      <c r="O140" s="140">
        <f t="shared" ref="O140:O145" si="49">L140-I140</f>
        <v>0</v>
      </c>
      <c r="P140" s="141">
        <f t="shared" ref="P140:P145" si="50">N140-K140</f>
        <v>-107.01662182889049</v>
      </c>
      <c r="Q140" s="142">
        <f t="shared" ref="Q140:Q145" si="51">N140/K140</f>
        <v>0.87211850221704912</v>
      </c>
      <c r="R140" s="278"/>
      <c r="S140" s="143">
        <f>S124</f>
        <v>0.25013888888888891</v>
      </c>
      <c r="T140" s="144">
        <f>INDEX(T124:T139,COUNTA(T124:T139))</f>
        <v>0.41944444444444445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-406.66316294978378</v>
      </c>
      <c r="AB140" s="142">
        <f t="shared" ref="AB140:AB145" si="53">M140/J140</f>
        <v>0.87211850221704912</v>
      </c>
      <c r="AC140" s="269"/>
    </row>
    <row r="141" spans="1:29" ht="15.75" customHeight="1">
      <c r="A141" s="270" t="s">
        <v>127</v>
      </c>
      <c r="B141" s="108" t="s">
        <v>115</v>
      </c>
      <c r="C141" s="274" t="s">
        <v>246</v>
      </c>
      <c r="D141" s="275"/>
      <c r="E141" s="158">
        <v>13.42</v>
      </c>
      <c r="F141" s="87">
        <v>1177</v>
      </c>
      <c r="G141" s="159">
        <f t="shared" ref="G141:G145" si="54">E141*F141</f>
        <v>15795.34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3099.6342355523129</v>
      </c>
      <c r="N141" s="163">
        <f t="shared" si="48"/>
        <v>516.60570592538545</v>
      </c>
      <c r="O141" s="165">
        <f t="shared" si="49"/>
        <v>0</v>
      </c>
      <c r="P141" s="166">
        <f t="shared" si="50"/>
        <v>-83.39429407461455</v>
      </c>
      <c r="Q141" s="152">
        <f t="shared" si="51"/>
        <v>0.8610095098756424</v>
      </c>
      <c r="R141" s="276">
        <f>Q157</f>
        <v>0.85998159320397749</v>
      </c>
      <c r="S141" s="167">
        <v>0.70848379629629632</v>
      </c>
      <c r="T141" s="168">
        <v>0.72430555555555554</v>
      </c>
      <c r="U141" s="169"/>
      <c r="V141" s="170">
        <v>22.783333333333271</v>
      </c>
      <c r="W141" s="168"/>
      <c r="X141" s="171"/>
      <c r="Y141" s="279"/>
      <c r="Z141" s="280"/>
      <c r="AA141" s="109">
        <f t="shared" si="52"/>
        <v>-500.36576444768707</v>
      </c>
      <c r="AB141" s="152">
        <f t="shared" si="53"/>
        <v>0.86100950987564251</v>
      </c>
      <c r="AC141" s="267">
        <f>AB157</f>
        <v>0.85998159320397738</v>
      </c>
    </row>
    <row r="142" spans="1:29" ht="15.75" customHeight="1">
      <c r="A142" s="271"/>
      <c r="B142" s="92" t="s">
        <v>115</v>
      </c>
      <c r="C142" s="260" t="s">
        <v>131</v>
      </c>
      <c r="D142" s="261"/>
      <c r="E142" s="93">
        <v>28.57</v>
      </c>
      <c r="F142" s="94">
        <v>1392</v>
      </c>
      <c r="G142" s="95">
        <f t="shared" si="54"/>
        <v>39769.440000000002</v>
      </c>
      <c r="H142" s="96"/>
      <c r="I142" s="97">
        <v>13</v>
      </c>
      <c r="J142" s="98">
        <v>3600</v>
      </c>
      <c r="K142" s="99">
        <f t="shared" si="34"/>
        <v>276.92307692307691</v>
      </c>
      <c r="L142" s="100">
        <v>13</v>
      </c>
      <c r="M142" s="98">
        <f>F142/V142*60</f>
        <v>3102.9102167182668</v>
      </c>
      <c r="N142" s="99">
        <f t="shared" si="48"/>
        <v>238.68540128602052</v>
      </c>
      <c r="O142" s="101">
        <f t="shared" si="49"/>
        <v>0</v>
      </c>
      <c r="P142" s="102">
        <f t="shared" si="50"/>
        <v>-38.237675637056384</v>
      </c>
      <c r="Q142" s="103">
        <f t="shared" si="51"/>
        <v>0.86191950464396305</v>
      </c>
      <c r="R142" s="277"/>
      <c r="S142" s="1">
        <v>0.72783564814814816</v>
      </c>
      <c r="T142" s="2">
        <v>0.74652777777777779</v>
      </c>
      <c r="U142" s="104">
        <v>5.0833333333333819</v>
      </c>
      <c r="V142" s="105">
        <v>26.916666666666664</v>
      </c>
      <c r="W142" s="106"/>
      <c r="X142" s="113"/>
      <c r="Y142" s="262"/>
      <c r="Z142" s="263"/>
      <c r="AA142" s="111">
        <f t="shared" si="52"/>
        <v>-497.08978328173316</v>
      </c>
      <c r="AB142" s="103">
        <f t="shared" si="53"/>
        <v>0.86191950464396305</v>
      </c>
      <c r="AC142" s="268"/>
    </row>
    <row r="143" spans="1:29" ht="15.75" customHeight="1">
      <c r="A143" s="271"/>
      <c r="B143" s="92" t="s">
        <v>104</v>
      </c>
      <c r="C143" s="260" t="s">
        <v>128</v>
      </c>
      <c r="D143" s="261"/>
      <c r="E143" s="93">
        <v>25.64</v>
      </c>
      <c r="F143" s="94">
        <v>1683</v>
      </c>
      <c r="G143" s="95">
        <f t="shared" si="54"/>
        <v>43152.12</v>
      </c>
      <c r="H143" s="96"/>
      <c r="I143" s="97">
        <v>11</v>
      </c>
      <c r="J143" s="98">
        <v>3600</v>
      </c>
      <c r="K143" s="99">
        <f t="shared" si="34"/>
        <v>327.27272727272725</v>
      </c>
      <c r="L143" s="100">
        <v>11</v>
      </c>
      <c r="M143" s="98">
        <f>F143/V143*60</f>
        <v>3083.3587786259541</v>
      </c>
      <c r="N143" s="99">
        <f t="shared" si="48"/>
        <v>280.30534351145036</v>
      </c>
      <c r="O143" s="101">
        <f t="shared" si="49"/>
        <v>0</v>
      </c>
      <c r="P143" s="102">
        <f t="shared" si="50"/>
        <v>-46.967383761276892</v>
      </c>
      <c r="Q143" s="103">
        <f t="shared" si="51"/>
        <v>0.85648854961832055</v>
      </c>
      <c r="R143" s="277"/>
      <c r="S143" s="1">
        <v>0.75017361111111114</v>
      </c>
      <c r="T143" s="2">
        <v>0.7729166666666667</v>
      </c>
      <c r="U143" s="104">
        <v>5.2500000000000213</v>
      </c>
      <c r="V143" s="105">
        <v>32.75</v>
      </c>
      <c r="W143" s="106"/>
      <c r="X143" s="113"/>
      <c r="Y143" s="262"/>
      <c r="Z143" s="263"/>
      <c r="AA143" s="111">
        <f t="shared" si="52"/>
        <v>-516.64122137404593</v>
      </c>
      <c r="AB143" s="103">
        <f t="shared" si="53"/>
        <v>0.85648854961832055</v>
      </c>
      <c r="AC143" s="268"/>
    </row>
    <row r="144" spans="1:29" ht="15.75" customHeight="1">
      <c r="A144" s="271"/>
      <c r="B144" s="92" t="s">
        <v>104</v>
      </c>
      <c r="C144" s="260" t="s">
        <v>129</v>
      </c>
      <c r="D144" s="261"/>
      <c r="E144" s="93">
        <v>29.52</v>
      </c>
      <c r="F144" s="94">
        <v>1724</v>
      </c>
      <c r="G144" s="95">
        <f t="shared" si="54"/>
        <v>50892.479999999996</v>
      </c>
      <c r="H144" s="96"/>
      <c r="I144" s="97">
        <v>17</v>
      </c>
      <c r="J144" s="98">
        <v>3273</v>
      </c>
      <c r="K144" s="99">
        <f t="shared" si="34"/>
        <v>192.52941176470588</v>
      </c>
      <c r="L144" s="100">
        <v>17</v>
      </c>
      <c r="M144" s="98">
        <f>F144/V144*60</f>
        <v>2815.970961887474</v>
      </c>
      <c r="N144" s="99">
        <f t="shared" si="48"/>
        <v>165.64535069926319</v>
      </c>
      <c r="O144" s="101">
        <f t="shared" si="49"/>
        <v>0</v>
      </c>
      <c r="P144" s="102">
        <f t="shared" si="50"/>
        <v>-26.884061065442694</v>
      </c>
      <c r="Q144" s="103">
        <f t="shared" si="51"/>
        <v>0.86036387469828113</v>
      </c>
      <c r="R144" s="277"/>
      <c r="S144" s="1">
        <v>0.77726851851851853</v>
      </c>
      <c r="T144" s="2">
        <v>0.80277777777777781</v>
      </c>
      <c r="U144" s="104">
        <v>6.2666666666666337</v>
      </c>
      <c r="V144" s="105">
        <v>36.733333333333377</v>
      </c>
      <c r="W144" s="106"/>
      <c r="X144" s="107"/>
      <c r="Y144" s="262"/>
      <c r="Z144" s="263"/>
      <c r="AA144" s="111">
        <f t="shared" si="52"/>
        <v>-457.029038112526</v>
      </c>
      <c r="AB144" s="103">
        <f t="shared" si="53"/>
        <v>0.86036387469828113</v>
      </c>
      <c r="AC144" s="268"/>
    </row>
    <row r="145" spans="1:29" ht="15.75" customHeight="1">
      <c r="A145" s="272"/>
      <c r="B145" s="92" t="s">
        <v>104</v>
      </c>
      <c r="C145" s="260" t="s">
        <v>130</v>
      </c>
      <c r="D145" s="261"/>
      <c r="E145" s="93">
        <v>29.85</v>
      </c>
      <c r="F145" s="94">
        <v>1995</v>
      </c>
      <c r="G145" s="95">
        <f t="shared" si="54"/>
        <v>59550.75</v>
      </c>
      <c r="H145" s="113"/>
      <c r="I145" s="97">
        <v>17</v>
      </c>
      <c r="J145" s="98">
        <v>3273</v>
      </c>
      <c r="K145" s="99">
        <f t="shared" si="34"/>
        <v>192.52941176470588</v>
      </c>
      <c r="L145" s="114">
        <v>17</v>
      </c>
      <c r="M145" s="98">
        <f>F145/V145*60</f>
        <v>2815.3665229321809</v>
      </c>
      <c r="N145" s="99">
        <f t="shared" si="48"/>
        <v>165.60979546659888</v>
      </c>
      <c r="O145" s="101">
        <f t="shared" si="49"/>
        <v>0</v>
      </c>
      <c r="P145" s="102">
        <f t="shared" si="50"/>
        <v>-26.919616298107002</v>
      </c>
      <c r="Q145" s="103">
        <f t="shared" si="51"/>
        <v>0.86017920040702134</v>
      </c>
      <c r="R145" s="277"/>
      <c r="S145" s="1">
        <v>0.80658564814814815</v>
      </c>
      <c r="T145" s="2">
        <v>0.83611111111111114</v>
      </c>
      <c r="U145" s="104">
        <v>5.4833333333332845</v>
      </c>
      <c r="V145" s="105">
        <v>42.516666666666708</v>
      </c>
      <c r="W145" s="106"/>
      <c r="X145" s="107"/>
      <c r="Y145" s="262"/>
      <c r="Z145" s="263"/>
      <c r="AA145" s="111">
        <f t="shared" si="52"/>
        <v>-457.63347706781906</v>
      </c>
      <c r="AB145" s="103">
        <f t="shared" si="53"/>
        <v>0.86017920040702134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3469.2</v>
      </c>
      <c r="K157" s="139">
        <f t="shared" ref="K157" si="56">J157/I157</f>
        <v>271.03124999999994</v>
      </c>
      <c r="L157" s="137">
        <f t="shared" ref="L157:M157" si="57">AVERAGE(L141:L156)</f>
        <v>12.8</v>
      </c>
      <c r="M157" s="138">
        <f t="shared" si="57"/>
        <v>2983.4481431432382</v>
      </c>
      <c r="N157" s="139">
        <f>M157/L157</f>
        <v>233.08188618306548</v>
      </c>
      <c r="O157" s="140">
        <f>L157-I157</f>
        <v>0</v>
      </c>
      <c r="P157" s="141">
        <f>N157-K157</f>
        <v>-37.949363816934465</v>
      </c>
      <c r="Q157" s="142">
        <f>N157/K157</f>
        <v>0.85998159320397749</v>
      </c>
      <c r="R157" s="278"/>
      <c r="S157" s="143">
        <f>S141</f>
        <v>0.70848379629629632</v>
      </c>
      <c r="T157" s="144">
        <f>INDEX(T141:T156,COUNTA(T141:T156))</f>
        <v>0.83611111111111114</v>
      </c>
      <c r="U157" s="145"/>
      <c r="V157" s="156"/>
      <c r="W157" s="135"/>
      <c r="X157" s="139"/>
      <c r="Y157" s="265"/>
      <c r="Z157" s="266"/>
      <c r="AA157" s="157">
        <f>M157-J157</f>
        <v>-485.75185685676161</v>
      </c>
      <c r="AB157" s="142">
        <f>M157/J157</f>
        <v>0.85998159320397738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4809</v>
      </c>
      <c r="G158" s="159">
        <f t="shared" ref="G158" si="58">E158*F158</f>
        <v>67470.27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2412.8780487804902</v>
      </c>
      <c r="N158" s="163">
        <f>M158/L158</f>
        <v>603.21951219512255</v>
      </c>
      <c r="O158" s="165">
        <f>L158-I158</f>
        <v>0</v>
      </c>
      <c r="P158" s="166">
        <f>N158-K158</f>
        <v>-71.780487804877453</v>
      </c>
      <c r="Q158" s="152">
        <f>N158/K158</f>
        <v>0.89365853658536676</v>
      </c>
      <c r="R158" s="276">
        <f>Q174</f>
        <v>0.89365853658536676</v>
      </c>
      <c r="S158" s="167">
        <v>0.70862268518518523</v>
      </c>
      <c r="T158" s="168">
        <v>0.79166666666666663</v>
      </c>
      <c r="U158" s="169"/>
      <c r="V158" s="170">
        <v>119.58333333333321</v>
      </c>
      <c r="W158" s="168"/>
      <c r="X158" s="171"/>
      <c r="Y158" s="279"/>
      <c r="Z158" s="280"/>
      <c r="AA158" s="109">
        <f>M158-J158</f>
        <v>-287.12195121950981</v>
      </c>
      <c r="AB158" s="152">
        <f>M158/J158</f>
        <v>0.89365853658536676</v>
      </c>
      <c r="AC158" s="267">
        <f>AB174</f>
        <v>0.89365853658536676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59">AVERAGE(I158:I173)</f>
        <v>4</v>
      </c>
      <c r="J174" s="138">
        <f t="shared" si="59"/>
        <v>2700</v>
      </c>
      <c r="K174" s="139">
        <f t="shared" ref="K174" si="60">J174/I174</f>
        <v>675</v>
      </c>
      <c r="L174" s="137">
        <f t="shared" ref="L174:M174" si="61">AVERAGE(L158:L173)</f>
        <v>4</v>
      </c>
      <c r="M174" s="138">
        <f t="shared" si="61"/>
        <v>2412.8780487804902</v>
      </c>
      <c r="N174" s="139">
        <f>M174/L174</f>
        <v>603.21951219512255</v>
      </c>
      <c r="O174" s="140">
        <f>L174-I174</f>
        <v>0</v>
      </c>
      <c r="P174" s="141">
        <f>N174-K174</f>
        <v>-71.780487804877453</v>
      </c>
      <c r="Q174" s="142">
        <f>N174/K174</f>
        <v>0.89365853658536676</v>
      </c>
      <c r="R174" s="278"/>
      <c r="S174" s="143">
        <f>S158</f>
        <v>0.70862268518518523</v>
      </c>
      <c r="T174" s="144">
        <f>INDEX(T158:T173,COUNTA(T158:T173))</f>
        <v>0.79166666666666663</v>
      </c>
      <c r="U174" s="145"/>
      <c r="V174" s="156"/>
      <c r="W174" s="135"/>
      <c r="X174" s="139"/>
      <c r="Y174" s="265"/>
      <c r="Z174" s="266"/>
      <c r="AA174" s="157">
        <f>M174-J174</f>
        <v>-287.12195121950981</v>
      </c>
      <c r="AB174" s="142">
        <f>M174/J174</f>
        <v>0.89365853658536676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1187</v>
      </c>
      <c r="G175" s="159">
        <f t="shared" ref="G175:G178" si="62">E175*F175</f>
        <v>32737.46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2572.6670680313155</v>
      </c>
      <c r="N175" s="163">
        <f>M175/L175</f>
        <v>643.16676700782887</v>
      </c>
      <c r="O175" s="165">
        <f>L175-I175</f>
        <v>0</v>
      </c>
      <c r="P175" s="166">
        <f>N175-K175</f>
        <v>-106.83323299217113</v>
      </c>
      <c r="Q175" s="152">
        <f>N175/K175</f>
        <v>0.8575556893437718</v>
      </c>
      <c r="R175" s="276">
        <f>Q191</f>
        <v>0.86757336749196468</v>
      </c>
      <c r="S175" s="167">
        <v>0.70855324074074078</v>
      </c>
      <c r="T175" s="168">
        <v>0.72777777777777775</v>
      </c>
      <c r="U175" s="169"/>
      <c r="V175" s="170">
        <v>27.683333333333238</v>
      </c>
      <c r="W175" s="173"/>
      <c r="X175" s="151"/>
      <c r="Y175" s="279"/>
      <c r="Z175" s="280"/>
      <c r="AA175" s="109">
        <f>M175-J175</f>
        <v>-427.33293196868453</v>
      </c>
      <c r="AB175" s="152">
        <f>M175/J175</f>
        <v>0.8575556893437718</v>
      </c>
      <c r="AC175" s="267">
        <f>AB191</f>
        <v>0.86757336749196479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961</v>
      </c>
      <c r="G176" s="95">
        <f t="shared" si="62"/>
        <v>23208.149999999998</v>
      </c>
      <c r="H176" s="96"/>
      <c r="I176" s="97">
        <v>4</v>
      </c>
      <c r="J176" s="98">
        <v>3000</v>
      </c>
      <c r="K176" s="99">
        <f t="shared" ref="K176:K178" si="63">J176/I176</f>
        <v>750</v>
      </c>
      <c r="L176" s="100">
        <v>4</v>
      </c>
      <c r="M176" s="98">
        <f>F176/V176*60</f>
        <v>2566.468842729977</v>
      </c>
      <c r="N176" s="99">
        <f>M176/L176</f>
        <v>641.61721068249426</v>
      </c>
      <c r="O176" s="101">
        <f>L176-I176</f>
        <v>0</v>
      </c>
      <c r="P176" s="102">
        <f>N176-K176</f>
        <v>-108.38278931750574</v>
      </c>
      <c r="Q176" s="103">
        <f>N176/K176</f>
        <v>0.8554896142433257</v>
      </c>
      <c r="R176" s="277"/>
      <c r="S176" s="1">
        <v>0.73194444444444451</v>
      </c>
      <c r="T176" s="2">
        <v>0.74754629629629632</v>
      </c>
      <c r="U176" s="104">
        <v>6.0000000000001386</v>
      </c>
      <c r="V176" s="105">
        <v>22.466666666666608</v>
      </c>
      <c r="W176" s="106"/>
      <c r="X176" s="107"/>
      <c r="Y176" s="262"/>
      <c r="Z176" s="263"/>
      <c r="AA176" s="111">
        <f>M176-J176</f>
        <v>-433.53115727002296</v>
      </c>
      <c r="AB176" s="103">
        <f>M176/J176</f>
        <v>0.8554896142433257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2657</v>
      </c>
      <c r="G177" s="95">
        <f t="shared" si="62"/>
        <v>41741.47</v>
      </c>
      <c r="H177" s="96"/>
      <c r="I177" s="97">
        <v>3</v>
      </c>
      <c r="J177" s="98">
        <v>3300</v>
      </c>
      <c r="K177" s="99">
        <f t="shared" si="63"/>
        <v>1100</v>
      </c>
      <c r="L177" s="100">
        <v>3</v>
      </c>
      <c r="M177" s="98">
        <f>F177/V177*60</f>
        <v>2889.7885196374655</v>
      </c>
      <c r="N177" s="99">
        <f>M177/L177</f>
        <v>963.26283987915519</v>
      </c>
      <c r="O177" s="101">
        <f>L177-I177</f>
        <v>0</v>
      </c>
      <c r="P177" s="102">
        <f>N177-K177</f>
        <v>-136.73716012084481</v>
      </c>
      <c r="Q177" s="103">
        <f>N177/K177</f>
        <v>0.87569349079923198</v>
      </c>
      <c r="R177" s="277"/>
      <c r="S177" s="1">
        <v>0.75138888888888888</v>
      </c>
      <c r="T177" s="2">
        <v>0.78969907407407403</v>
      </c>
      <c r="U177" s="104">
        <v>5.5333333333332924</v>
      </c>
      <c r="V177" s="105">
        <v>55.1666666666666</v>
      </c>
      <c r="W177" s="106"/>
      <c r="X177" s="107"/>
      <c r="Y177" s="262"/>
      <c r="Z177" s="263"/>
      <c r="AA177" s="111">
        <f>M177-J177</f>
        <v>-410.21148036253453</v>
      </c>
      <c r="AB177" s="103">
        <f>M177/J177</f>
        <v>0.87569349079923198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5418</v>
      </c>
      <c r="G178" s="95">
        <f t="shared" si="62"/>
        <v>96928.02</v>
      </c>
      <c r="H178" s="96"/>
      <c r="I178" s="97">
        <v>4</v>
      </c>
      <c r="J178" s="98">
        <v>3300</v>
      </c>
      <c r="K178" s="99">
        <f t="shared" si="63"/>
        <v>825</v>
      </c>
      <c r="L178" s="100">
        <v>4</v>
      </c>
      <c r="M178" s="98">
        <f>F178/V178*60</f>
        <v>2902.4999999999977</v>
      </c>
      <c r="N178" s="99">
        <f>M178/L178</f>
        <v>725.62499999999943</v>
      </c>
      <c r="O178" s="101">
        <f>L178-I178</f>
        <v>0</v>
      </c>
      <c r="P178" s="102">
        <f>N178-K178</f>
        <v>-99.375000000000568</v>
      </c>
      <c r="Q178" s="103">
        <f>N178/K178</f>
        <v>0.87954545454545385</v>
      </c>
      <c r="R178" s="277"/>
      <c r="S178" s="1">
        <v>0.79305555555555551</v>
      </c>
      <c r="T178" s="2">
        <v>0.87083333333333335</v>
      </c>
      <c r="U178" s="104">
        <v>4.8333333333333428</v>
      </c>
      <c r="V178" s="105">
        <v>112.00000000000009</v>
      </c>
      <c r="W178" s="106"/>
      <c r="X178" s="107"/>
      <c r="Y178" s="262"/>
      <c r="Z178" s="263"/>
      <c r="AA178" s="111">
        <f>M178-J178</f>
        <v>-397.50000000000227</v>
      </c>
      <c r="AB178" s="103">
        <f>M178/J178</f>
        <v>0.87954545454545385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4">AVERAGE(I175:I190)</f>
        <v>3.75</v>
      </c>
      <c r="J191" s="138">
        <f t="shared" si="64"/>
        <v>3150</v>
      </c>
      <c r="K191" s="139">
        <f t="shared" ref="K191" si="65">J191/I191</f>
        <v>840</v>
      </c>
      <c r="L191" s="137">
        <f t="shared" ref="L191:M191" si="66">AVERAGE(L175:L190)</f>
        <v>3.75</v>
      </c>
      <c r="M191" s="138">
        <f t="shared" si="66"/>
        <v>2732.856107599689</v>
      </c>
      <c r="N191" s="139">
        <f>M191/L191</f>
        <v>728.76162869325037</v>
      </c>
      <c r="O191" s="140">
        <f>L191-I191</f>
        <v>0</v>
      </c>
      <c r="P191" s="141">
        <f>N191-K191</f>
        <v>-111.23837130674963</v>
      </c>
      <c r="Q191" s="142">
        <f>N191/K191</f>
        <v>0.86757336749196468</v>
      </c>
      <c r="R191" s="278"/>
      <c r="S191" s="143">
        <f>S175</f>
        <v>0.70855324074074078</v>
      </c>
      <c r="T191" s="144">
        <f>INDEX(T175:T190,COUNTA(T175:T190))</f>
        <v>0.87083333333333335</v>
      </c>
      <c r="U191" s="145"/>
      <c r="V191" s="156"/>
      <c r="W191" s="89"/>
      <c r="X191" s="91"/>
      <c r="Y191" s="265"/>
      <c r="Z191" s="266"/>
      <c r="AA191" s="157">
        <f>M191-J191</f>
        <v>-417.14389240031096</v>
      </c>
      <c r="AB191" s="142">
        <f>M191/J191</f>
        <v>0.86757336749196479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1787</v>
      </c>
      <c r="G192" s="159">
        <f t="shared" ref="G192:G194" si="67">E192*F192</f>
        <v>39814.36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2871.9642857142876</v>
      </c>
      <c r="N192" s="163">
        <f>M192/L192</f>
        <v>574.39285714285757</v>
      </c>
      <c r="O192" s="165">
        <f>L192-I192</f>
        <v>0</v>
      </c>
      <c r="P192" s="166">
        <f>N192-K192</f>
        <v>-85.607142857142435</v>
      </c>
      <c r="Q192" s="152">
        <f>N192/K192</f>
        <v>0.87029220779220839</v>
      </c>
      <c r="R192" s="276">
        <f>Q208</f>
        <v>0.87483243547629441</v>
      </c>
      <c r="S192" s="167">
        <v>0.70833333333333337</v>
      </c>
      <c r="T192" s="168">
        <v>0.73425925925925928</v>
      </c>
      <c r="U192" s="169"/>
      <c r="V192" s="170">
        <v>37.333333333333307</v>
      </c>
      <c r="W192" s="173"/>
      <c r="X192" s="151"/>
      <c r="Y192" s="279"/>
      <c r="Z192" s="280"/>
      <c r="AA192" s="109">
        <f>M192-J192</f>
        <v>-428.0357142857124</v>
      </c>
      <c r="AB192" s="152">
        <f>M192/J192</f>
        <v>0.87029220779220839</v>
      </c>
      <c r="AC192" s="267">
        <f>AB208</f>
        <v>0.8748324354762943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1570</v>
      </c>
      <c r="G193" s="95">
        <f t="shared" si="67"/>
        <v>28542.6</v>
      </c>
      <c r="H193" s="96"/>
      <c r="I193" s="97">
        <v>4</v>
      </c>
      <c r="J193" s="98">
        <v>3300</v>
      </c>
      <c r="K193" s="99">
        <f t="shared" ref="K193:K230" si="68">J193/I193</f>
        <v>825</v>
      </c>
      <c r="L193" s="100">
        <v>4</v>
      </c>
      <c r="M193" s="98">
        <f>F193/V193*60</f>
        <v>2873.411286222683</v>
      </c>
      <c r="N193" s="99">
        <f>M193/L193</f>
        <v>718.35282155567074</v>
      </c>
      <c r="O193" s="101">
        <f>L193-I193</f>
        <v>0</v>
      </c>
      <c r="P193" s="102">
        <f>N193-K193</f>
        <v>-106.64717844432926</v>
      </c>
      <c r="Q193" s="103">
        <f>N193/K193</f>
        <v>0.87073069279475246</v>
      </c>
      <c r="R193" s="277"/>
      <c r="S193" s="1">
        <v>0.73903935185185188</v>
      </c>
      <c r="T193" s="2">
        <v>0.76180555555555551</v>
      </c>
      <c r="U193" s="104">
        <v>6.8833333333333435</v>
      </c>
      <c r="V193" s="105">
        <v>32.783333333333232</v>
      </c>
      <c r="W193" s="106"/>
      <c r="X193" s="107"/>
      <c r="Y193" s="262"/>
      <c r="Z193" s="263"/>
      <c r="AA193" s="111">
        <f>M193-J193</f>
        <v>-426.58871377731703</v>
      </c>
      <c r="AB193" s="103">
        <f>M193/J193</f>
        <v>0.87073069279475246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8237</v>
      </c>
      <c r="G194" s="95">
        <f t="shared" si="67"/>
        <v>137228.42000000001</v>
      </c>
      <c r="H194" s="96"/>
      <c r="I194" s="97">
        <v>4</v>
      </c>
      <c r="J194" s="98">
        <v>3300</v>
      </c>
      <c r="K194" s="99">
        <f t="shared" si="68"/>
        <v>825</v>
      </c>
      <c r="L194" s="100">
        <v>4</v>
      </c>
      <c r="M194" s="98">
        <f>F194/V194*60</f>
        <v>2915.465539278342</v>
      </c>
      <c r="N194" s="99">
        <f>M194/L194</f>
        <v>728.86638481958551</v>
      </c>
      <c r="O194" s="101">
        <f>L194-I194</f>
        <v>0</v>
      </c>
      <c r="P194" s="102">
        <f>N194-K194</f>
        <v>-96.133615180414495</v>
      </c>
      <c r="Q194" s="103">
        <f>N194/K194</f>
        <v>0.88347440584192183</v>
      </c>
      <c r="R194" s="277"/>
      <c r="S194" s="1">
        <v>0.7663078703703704</v>
      </c>
      <c r="T194" s="2">
        <v>0.88402777777777775</v>
      </c>
      <c r="U194" s="104">
        <v>6.4833333333334409</v>
      </c>
      <c r="V194" s="105">
        <v>169.51666666666657</v>
      </c>
      <c r="W194" s="106"/>
      <c r="X194" s="107"/>
      <c r="Y194" s="262"/>
      <c r="Z194" s="263"/>
      <c r="AA194" s="111">
        <f>M194-J194</f>
        <v>-384.53446072165798</v>
      </c>
      <c r="AB194" s="103">
        <f>M194/J194</f>
        <v>0.88347440584192183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4.333333333333333</v>
      </c>
      <c r="J208" s="138">
        <f t="shared" si="69"/>
        <v>3300</v>
      </c>
      <c r="K208" s="139">
        <f t="shared" ref="K208" si="70">J208/I208</f>
        <v>761.53846153846155</v>
      </c>
      <c r="L208" s="137">
        <f t="shared" ref="L208:M208" si="71">AVERAGE(L192:L207)</f>
        <v>4.333333333333333</v>
      </c>
      <c r="M208" s="138">
        <f t="shared" si="71"/>
        <v>2886.9470370717713</v>
      </c>
      <c r="N208" s="139">
        <f>M208/L208</f>
        <v>666.21854701656264</v>
      </c>
      <c r="O208" s="140">
        <f>L208-I208</f>
        <v>0</v>
      </c>
      <c r="P208" s="141">
        <f>N208-K208</f>
        <v>-95.319914521898909</v>
      </c>
      <c r="Q208" s="142">
        <f>N208/K208</f>
        <v>0.87483243547629441</v>
      </c>
      <c r="R208" s="278"/>
      <c r="S208" s="143">
        <f>S192</f>
        <v>0.70833333333333337</v>
      </c>
      <c r="T208" s="144">
        <f>INDEX(T192:T207,COUNTA(T192:T207))</f>
        <v>0.88402777777777775</v>
      </c>
      <c r="U208" s="145"/>
      <c r="V208" s="156"/>
      <c r="W208" s="89"/>
      <c r="X208" s="91"/>
      <c r="Y208" s="265"/>
      <c r="Z208" s="266"/>
      <c r="AA208" s="157">
        <f>M208-J208</f>
        <v>-413.05296292822868</v>
      </c>
      <c r="AB208" s="142">
        <f>M208/J208</f>
        <v>0.8748324354762943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3859</v>
      </c>
      <c r="G209" s="159">
        <f t="shared" ref="G209:G211" si="72">E209*F209</f>
        <v>70156.62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3039.9124726477016</v>
      </c>
      <c r="N209" s="163">
        <f>M209/L209</f>
        <v>1013.3041575492339</v>
      </c>
      <c r="O209" s="165">
        <f>L209-I209</f>
        <v>0</v>
      </c>
      <c r="P209" s="166">
        <f>N209-K209</f>
        <v>-186.69584245076612</v>
      </c>
      <c r="Q209" s="152">
        <f>N209/K209</f>
        <v>0.84442013129102822</v>
      </c>
      <c r="R209" s="276">
        <f>Q225</f>
        <v>0.84394372619273617</v>
      </c>
      <c r="S209" s="167">
        <v>0.70833333333333337</v>
      </c>
      <c r="T209" s="168">
        <v>0.7612268518518519</v>
      </c>
      <c r="U209" s="169"/>
      <c r="V209" s="170">
        <v>76.166666666666686</v>
      </c>
      <c r="W209" s="173"/>
      <c r="X209" s="151"/>
      <c r="Y209" s="279"/>
      <c r="Z209" s="280"/>
      <c r="AA209" s="109">
        <f>M209-J209</f>
        <v>-560.08752735229837</v>
      </c>
      <c r="AB209" s="152">
        <f>M209/J209</f>
        <v>0.84442013129102822</v>
      </c>
      <c r="AC209" s="267">
        <f>AB225</f>
        <v>0.84394372619273617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5693</v>
      </c>
      <c r="G210" s="95">
        <f t="shared" si="72"/>
        <v>81296.039999999994</v>
      </c>
      <c r="H210" s="96">
        <v>2</v>
      </c>
      <c r="I210" s="97">
        <v>3</v>
      </c>
      <c r="J210" s="98">
        <v>3600</v>
      </c>
      <c r="K210" s="99">
        <f t="shared" si="68"/>
        <v>1200</v>
      </c>
      <c r="L210" s="100">
        <v>3</v>
      </c>
      <c r="M210" s="98">
        <f>F210/V210*60</f>
        <v>3040.7715133531151</v>
      </c>
      <c r="N210" s="99">
        <f>M210/L210</f>
        <v>1013.5905044510383</v>
      </c>
      <c r="O210" s="101">
        <f>L210-I210</f>
        <v>0</v>
      </c>
      <c r="P210" s="102">
        <f>N210-K210</f>
        <v>-186.40949554896167</v>
      </c>
      <c r="Q210" s="103">
        <f>N210/K210</f>
        <v>0.84465875370919863</v>
      </c>
      <c r="R210" s="277"/>
      <c r="S210" s="1">
        <v>0.77361111111111114</v>
      </c>
      <c r="T210" s="2">
        <v>0.85162037037037042</v>
      </c>
      <c r="U210" s="104">
        <v>17.833333333333297</v>
      </c>
      <c r="V210" s="105">
        <v>112.33333333333336</v>
      </c>
      <c r="W210" s="106">
        <v>0.85162037037037042</v>
      </c>
      <c r="X210" s="107">
        <v>0.90775462962962961</v>
      </c>
      <c r="Y210" s="262"/>
      <c r="Z210" s="263"/>
      <c r="AA210" s="111">
        <f>M210-J210</f>
        <v>-559.2284866468849</v>
      </c>
      <c r="AB210" s="103">
        <f>M210/J210</f>
        <v>0.84465875370919863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4593</v>
      </c>
      <c r="G211" s="95">
        <f t="shared" si="72"/>
        <v>65588.039999999994</v>
      </c>
      <c r="H211" s="96"/>
      <c r="I211" s="97">
        <v>3</v>
      </c>
      <c r="J211" s="98">
        <v>3600</v>
      </c>
      <c r="K211" s="99">
        <f t="shared" si="68"/>
        <v>1200</v>
      </c>
      <c r="L211" s="100">
        <v>3</v>
      </c>
      <c r="M211" s="98">
        <f>F211/V211*60</f>
        <v>3033.9082568807335</v>
      </c>
      <c r="N211" s="99">
        <f>M211/L211</f>
        <v>1011.3027522935778</v>
      </c>
      <c r="O211" s="101">
        <f>L211-I211</f>
        <v>0</v>
      </c>
      <c r="P211" s="102">
        <f>N211-K211</f>
        <v>-188.69724770642222</v>
      </c>
      <c r="Q211" s="103">
        <f>N211/K211</f>
        <v>0.84275229357798154</v>
      </c>
      <c r="R211" s="277"/>
      <c r="S211" s="1">
        <v>0.90775462962962961</v>
      </c>
      <c r="T211" s="2">
        <v>0.97083333333333333</v>
      </c>
      <c r="U211" s="104">
        <v>80.833333333333229</v>
      </c>
      <c r="V211" s="105">
        <v>90.833333333333357</v>
      </c>
      <c r="W211" s="106"/>
      <c r="X211" s="107"/>
      <c r="Y211" s="262"/>
      <c r="Z211" s="263"/>
      <c r="AA211" s="111">
        <f>M211-J211</f>
        <v>-566.09174311926654</v>
      </c>
      <c r="AB211" s="103">
        <f>M211/J211</f>
        <v>0.84275229357798154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3">AVERAGE(I209:I224)</f>
        <v>3</v>
      </c>
      <c r="J225" s="138">
        <f t="shared" si="73"/>
        <v>3600</v>
      </c>
      <c r="K225" s="139">
        <f t="shared" ref="K225" si="74">J225/I225</f>
        <v>1200</v>
      </c>
      <c r="L225" s="137">
        <f t="shared" ref="L225:M225" si="75">AVERAGE(L209:L224)</f>
        <v>3</v>
      </c>
      <c r="M225" s="138">
        <f t="shared" si="75"/>
        <v>3038.1974142938502</v>
      </c>
      <c r="N225" s="139">
        <f t="shared" ref="N225:N230" si="76">M225/L225</f>
        <v>1012.7324714312834</v>
      </c>
      <c r="O225" s="140">
        <f t="shared" ref="O225:O230" si="77">L225-I225</f>
        <v>0</v>
      </c>
      <c r="P225" s="141">
        <f t="shared" ref="P225:P230" si="78">N225-K225</f>
        <v>-187.26752856871656</v>
      </c>
      <c r="Q225" s="142">
        <f t="shared" ref="Q225:Q230" si="79">N225/K225</f>
        <v>0.84394372619273617</v>
      </c>
      <c r="R225" s="278"/>
      <c r="S225" s="143">
        <f>S209</f>
        <v>0.70833333333333337</v>
      </c>
      <c r="T225" s="144">
        <f>INDEX(T209:T224,COUNTA(T209:T224))</f>
        <v>0.97083333333333333</v>
      </c>
      <c r="U225" s="145"/>
      <c r="V225" s="156"/>
      <c r="W225" s="89"/>
      <c r="X225" s="91"/>
      <c r="Y225" s="265"/>
      <c r="Z225" s="266"/>
      <c r="AA225" s="157">
        <f t="shared" ref="AA225:AA230" si="80">M225-J225</f>
        <v>-561.80258570614978</v>
      </c>
      <c r="AB225" s="142">
        <f t="shared" ref="AB225:AB230" si="81">M225/J225</f>
        <v>0.84394372619273617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2120</v>
      </c>
      <c r="G226" s="159">
        <f t="shared" ref="G226:G230" si="82">E226*F226</f>
        <v>38541.599999999999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3038.2165605095474</v>
      </c>
      <c r="N226" s="163">
        <f t="shared" si="76"/>
        <v>1012.7388535031824</v>
      </c>
      <c r="O226" s="165">
        <f t="shared" si="77"/>
        <v>0</v>
      </c>
      <c r="P226" s="166">
        <f t="shared" si="78"/>
        <v>-187.26114649681756</v>
      </c>
      <c r="Q226" s="152">
        <f t="shared" si="79"/>
        <v>0.84394904458598541</v>
      </c>
      <c r="R226" s="276">
        <f>Q242</f>
        <v>0.86403661542315602</v>
      </c>
      <c r="S226" s="167">
        <v>0.7084259259259259</v>
      </c>
      <c r="T226" s="168">
        <v>0.73750000000000004</v>
      </c>
      <c r="U226" s="169"/>
      <c r="V226" s="170">
        <v>41.86666666666676</v>
      </c>
      <c r="W226" s="168"/>
      <c r="X226" s="171"/>
      <c r="Y226" s="279"/>
      <c r="Z226" s="280"/>
      <c r="AA226" s="174">
        <f t="shared" si="80"/>
        <v>-561.78343949045257</v>
      </c>
      <c r="AB226" s="152">
        <f t="shared" si="81"/>
        <v>0.84394904458598541</v>
      </c>
      <c r="AC226" s="267">
        <f>AB242</f>
        <v>0.86403661542315602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874</v>
      </c>
      <c r="G227" s="95">
        <f t="shared" si="82"/>
        <v>21692.68</v>
      </c>
      <c r="H227" s="96">
        <v>2</v>
      </c>
      <c r="I227" s="97">
        <v>4</v>
      </c>
      <c r="J227" s="98">
        <v>3300</v>
      </c>
      <c r="K227" s="99">
        <f t="shared" si="68"/>
        <v>825</v>
      </c>
      <c r="L227" s="100">
        <v>4</v>
      </c>
      <c r="M227" s="98">
        <f>F227/V227*60</f>
        <v>2842.2764227642269</v>
      </c>
      <c r="N227" s="99">
        <f t="shared" si="76"/>
        <v>710.56910569105673</v>
      </c>
      <c r="O227" s="101">
        <f t="shared" si="77"/>
        <v>0</v>
      </c>
      <c r="P227" s="102">
        <f t="shared" si="78"/>
        <v>-114.43089430894327</v>
      </c>
      <c r="Q227" s="103">
        <f t="shared" si="79"/>
        <v>0.86129588568612936</v>
      </c>
      <c r="R227" s="277"/>
      <c r="S227" s="1">
        <v>0.75</v>
      </c>
      <c r="T227" s="2">
        <v>0.7628125</v>
      </c>
      <c r="U227" s="104">
        <v>17.999999999999936</v>
      </c>
      <c r="V227" s="105">
        <v>18.450000000000006</v>
      </c>
      <c r="W227" s="106"/>
      <c r="X227" s="113"/>
      <c r="Y227" s="262"/>
      <c r="Z227" s="263"/>
      <c r="AA227" s="175">
        <f t="shared" si="80"/>
        <v>-457.72357723577306</v>
      </c>
      <c r="AB227" s="103">
        <f t="shared" si="81"/>
        <v>0.86129588568612936</v>
      </c>
      <c r="AC227" s="268"/>
    </row>
    <row r="228" spans="1:29" ht="15.75" customHeight="1">
      <c r="A228" s="282"/>
      <c r="B228" s="92" t="s">
        <v>115</v>
      </c>
      <c r="C228" s="260" t="s">
        <v>149</v>
      </c>
      <c r="D228" s="261"/>
      <c r="E228" s="93">
        <v>18.18</v>
      </c>
      <c r="F228" s="94">
        <v>2340</v>
      </c>
      <c r="G228" s="95">
        <f t="shared" si="82"/>
        <v>42541.2</v>
      </c>
      <c r="H228" s="96"/>
      <c r="I228" s="97">
        <v>4</v>
      </c>
      <c r="J228" s="98">
        <v>3000</v>
      </c>
      <c r="K228" s="99">
        <f t="shared" si="68"/>
        <v>750</v>
      </c>
      <c r="L228" s="100">
        <v>4</v>
      </c>
      <c r="M228" s="98">
        <f>F228/V228*60</f>
        <v>2649.0566037735784</v>
      </c>
      <c r="N228" s="99">
        <f t="shared" si="76"/>
        <v>662.26415094339461</v>
      </c>
      <c r="O228" s="101">
        <f t="shared" si="77"/>
        <v>0</v>
      </c>
      <c r="P228" s="102">
        <f t="shared" si="78"/>
        <v>-87.735849056605389</v>
      </c>
      <c r="Q228" s="103">
        <f t="shared" si="79"/>
        <v>0.88301886792452611</v>
      </c>
      <c r="R228" s="277"/>
      <c r="S228" s="1">
        <v>0.77569444444444435</v>
      </c>
      <c r="T228" s="2">
        <v>0.8125</v>
      </c>
      <c r="U228" s="104">
        <v>18.549999999999862</v>
      </c>
      <c r="V228" s="105">
        <v>53.000000000000128</v>
      </c>
      <c r="W228" s="106"/>
      <c r="X228" s="113"/>
      <c r="Y228" s="262"/>
      <c r="Z228" s="263"/>
      <c r="AA228" s="175">
        <f t="shared" si="80"/>
        <v>-350.94339622642156</v>
      </c>
      <c r="AB228" s="103">
        <f t="shared" si="81"/>
        <v>0.88301886792452611</v>
      </c>
      <c r="AC228" s="268"/>
    </row>
    <row r="229" spans="1:29" ht="15.75" customHeight="1">
      <c r="A229" s="282"/>
      <c r="B229" s="92" t="s">
        <v>115</v>
      </c>
      <c r="C229" s="260" t="s">
        <v>148</v>
      </c>
      <c r="D229" s="261"/>
      <c r="E229" s="93">
        <v>25.03</v>
      </c>
      <c r="F229" s="94">
        <v>2644</v>
      </c>
      <c r="G229" s="95">
        <f t="shared" si="82"/>
        <v>66179.320000000007</v>
      </c>
      <c r="H229" s="96"/>
      <c r="I229" s="97">
        <v>4</v>
      </c>
      <c r="J229" s="98">
        <v>3300</v>
      </c>
      <c r="K229" s="99">
        <f t="shared" si="68"/>
        <v>825</v>
      </c>
      <c r="L229" s="100">
        <v>4</v>
      </c>
      <c r="M229" s="98">
        <f>F229/V229*60</f>
        <v>2875.6495468277808</v>
      </c>
      <c r="N229" s="99">
        <f t="shared" si="76"/>
        <v>718.9123867069452</v>
      </c>
      <c r="O229" s="101">
        <f t="shared" si="77"/>
        <v>0</v>
      </c>
      <c r="P229" s="102">
        <f t="shared" si="78"/>
        <v>-106.0876132930548</v>
      </c>
      <c r="Q229" s="103">
        <f t="shared" si="79"/>
        <v>0.87140895358417603</v>
      </c>
      <c r="R229" s="277"/>
      <c r="S229" s="1">
        <v>0.82291666666666652</v>
      </c>
      <c r="T229" s="2">
        <v>0.86122685185185188</v>
      </c>
      <c r="U229" s="104">
        <v>14.999999999999787</v>
      </c>
      <c r="V229" s="105">
        <v>55.166666666666927</v>
      </c>
      <c r="W229" s="106">
        <v>0.86122685185185188</v>
      </c>
      <c r="X229" s="107">
        <v>0.91666666666666641</v>
      </c>
      <c r="Y229" s="262"/>
      <c r="Z229" s="263"/>
      <c r="AA229" s="175">
        <f t="shared" si="80"/>
        <v>-424.3504531722192</v>
      </c>
      <c r="AB229" s="103">
        <f t="shared" si="81"/>
        <v>0.87140895358417603</v>
      </c>
      <c r="AC229" s="268"/>
    </row>
    <row r="230" spans="1:29" ht="15.75" customHeight="1">
      <c r="A230" s="282"/>
      <c r="B230" s="92" t="s">
        <v>115</v>
      </c>
      <c r="C230" s="260" t="s">
        <v>143</v>
      </c>
      <c r="D230" s="261"/>
      <c r="E230" s="93">
        <v>24.82</v>
      </c>
      <c r="F230" s="94">
        <v>2114</v>
      </c>
      <c r="G230" s="95">
        <f t="shared" si="82"/>
        <v>52469.48</v>
      </c>
      <c r="H230" s="113"/>
      <c r="I230" s="97">
        <v>4</v>
      </c>
      <c r="J230" s="98">
        <v>3300</v>
      </c>
      <c r="K230" s="99">
        <f t="shared" si="68"/>
        <v>825</v>
      </c>
      <c r="L230" s="114">
        <v>4</v>
      </c>
      <c r="M230" s="98">
        <f>F230/V230*60</f>
        <v>2851.4050206069401</v>
      </c>
      <c r="N230" s="99">
        <f t="shared" si="76"/>
        <v>712.85125515173502</v>
      </c>
      <c r="O230" s="101">
        <f t="shared" si="77"/>
        <v>0</v>
      </c>
      <c r="P230" s="102">
        <f t="shared" si="78"/>
        <v>-112.14874484826498</v>
      </c>
      <c r="Q230" s="103">
        <f t="shared" si="79"/>
        <v>0.86406212745664845</v>
      </c>
      <c r="R230" s="277"/>
      <c r="S230" s="1">
        <v>0.91666666666666641</v>
      </c>
      <c r="T230" s="2">
        <v>0.94755787037037043</v>
      </c>
      <c r="U230" s="104">
        <v>79.833333333332916</v>
      </c>
      <c r="V230" s="105">
        <v>44.483333333333789</v>
      </c>
      <c r="W230" s="106"/>
      <c r="X230" s="107"/>
      <c r="Y230" s="262"/>
      <c r="Z230" s="263"/>
      <c r="AA230" s="175">
        <f t="shared" si="80"/>
        <v>-448.59497939305993</v>
      </c>
      <c r="AB230" s="103">
        <f t="shared" si="81"/>
        <v>0.86406212745664845</v>
      </c>
      <c r="AC230" s="268"/>
    </row>
    <row r="231" spans="1:29" ht="15.75" customHeight="1">
      <c r="A231" s="282"/>
      <c r="B231" s="92"/>
      <c r="C231" s="260"/>
      <c r="D231" s="261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7"/>
      <c r="S231" s="1"/>
      <c r="T231" s="2"/>
      <c r="U231" s="104"/>
      <c r="V231" s="105"/>
      <c r="W231" s="106"/>
      <c r="X231" s="4"/>
      <c r="Y231" s="262"/>
      <c r="Z231" s="263"/>
      <c r="AA231" s="175"/>
      <c r="AB231" s="103"/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3">AVERAGE(I226:I241)</f>
        <v>3.8</v>
      </c>
      <c r="J242" s="138">
        <f t="shared" si="83"/>
        <v>3300</v>
      </c>
      <c r="K242" s="139">
        <f t="shared" ref="K242" si="84">J242/I242</f>
        <v>868.42105263157896</v>
      </c>
      <c r="L242" s="137">
        <f t="shared" ref="L242:M242" si="85">AVERAGE(L226:L241)</f>
        <v>3.8</v>
      </c>
      <c r="M242" s="138">
        <f t="shared" si="85"/>
        <v>2851.3208308964149</v>
      </c>
      <c r="N242" s="139">
        <f>M242/L242</f>
        <v>750.34758707800393</v>
      </c>
      <c r="O242" s="140">
        <f>L242-I242</f>
        <v>0</v>
      </c>
      <c r="P242" s="141">
        <f>N242-K242</f>
        <v>-118.07346555357503</v>
      </c>
      <c r="Q242" s="142">
        <f>N242/K242</f>
        <v>0.86403661542315602</v>
      </c>
      <c r="R242" s="278"/>
      <c r="S242" s="143">
        <f>S226</f>
        <v>0.7084259259259259</v>
      </c>
      <c r="T242" s="144">
        <f>INDEX(T226:T241,COUNTA(T226:T241))</f>
        <v>0.94755787037037043</v>
      </c>
      <c r="U242" s="145"/>
      <c r="V242" s="156"/>
      <c r="W242" s="135"/>
      <c r="X242" s="139"/>
      <c r="Y242" s="265"/>
      <c r="Z242" s="266"/>
      <c r="AA242" s="177">
        <f>M242-J242</f>
        <v>-448.67916910358508</v>
      </c>
      <c r="AB242" s="142">
        <f>M242/J242</f>
        <v>0.86403661542315602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795" priority="1" operator="greaterThan">
      <formula>0</formula>
    </cfRule>
  </conditionalFormatting>
  <conditionalFormatting sqref="P5:P242 AA5:AA242">
    <cfRule type="cellIs" dxfId="794" priority="4" operator="lessThan">
      <formula>0</formula>
    </cfRule>
  </conditionalFormatting>
  <conditionalFormatting sqref="Q5:Q242 AB5:AB242">
    <cfRule type="cellIs" dxfId="793" priority="2" operator="greaterThan">
      <formula>1</formula>
    </cfRule>
    <cfRule type="cellIs" dxfId="792" priority="3" operator="lessThan">
      <formula>0.8</formula>
    </cfRule>
  </conditionalFormatting>
  <conditionalFormatting sqref="AC5:AC23 R5:R242 AC141:AC146">
    <cfRule type="cellIs" dxfId="791" priority="5" operator="lessThan">
      <formula>0.8</formula>
    </cfRule>
  </conditionalFormatting>
  <conditionalFormatting sqref="AC29:AC37">
    <cfRule type="cellIs" dxfId="790" priority="16" operator="lessThan">
      <formula>0.8</formula>
    </cfRule>
  </conditionalFormatting>
  <conditionalFormatting sqref="AC39:AC44">
    <cfRule type="cellIs" dxfId="789" priority="15" operator="lessThan">
      <formula>0.8</formula>
    </cfRule>
  </conditionalFormatting>
  <conditionalFormatting sqref="AC56">
    <cfRule type="cellIs" dxfId="788" priority="17" operator="lessThan">
      <formula>0.8</formula>
    </cfRule>
  </conditionalFormatting>
  <conditionalFormatting sqref="AC73:AC78">
    <cfRule type="cellIs" dxfId="787" priority="13" operator="lessThan">
      <formula>0.8</formula>
    </cfRule>
  </conditionalFormatting>
  <conditionalFormatting sqref="AC90">
    <cfRule type="cellIs" dxfId="786" priority="14" operator="lessThan">
      <formula>0.8</formula>
    </cfRule>
  </conditionalFormatting>
  <conditionalFormatting sqref="AC107">
    <cfRule type="cellIs" dxfId="785" priority="7" operator="lessThan">
      <formula>0.8</formula>
    </cfRule>
  </conditionalFormatting>
  <conditionalFormatting sqref="AC124:AC129">
    <cfRule type="cellIs" dxfId="784" priority="6" operator="lessThan">
      <formula>0.8</formula>
    </cfRule>
  </conditionalFormatting>
  <conditionalFormatting sqref="AC158:AC163">
    <cfRule type="cellIs" dxfId="783" priority="12" operator="lessThan">
      <formula>0.8</formula>
    </cfRule>
  </conditionalFormatting>
  <conditionalFormatting sqref="AC175">
    <cfRule type="cellIs" dxfId="782" priority="11" operator="lessThan">
      <formula>0.8</formula>
    </cfRule>
  </conditionalFormatting>
  <conditionalFormatting sqref="AC192">
    <cfRule type="cellIs" dxfId="781" priority="10" operator="lessThan">
      <formula>0.8</formula>
    </cfRule>
  </conditionalFormatting>
  <conditionalFormatting sqref="AC209">
    <cfRule type="cellIs" dxfId="780" priority="9" operator="lessThan">
      <formula>0.8</formula>
    </cfRule>
  </conditionalFormatting>
  <conditionalFormatting sqref="AC226:AC231">
    <cfRule type="cellIs" dxfId="779" priority="8" operator="lessThan">
      <formula>0.8</formula>
    </cfRule>
  </conditionalFormatting>
  <dataValidations count="1">
    <dataValidation type="list" allowBlank="1" showInputMessage="1" showErrorMessage="1" sqref="Y5:Z242" xr:uid="{99149DB9-AB71-4833-8186-0D0C178DB769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F519-3064-4CBD-ABD7-E6F34F3439C0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AG27" sqref="AG27"/>
      <selection pane="bottomLeft" activeCell="AG27" sqref="AG2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87065</v>
      </c>
      <c r="E1" s="77" t="s">
        <v>3</v>
      </c>
      <c r="F1" s="78">
        <f>SUM(G5:G157)</f>
        <v>3830825.459999999</v>
      </c>
      <c r="G1" s="79" t="s">
        <v>73</v>
      </c>
      <c r="H1" s="80">
        <f>L21+L38+L55+L72+L89+L106+L123+L140+L157</f>
        <v>167.15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45928</v>
      </c>
      <c r="B2" s="326"/>
      <c r="C2" s="82" t="s">
        <v>34</v>
      </c>
      <c r="D2" s="83">
        <f>AVERAGE(N21,N38,N55,N72,N89,N106,N123,N140,N157)</f>
        <v>154.50338324692424</v>
      </c>
      <c r="E2" s="83" t="s">
        <v>80</v>
      </c>
      <c r="F2" s="84">
        <f>F1/D1</f>
        <v>43.999603284902072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2853</v>
      </c>
      <c r="G5" s="159">
        <f t="shared" ref="G5:G6" si="0">E5*F5</f>
        <v>56204.1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1067.6507276507277</v>
      </c>
      <c r="N5" s="163">
        <f>M5/L5</f>
        <v>82.126979050055979</v>
      </c>
      <c r="O5" s="179">
        <f>L5-I5</f>
        <v>0</v>
      </c>
      <c r="P5" s="180">
        <f>N5-K5</f>
        <v>-10.180713257636327</v>
      </c>
      <c r="Q5" s="132">
        <f>N5/K5</f>
        <v>0.88970893970893983</v>
      </c>
      <c r="R5" s="277">
        <f>Q21</f>
        <v>0.88426560022827572</v>
      </c>
      <c r="S5" s="167">
        <v>0.25</v>
      </c>
      <c r="T5" s="168">
        <v>0.3613425925925926</v>
      </c>
      <c r="U5" s="169"/>
      <c r="V5" s="170">
        <v>160.33333333333334</v>
      </c>
      <c r="W5" s="87"/>
      <c r="X5" s="88"/>
      <c r="Y5" s="279"/>
      <c r="Z5" s="280"/>
      <c r="AA5" s="109">
        <f>M5-J5</f>
        <v>-132.34927234927227</v>
      </c>
      <c r="AB5" s="110">
        <f>M5/J5</f>
        <v>0.88970893970893983</v>
      </c>
      <c r="AC5" s="292">
        <f>AB21</f>
        <v>0.88426560022827572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2148</v>
      </c>
      <c r="G6" s="95">
        <f t="shared" si="0"/>
        <v>64375.56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2292.5585532167202</v>
      </c>
      <c r="N6" s="99">
        <f>M6/L6</f>
        <v>114.62792766083601</v>
      </c>
      <c r="O6" s="101">
        <f>L6-I6</f>
        <v>0</v>
      </c>
      <c r="P6" s="102">
        <f>N6-K6</f>
        <v>-15.372072339163992</v>
      </c>
      <c r="Q6" s="103">
        <f>N6/K6</f>
        <v>0.88175328969873856</v>
      </c>
      <c r="R6" s="277"/>
      <c r="S6" s="1">
        <v>0.42430555555555555</v>
      </c>
      <c r="T6" s="2">
        <v>0.46334490740740741</v>
      </c>
      <c r="U6" s="104">
        <v>6.5166666666666728</v>
      </c>
      <c r="V6" s="105">
        <v>56.21666666666669</v>
      </c>
      <c r="W6" s="2"/>
      <c r="X6" s="107"/>
      <c r="Y6" s="262"/>
      <c r="Z6" s="263"/>
      <c r="AA6" s="111">
        <f>M6-J6</f>
        <v>-307.44144678327984</v>
      </c>
      <c r="AB6" s="112">
        <f>M6/J6</f>
        <v>0.88175328969873856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1680.1046404337239</v>
      </c>
      <c r="N21" s="139">
        <f t="shared" ref="N21:N27" si="5">M21/L21</f>
        <v>101.82452366264994</v>
      </c>
      <c r="O21" s="140">
        <f t="shared" ref="O21:O27" si="6">L21-I21</f>
        <v>0</v>
      </c>
      <c r="P21" s="141">
        <f t="shared" ref="P21:P27" si="7">N21-K21</f>
        <v>-13.326991488865218</v>
      </c>
      <c r="Q21" s="142">
        <f t="shared" ref="Q21:Q27" si="8">N21/K21</f>
        <v>0.88426560022827572</v>
      </c>
      <c r="R21" s="278"/>
      <c r="S21" s="143">
        <f>S5</f>
        <v>0.25</v>
      </c>
      <c r="T21" s="144">
        <f>INDEX(T5:T20,COUNTA(T5:T20))</f>
        <v>0.46334490740740741</v>
      </c>
      <c r="U21" s="145"/>
      <c r="V21" s="145"/>
      <c r="W21" s="146"/>
      <c r="X21" s="147"/>
      <c r="Y21" s="265"/>
      <c r="Z21" s="266"/>
      <c r="AA21" s="148">
        <f t="shared" ref="AA21:AA27" si="9">M21-J21</f>
        <v>-219.89535956627606</v>
      </c>
      <c r="AB21" s="149">
        <f t="shared" ref="AB21:AB27" si="10">M21/J21</f>
        <v>0.88426560022827572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211</v>
      </c>
      <c r="D22" s="291"/>
      <c r="E22" s="158">
        <v>57.3</v>
      </c>
      <c r="F22" s="162">
        <v>833</v>
      </c>
      <c r="G22" s="159">
        <f t="shared" ref="G22:G27" si="11">E22*F22</f>
        <v>47730.899999999994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1718.5100286532975</v>
      </c>
      <c r="N22" s="163">
        <f t="shared" si="5"/>
        <v>66.096539563588365</v>
      </c>
      <c r="O22" s="165">
        <f t="shared" si="6"/>
        <v>0</v>
      </c>
      <c r="P22" s="166">
        <f t="shared" si="7"/>
        <v>-10.826537359488555</v>
      </c>
      <c r="Q22" s="152">
        <f t="shared" si="8"/>
        <v>0.85925501432664875</v>
      </c>
      <c r="R22" s="276">
        <f>Q38</f>
        <v>0.87221683447886467</v>
      </c>
      <c r="S22" s="167">
        <v>0.25</v>
      </c>
      <c r="T22" s="168">
        <v>0.27019675925925923</v>
      </c>
      <c r="U22" s="169"/>
      <c r="V22" s="170">
        <v>29.083333333333297</v>
      </c>
      <c r="W22" s="181"/>
      <c r="X22" s="163"/>
      <c r="Y22" s="279"/>
      <c r="Z22" s="280"/>
      <c r="AA22" s="109">
        <f t="shared" si="9"/>
        <v>-281.48997134670253</v>
      </c>
      <c r="AB22" s="152">
        <f t="shared" si="10"/>
        <v>0.85925501432664875</v>
      </c>
      <c r="AC22" s="352">
        <f>AB38</f>
        <v>0.87221683447886478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3914</v>
      </c>
      <c r="G23" s="95">
        <f t="shared" si="11"/>
        <v>222197.78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1765.7142857142846</v>
      </c>
      <c r="N23" s="99">
        <f t="shared" si="5"/>
        <v>67.91208791208787</v>
      </c>
      <c r="O23" s="101">
        <f t="shared" si="6"/>
        <v>0</v>
      </c>
      <c r="P23" s="102">
        <f t="shared" si="7"/>
        <v>-9.01098901098905</v>
      </c>
      <c r="Q23" s="103">
        <f t="shared" si="8"/>
        <v>0.88285714285714234</v>
      </c>
      <c r="R23" s="277"/>
      <c r="S23" s="1">
        <v>0.27499999999999997</v>
      </c>
      <c r="T23" s="2">
        <v>0.36736111111111114</v>
      </c>
      <c r="U23" s="104">
        <v>6.9166666666666554</v>
      </c>
      <c r="V23" s="105">
        <v>133.00000000000009</v>
      </c>
      <c r="W23" s="106"/>
      <c r="X23" s="107"/>
      <c r="Y23" s="262"/>
      <c r="Z23" s="263"/>
      <c r="AA23" s="111">
        <f t="shared" si="9"/>
        <v>-234.28571428571536</v>
      </c>
      <c r="AB23" s="103">
        <f t="shared" si="10"/>
        <v>0.88285714285714234</v>
      </c>
      <c r="AC23" s="294"/>
    </row>
    <row r="24" spans="1:43" ht="15.75" customHeight="1">
      <c r="A24" s="282"/>
      <c r="B24" s="92" t="s">
        <v>169</v>
      </c>
      <c r="C24" s="286" t="s">
        <v>170</v>
      </c>
      <c r="D24" s="286"/>
      <c r="E24" s="93">
        <v>51.86</v>
      </c>
      <c r="F24" s="94">
        <v>1338</v>
      </c>
      <c r="G24" s="95">
        <f t="shared" si="11"/>
        <v>69388.679999999993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1732.0388349514544</v>
      </c>
      <c r="N24" s="99">
        <f t="shared" si="5"/>
        <v>66.616878267363631</v>
      </c>
      <c r="O24" s="101">
        <f t="shared" si="6"/>
        <v>0</v>
      </c>
      <c r="P24" s="102">
        <f t="shared" si="7"/>
        <v>-10.306198655713288</v>
      </c>
      <c r="Q24" s="103">
        <f t="shared" si="8"/>
        <v>0.86601941747572719</v>
      </c>
      <c r="R24" s="277"/>
      <c r="S24" s="1">
        <v>0.37291666666666662</v>
      </c>
      <c r="T24" s="2">
        <v>0.40510416666666665</v>
      </c>
      <c r="U24" s="104">
        <v>7.9999999999998916</v>
      </c>
      <c r="V24" s="105">
        <v>46.350000000000051</v>
      </c>
      <c r="W24" s="106"/>
      <c r="X24" s="107"/>
      <c r="Y24" s="262"/>
      <c r="Z24" s="263"/>
      <c r="AA24" s="111">
        <f t="shared" si="9"/>
        <v>-267.96116504854558</v>
      </c>
      <c r="AB24" s="103">
        <f t="shared" si="10"/>
        <v>0.86601941747572719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2280</v>
      </c>
      <c r="G25" s="95">
        <f t="shared" si="11"/>
        <v>176335.2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1752.3484201537131</v>
      </c>
      <c r="N25" s="99">
        <f t="shared" si="5"/>
        <v>70.09393680614852</v>
      </c>
      <c r="O25" s="101">
        <f t="shared" si="6"/>
        <v>0</v>
      </c>
      <c r="P25" s="102">
        <f t="shared" si="7"/>
        <v>-9.9060631938514803</v>
      </c>
      <c r="Q25" s="103">
        <f t="shared" si="8"/>
        <v>0.87617421007685647</v>
      </c>
      <c r="R25" s="277"/>
      <c r="S25" s="1">
        <v>0.40902777777777771</v>
      </c>
      <c r="T25" s="2">
        <v>0.46324074074074073</v>
      </c>
      <c r="U25" s="104">
        <v>5.649999999999924</v>
      </c>
      <c r="V25" s="105">
        <v>78.066666666666748</v>
      </c>
      <c r="W25" s="106"/>
      <c r="X25" s="107"/>
      <c r="Y25" s="262"/>
      <c r="Z25" s="263"/>
      <c r="AA25" s="111">
        <f t="shared" si="9"/>
        <v>-247.65157984628695</v>
      </c>
      <c r="AB25" s="103">
        <f t="shared" si="10"/>
        <v>0.87617421007685647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1251</v>
      </c>
      <c r="G26" s="95">
        <f t="shared" si="11"/>
        <v>71682.3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1730.8224442736289</v>
      </c>
      <c r="N26" s="99">
        <f t="shared" si="5"/>
        <v>69.232897770945158</v>
      </c>
      <c r="O26" s="101">
        <f t="shared" si="6"/>
        <v>0</v>
      </c>
      <c r="P26" s="102">
        <f t="shared" si="7"/>
        <v>-10.767102229054842</v>
      </c>
      <c r="Q26" s="103">
        <f t="shared" si="8"/>
        <v>0.86541122213681443</v>
      </c>
      <c r="R26" s="277"/>
      <c r="S26" s="1">
        <v>0.46666666666666656</v>
      </c>
      <c r="T26" s="2">
        <v>0.49678240740740742</v>
      </c>
      <c r="U26" s="104">
        <v>4.9333333333331986</v>
      </c>
      <c r="V26" s="105">
        <v>43.366666666666838</v>
      </c>
      <c r="W26" s="106">
        <v>0.49678240740740742</v>
      </c>
      <c r="X26" s="107">
        <v>0.53611111111111098</v>
      </c>
      <c r="Y26" s="262"/>
      <c r="Z26" s="263"/>
      <c r="AA26" s="111">
        <f t="shared" si="9"/>
        <v>-269.17755572637111</v>
      </c>
      <c r="AB26" s="103">
        <f t="shared" si="10"/>
        <v>0.86541122213681443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4602</v>
      </c>
      <c r="G27" s="115">
        <f t="shared" si="11"/>
        <v>273911.04000000004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1767.1679999999988</v>
      </c>
      <c r="N27" s="99">
        <f t="shared" si="5"/>
        <v>70.686719999999951</v>
      </c>
      <c r="O27" s="101">
        <f t="shared" si="6"/>
        <v>0</v>
      </c>
      <c r="P27" s="102">
        <f t="shared" si="7"/>
        <v>-9.3132800000000486</v>
      </c>
      <c r="Q27" s="103">
        <f t="shared" si="8"/>
        <v>0.88358399999999937</v>
      </c>
      <c r="R27" s="277"/>
      <c r="S27" s="1">
        <v>0.53611111111111098</v>
      </c>
      <c r="T27" s="2">
        <v>0.64461805555555551</v>
      </c>
      <c r="U27" s="104">
        <v>56.633333333333127</v>
      </c>
      <c r="V27" s="105">
        <v>156.25000000000011</v>
      </c>
      <c r="W27" s="106"/>
      <c r="X27" s="107"/>
      <c r="Y27" s="262"/>
      <c r="Z27" s="263"/>
      <c r="AA27" s="111">
        <f t="shared" si="9"/>
        <v>-232.83200000000124</v>
      </c>
      <c r="AB27" s="103">
        <f t="shared" si="10"/>
        <v>0.88358399999999937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1744.4336689577297</v>
      </c>
      <c r="N38" s="139">
        <f t="shared" ref="N38:N43" si="17">M38/L38</f>
        <v>68.409163488538411</v>
      </c>
      <c r="O38" s="140">
        <f t="shared" ref="O38:O43" si="18">L38-I38</f>
        <v>0</v>
      </c>
      <c r="P38" s="141">
        <f t="shared" ref="P38:P43" si="19">N38-K38</f>
        <v>-10.022209060481202</v>
      </c>
      <c r="Q38" s="142">
        <f t="shared" ref="Q38:Q43" si="20">N38/K38</f>
        <v>0.87221683447886467</v>
      </c>
      <c r="R38" s="278"/>
      <c r="S38" s="143">
        <f>S22</f>
        <v>0.25</v>
      </c>
      <c r="T38" s="144">
        <f>INDEX(T22:T37,COUNTA(T22:T37))</f>
        <v>0.64461805555555551</v>
      </c>
      <c r="U38" s="145"/>
      <c r="V38" s="156"/>
      <c r="W38" s="135"/>
      <c r="X38" s="139"/>
      <c r="Y38" s="265"/>
      <c r="Z38" s="266"/>
      <c r="AA38" s="157">
        <f t="shared" ref="AA38:AA43" si="21">M38-J38</f>
        <v>-255.56633104227035</v>
      </c>
      <c r="AB38" s="142">
        <f t="shared" ref="AB38:AB43" si="22">M38/J38</f>
        <v>0.87221683447886478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1481</v>
      </c>
      <c r="G39" s="159">
        <f t="shared" ref="G39:G43" si="23">E39*F39</f>
        <v>73339.12000000001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1734.9821021802811</v>
      </c>
      <c r="N39" s="163">
        <f t="shared" si="17"/>
        <v>72.29092092417838</v>
      </c>
      <c r="O39" s="165">
        <f t="shared" si="18"/>
        <v>0</v>
      </c>
      <c r="P39" s="166">
        <f t="shared" si="19"/>
        <v>-11.042412409154949</v>
      </c>
      <c r="Q39" s="152">
        <f t="shared" si="20"/>
        <v>0.86749105109014057</v>
      </c>
      <c r="R39" s="276">
        <f>Q55</f>
        <v>0.86596601500391235</v>
      </c>
      <c r="S39" s="167">
        <v>0.29166666666666669</v>
      </c>
      <c r="T39" s="168">
        <v>0.32723379629629629</v>
      </c>
      <c r="U39" s="169"/>
      <c r="V39" s="170">
        <v>51.216666666666626</v>
      </c>
      <c r="W39" s="87"/>
      <c r="X39" s="88"/>
      <c r="Y39" s="279"/>
      <c r="Z39" s="280"/>
      <c r="AA39" s="109">
        <f t="shared" si="21"/>
        <v>-265.01789781971888</v>
      </c>
      <c r="AB39" s="152">
        <f t="shared" si="22"/>
        <v>0.86749105109014057</v>
      </c>
      <c r="AC39" s="352">
        <f>AB55</f>
        <v>0.86596601500391235</v>
      </c>
    </row>
    <row r="40" spans="1:29" ht="15.75" customHeight="1">
      <c r="A40" s="271"/>
      <c r="B40" s="153" t="s">
        <v>172</v>
      </c>
      <c r="C40" s="260" t="s">
        <v>251</v>
      </c>
      <c r="D40" s="261"/>
      <c r="E40" s="93">
        <v>65.84</v>
      </c>
      <c r="F40" s="104">
        <v>691</v>
      </c>
      <c r="G40" s="95">
        <f t="shared" si="23"/>
        <v>45495.44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>F40/V40*60</f>
        <v>1715.5862068965482</v>
      </c>
      <c r="N40" s="99">
        <f t="shared" si="17"/>
        <v>81.694581280788015</v>
      </c>
      <c r="O40" s="101">
        <f t="shared" si="18"/>
        <v>0</v>
      </c>
      <c r="P40" s="102">
        <f t="shared" si="19"/>
        <v>-13.543513957307226</v>
      </c>
      <c r="Q40" s="103">
        <f t="shared" si="20"/>
        <v>0.85779310344827409</v>
      </c>
      <c r="R40" s="277"/>
      <c r="S40" s="1">
        <v>0.33124999999999999</v>
      </c>
      <c r="T40" s="2">
        <v>0.34803240740740743</v>
      </c>
      <c r="U40" s="104">
        <v>5.7833333333333314</v>
      </c>
      <c r="V40" s="105">
        <v>24.166666666666714</v>
      </c>
      <c r="W40" s="106"/>
      <c r="X40" s="107"/>
      <c r="Y40" s="262"/>
      <c r="Z40" s="263"/>
      <c r="AA40" s="111">
        <f t="shared" si="21"/>
        <v>-284.41379310345178</v>
      </c>
      <c r="AB40" s="103">
        <f t="shared" si="22"/>
        <v>0.85779310344827409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1732</v>
      </c>
      <c r="G41" s="95">
        <f t="shared" si="23"/>
        <v>89752.24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>F41/V41*60</f>
        <v>1570.5793450881597</v>
      </c>
      <c r="N41" s="99">
        <f t="shared" si="17"/>
        <v>71.389970231279989</v>
      </c>
      <c r="O41" s="101">
        <f t="shared" si="18"/>
        <v>0</v>
      </c>
      <c r="P41" s="102">
        <f t="shared" si="19"/>
        <v>-10.428211586901824</v>
      </c>
      <c r="Q41" s="103">
        <f t="shared" si="20"/>
        <v>0.87254408060453326</v>
      </c>
      <c r="R41" s="277"/>
      <c r="S41" s="1">
        <v>0.3520833333333333</v>
      </c>
      <c r="T41" s="2">
        <v>0.39803240740740742</v>
      </c>
      <c r="U41" s="104">
        <v>5.8333333333332593</v>
      </c>
      <c r="V41" s="105">
        <v>66.166666666666728</v>
      </c>
      <c r="W41" s="106"/>
      <c r="X41" s="107"/>
      <c r="Y41" s="262"/>
      <c r="Z41" s="263"/>
      <c r="AA41" s="111">
        <f t="shared" si="21"/>
        <v>-229.4206549118403</v>
      </c>
      <c r="AB41" s="103">
        <f t="shared" si="22"/>
        <v>0.87254408060453315</v>
      </c>
      <c r="AC41" s="294"/>
    </row>
    <row r="42" spans="1:29" ht="15.75" customHeight="1">
      <c r="A42" s="271"/>
      <c r="B42" s="153" t="s">
        <v>163</v>
      </c>
      <c r="C42" s="260" t="s">
        <v>250</v>
      </c>
      <c r="D42" s="261"/>
      <c r="E42" s="93">
        <v>45.66</v>
      </c>
      <c r="F42" s="104">
        <v>1076</v>
      </c>
      <c r="G42" s="95">
        <f t="shared" si="23"/>
        <v>49130.159999999996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>F42/V42*60</f>
        <v>1558.7927565392345</v>
      </c>
      <c r="N42" s="99">
        <f t="shared" si="17"/>
        <v>77.939637826961729</v>
      </c>
      <c r="O42" s="101">
        <f t="shared" si="18"/>
        <v>0</v>
      </c>
      <c r="P42" s="102">
        <f t="shared" si="19"/>
        <v>-12.060362173038271</v>
      </c>
      <c r="Q42" s="103">
        <f t="shared" si="20"/>
        <v>0.86599597585513033</v>
      </c>
      <c r="R42" s="277"/>
      <c r="S42" s="1">
        <v>0.40277777777777773</v>
      </c>
      <c r="T42" s="2">
        <v>0.43153935185185183</v>
      </c>
      <c r="U42" s="104">
        <v>6.8333333333332558</v>
      </c>
      <c r="V42" s="105">
        <v>41.416666666666693</v>
      </c>
      <c r="W42" s="106"/>
      <c r="X42" s="107"/>
      <c r="Y42" s="262"/>
      <c r="Z42" s="263"/>
      <c r="AA42" s="111">
        <f t="shared" si="21"/>
        <v>-241.20724346076554</v>
      </c>
      <c r="AB42" s="103">
        <f t="shared" si="22"/>
        <v>0.86599597585513022</v>
      </c>
      <c r="AC42" s="294"/>
    </row>
    <row r="43" spans="1:29" ht="15.75" customHeight="1">
      <c r="A43" s="272"/>
      <c r="B43" s="153" t="s">
        <v>169</v>
      </c>
      <c r="C43" s="260" t="s">
        <v>252</v>
      </c>
      <c r="D43" s="261"/>
      <c r="E43" s="93">
        <v>57.3</v>
      </c>
      <c r="F43" s="104">
        <v>1443</v>
      </c>
      <c r="G43" s="95">
        <f t="shared" si="23"/>
        <v>82683.899999999994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>F43/V43*60</f>
        <v>1733.3333333333342</v>
      </c>
      <c r="N43" s="99">
        <f t="shared" si="17"/>
        <v>86.666666666666714</v>
      </c>
      <c r="O43" s="101">
        <f t="shared" si="18"/>
        <v>0</v>
      </c>
      <c r="P43" s="102">
        <f t="shared" si="19"/>
        <v>-13.333333333333286</v>
      </c>
      <c r="Q43" s="103">
        <f t="shared" si="20"/>
        <v>0.86666666666666714</v>
      </c>
      <c r="R43" s="277"/>
      <c r="S43" s="1">
        <v>0.43684027777777779</v>
      </c>
      <c r="T43" s="2">
        <v>0.47152777777777777</v>
      </c>
      <c r="U43" s="104">
        <v>7.6333333333333808</v>
      </c>
      <c r="V43" s="105">
        <v>49.949999999999974</v>
      </c>
      <c r="W43" s="106"/>
      <c r="X43" s="107"/>
      <c r="Y43" s="262"/>
      <c r="Z43" s="263"/>
      <c r="AA43" s="111">
        <f t="shared" si="21"/>
        <v>-266.66666666666583</v>
      </c>
      <c r="AB43" s="103">
        <f t="shared" si="22"/>
        <v>0.86666666666666703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1662.6547488075116</v>
      </c>
      <c r="N55" s="139">
        <f>M55/L55</f>
        <v>77.694147140537936</v>
      </c>
      <c r="O55" s="140">
        <f>L55-I55</f>
        <v>0</v>
      </c>
      <c r="P55" s="141">
        <f>N55-K55</f>
        <v>-12.025479027686373</v>
      </c>
      <c r="Q55" s="142">
        <f>N55/K55</f>
        <v>0.86596601500391235</v>
      </c>
      <c r="R55" s="278"/>
      <c r="S55" s="143">
        <f>S39</f>
        <v>0.29166666666666669</v>
      </c>
      <c r="T55" s="144">
        <f>INDEX(T39:T54,COUNTA(T39:T54))</f>
        <v>0.47152777777777777</v>
      </c>
      <c r="U55" s="145"/>
      <c r="V55" s="156"/>
      <c r="W55" s="188"/>
      <c r="X55" s="189"/>
      <c r="Y55" s="265"/>
      <c r="Z55" s="266"/>
      <c r="AA55" s="157">
        <f>M55-J55</f>
        <v>-257.34525119248838</v>
      </c>
      <c r="AB55" s="142">
        <f>M55/J55</f>
        <v>0.86596601500391235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1481</v>
      </c>
      <c r="G56" s="159">
        <f t="shared" ref="G56:G59" si="27">E56*F56</f>
        <v>70154.97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1734.9821021802786</v>
      </c>
      <c r="N56" s="163">
        <f>M56/L56</f>
        <v>82.618195341918025</v>
      </c>
      <c r="O56" s="165">
        <f>L56-I56</f>
        <v>0</v>
      </c>
      <c r="P56" s="166">
        <f>N56-K56</f>
        <v>-12.619899896177216</v>
      </c>
      <c r="Q56" s="152">
        <f>N56/K56</f>
        <v>0.86749105109013924</v>
      </c>
      <c r="R56" s="276">
        <f>Q72</f>
        <v>0.87394991199899985</v>
      </c>
      <c r="S56" s="167">
        <v>0.33333333333333331</v>
      </c>
      <c r="T56" s="168">
        <v>0.36890046296296297</v>
      </c>
      <c r="U56" s="169"/>
      <c r="V56" s="170">
        <v>51.216666666666704</v>
      </c>
      <c r="W56" s="168"/>
      <c r="X56" s="171"/>
      <c r="Y56" s="279"/>
      <c r="Z56" s="280"/>
      <c r="AA56" s="109">
        <f>M56-J56</f>
        <v>-265.01789781972138</v>
      </c>
      <c r="AB56" s="152">
        <f>M56/J56</f>
        <v>0.86749105109013935</v>
      </c>
      <c r="AC56" s="267">
        <f>AB72</f>
        <v>0.87394991199899985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2176</v>
      </c>
      <c r="G57" s="95">
        <f t="shared" si="27"/>
        <v>122791.67999999999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1745.4545454545448</v>
      </c>
      <c r="N57" s="99">
        <f>M57/L57</f>
        <v>79.338842975206589</v>
      </c>
      <c r="O57" s="101">
        <f>L57-I57</f>
        <v>0</v>
      </c>
      <c r="P57" s="102">
        <f>N57-K57</f>
        <v>-11.570247933884318</v>
      </c>
      <c r="Q57" s="103">
        <f>N57/K57</f>
        <v>0.87272727272727246</v>
      </c>
      <c r="R57" s="277"/>
      <c r="S57" s="1">
        <v>0.37305555555555553</v>
      </c>
      <c r="T57" s="2">
        <v>0.42499999999999999</v>
      </c>
      <c r="U57" s="104">
        <v>5.9833333333332828</v>
      </c>
      <c r="V57" s="105">
        <v>74.800000000000026</v>
      </c>
      <c r="W57" s="106"/>
      <c r="X57" s="107"/>
      <c r="Y57" s="262"/>
      <c r="Z57" s="263"/>
      <c r="AA57" s="111">
        <f>M57-J57</f>
        <v>-254.54545454545519</v>
      </c>
      <c r="AB57" s="103">
        <f>M57/J57</f>
        <v>0.87272727272727235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2230</v>
      </c>
      <c r="G58" s="95">
        <f t="shared" si="27"/>
        <v>132328.20000000001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1748.2578397212537</v>
      </c>
      <c r="N58" s="99">
        <f>M58/L58</f>
        <v>72.844076655052234</v>
      </c>
      <c r="O58" s="101">
        <f>L58-I58</f>
        <v>0</v>
      </c>
      <c r="P58" s="102">
        <f>N58-K58</f>
        <v>-10.489256678281095</v>
      </c>
      <c r="Q58" s="103">
        <f>N58/K58</f>
        <v>0.87412891986062691</v>
      </c>
      <c r="R58" s="277"/>
      <c r="S58" s="1">
        <v>0.42949074074074073</v>
      </c>
      <c r="T58" s="2">
        <v>0.4826388888888889</v>
      </c>
      <c r="U58" s="104">
        <v>6.466666666666665</v>
      </c>
      <c r="V58" s="105">
        <v>76.53333333333336</v>
      </c>
      <c r="W58" s="106">
        <v>0.4826388888888889</v>
      </c>
      <c r="X58" s="107">
        <v>0.52368055555555559</v>
      </c>
      <c r="Y58" s="262"/>
      <c r="Z58" s="263"/>
      <c r="AA58" s="111">
        <f>M58-J58</f>
        <v>-251.74216027874627</v>
      </c>
      <c r="AB58" s="103">
        <f>M58/J58</f>
        <v>0.87412891986062691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2994</v>
      </c>
      <c r="G59" s="95">
        <f t="shared" si="27"/>
        <v>175657.98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1762.9048086359212</v>
      </c>
      <c r="N59" s="99">
        <f>M59/L59</f>
        <v>73.454367026496712</v>
      </c>
      <c r="O59" s="101">
        <f>L59-I59</f>
        <v>0</v>
      </c>
      <c r="P59" s="102">
        <f>N59-K59</f>
        <v>-9.8789663068366167</v>
      </c>
      <c r="Q59" s="103">
        <f>N59/K59</f>
        <v>0.88145240431796057</v>
      </c>
      <c r="R59" s="277"/>
      <c r="S59" s="1">
        <v>0.52368055555555559</v>
      </c>
      <c r="T59" s="2">
        <v>0.59444444444444433</v>
      </c>
      <c r="U59" s="104">
        <v>59.100000000000044</v>
      </c>
      <c r="V59" s="105">
        <v>101.89999999999978</v>
      </c>
      <c r="W59" s="106"/>
      <c r="X59" s="107"/>
      <c r="Y59" s="262"/>
      <c r="Z59" s="263"/>
      <c r="AA59" s="111">
        <f>M59-J59</f>
        <v>-237.0951913640788</v>
      </c>
      <c r="AB59" s="103">
        <f>M59/J59</f>
        <v>0.88145240431796057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1747.8998239979996</v>
      </c>
      <c r="N72" s="139">
        <f t="shared" ref="N72:N77" si="31">M72/L72</f>
        <v>76.830761494417573</v>
      </c>
      <c r="O72" s="140">
        <f t="shared" ref="O72:O77" si="32">L72-I72</f>
        <v>0</v>
      </c>
      <c r="P72" s="141">
        <f t="shared" ref="P72:P77" si="33">N72-K72</f>
        <v>-11.08132641767034</v>
      </c>
      <c r="Q72" s="142">
        <f t="shared" ref="Q72:Q77" si="34">N72/K72</f>
        <v>0.87394991199899985</v>
      </c>
      <c r="R72" s="278"/>
      <c r="S72" s="143">
        <f>S56</f>
        <v>0.33333333333333331</v>
      </c>
      <c r="T72" s="144">
        <f>INDEX(T56:T71,COUNTA(T56:T71))</f>
        <v>0.59444444444444433</v>
      </c>
      <c r="U72" s="145"/>
      <c r="V72" s="156"/>
      <c r="W72" s="135"/>
      <c r="X72" s="139"/>
      <c r="Y72" s="265"/>
      <c r="Z72" s="266"/>
      <c r="AA72" s="157">
        <f t="shared" ref="AA72:AA77" si="35">M72-J72</f>
        <v>-252.10017600200035</v>
      </c>
      <c r="AB72" s="142">
        <f t="shared" ref="AB72:AB77" si="36">M72/J72</f>
        <v>0.87394991199899985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5734</v>
      </c>
      <c r="G73" s="159">
        <f t="shared" ref="G73:G77" si="37">E73*F73</f>
        <v>217547.96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>F73/V73*60</f>
        <v>3042.3581429624178</v>
      </c>
      <c r="N73" s="163">
        <f t="shared" si="31"/>
        <v>144.87419728392464</v>
      </c>
      <c r="O73" s="165">
        <f t="shared" si="32"/>
        <v>0</v>
      </c>
      <c r="P73" s="166">
        <f t="shared" si="33"/>
        <v>-26.554374144646772</v>
      </c>
      <c r="Q73" s="152">
        <f t="shared" si="34"/>
        <v>0.84509948415622715</v>
      </c>
      <c r="R73" s="276">
        <f>Q89</f>
        <v>0.86273410428120134</v>
      </c>
      <c r="S73" s="167">
        <v>0.25</v>
      </c>
      <c r="T73" s="168">
        <v>0.32853009259259258</v>
      </c>
      <c r="U73" s="169"/>
      <c r="V73" s="170">
        <v>113.08333333333331</v>
      </c>
      <c r="W73" s="168"/>
      <c r="X73" s="171"/>
      <c r="Y73" s="279"/>
      <c r="Z73" s="280"/>
      <c r="AA73" s="109">
        <f t="shared" si="35"/>
        <v>-557.64185703758221</v>
      </c>
      <c r="AB73" s="152">
        <f t="shared" si="36"/>
        <v>0.84509948415622715</v>
      </c>
      <c r="AC73" s="267">
        <f>AB89</f>
        <v>0.86273410428120134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2244</v>
      </c>
      <c r="G74" s="95">
        <f t="shared" si="37"/>
        <v>87493.56</v>
      </c>
      <c r="H74" s="96"/>
      <c r="I74" s="97">
        <v>19</v>
      </c>
      <c r="J74" s="98">
        <v>3600</v>
      </c>
      <c r="K74" s="99">
        <f t="shared" ref="K74:K111" si="38">J74/I74</f>
        <v>189.47368421052633</v>
      </c>
      <c r="L74" s="100">
        <v>19</v>
      </c>
      <c r="M74" s="98">
        <f>F74/V74*60</f>
        <v>3026.7515923566843</v>
      </c>
      <c r="N74" s="99">
        <f t="shared" si="31"/>
        <v>159.3027153871939</v>
      </c>
      <c r="O74" s="101">
        <f t="shared" si="32"/>
        <v>0</v>
      </c>
      <c r="P74" s="102">
        <f t="shared" si="33"/>
        <v>-30.17096882333243</v>
      </c>
      <c r="Q74" s="103">
        <f t="shared" si="34"/>
        <v>0.84076433121019001</v>
      </c>
      <c r="R74" s="277"/>
      <c r="S74" s="1">
        <v>0.33333333333333331</v>
      </c>
      <c r="T74" s="2">
        <v>0.36422453703703705</v>
      </c>
      <c r="U74" s="104">
        <v>6.9166666666666554</v>
      </c>
      <c r="V74" s="105">
        <v>44.483333333333384</v>
      </c>
      <c r="W74" s="106"/>
      <c r="X74" s="107"/>
      <c r="Y74" s="262"/>
      <c r="Z74" s="263"/>
      <c r="AA74" s="111">
        <f t="shared" si="35"/>
        <v>-573.24840764331566</v>
      </c>
      <c r="AB74" s="103">
        <f t="shared" si="36"/>
        <v>0.84076433121019012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3742</v>
      </c>
      <c r="G75" s="95">
        <f t="shared" si="37"/>
        <v>117012.34</v>
      </c>
      <c r="H75" s="96"/>
      <c r="I75" s="97">
        <v>19</v>
      </c>
      <c r="J75" s="98">
        <v>3600</v>
      </c>
      <c r="K75" s="99">
        <f t="shared" si="38"/>
        <v>189.47368421052633</v>
      </c>
      <c r="L75" s="100">
        <v>19</v>
      </c>
      <c r="M75" s="98">
        <f>F75/V75*60</f>
        <v>3034.0540540540551</v>
      </c>
      <c r="N75" s="99">
        <f t="shared" si="31"/>
        <v>159.68705547652922</v>
      </c>
      <c r="O75" s="101">
        <f t="shared" si="32"/>
        <v>0</v>
      </c>
      <c r="P75" s="102">
        <f t="shared" si="33"/>
        <v>-29.786628733997105</v>
      </c>
      <c r="Q75" s="103">
        <f t="shared" si="34"/>
        <v>0.84279279279279307</v>
      </c>
      <c r="R75" s="277"/>
      <c r="S75" s="1">
        <v>0.36944444444444441</v>
      </c>
      <c r="T75" s="2">
        <v>0.42083333333333328</v>
      </c>
      <c r="U75" s="104">
        <v>7.5166666666665893</v>
      </c>
      <c r="V75" s="105">
        <v>73.999999999999972</v>
      </c>
      <c r="W75" s="106"/>
      <c r="X75" s="107"/>
      <c r="Y75" s="262"/>
      <c r="Z75" s="263"/>
      <c r="AA75" s="111">
        <f t="shared" si="35"/>
        <v>-565.94594594594491</v>
      </c>
      <c r="AB75" s="103">
        <f t="shared" si="36"/>
        <v>0.84279279279279307</v>
      </c>
      <c r="AC75" s="268"/>
    </row>
    <row r="76" spans="1:29" ht="15.75" customHeight="1">
      <c r="A76" s="271"/>
      <c r="B76" s="92" t="s">
        <v>179</v>
      </c>
      <c r="C76" s="286" t="s">
        <v>191</v>
      </c>
      <c r="D76" s="286"/>
      <c r="E76" s="93">
        <v>38.630000000000003</v>
      </c>
      <c r="F76" s="94">
        <v>5741</v>
      </c>
      <c r="G76" s="95">
        <f t="shared" si="37"/>
        <v>221774.83000000002</v>
      </c>
      <c r="H76" s="96"/>
      <c r="I76" s="97">
        <v>20</v>
      </c>
      <c r="J76" s="98">
        <v>3600</v>
      </c>
      <c r="K76" s="99">
        <f t="shared" si="38"/>
        <v>180</v>
      </c>
      <c r="L76" s="100">
        <v>20</v>
      </c>
      <c r="M76" s="98">
        <f>F76/V76*60</f>
        <v>3208.2583048742617</v>
      </c>
      <c r="N76" s="99">
        <f t="shared" si="31"/>
        <v>160.41291524371309</v>
      </c>
      <c r="O76" s="101">
        <f t="shared" si="32"/>
        <v>0</v>
      </c>
      <c r="P76" s="102">
        <f t="shared" si="33"/>
        <v>-19.587084756286913</v>
      </c>
      <c r="Q76" s="103">
        <f t="shared" si="34"/>
        <v>0.89118286246507272</v>
      </c>
      <c r="R76" s="277"/>
      <c r="S76" s="1">
        <v>0.42638888888888887</v>
      </c>
      <c r="T76" s="2">
        <v>0.50094907407407407</v>
      </c>
      <c r="U76" s="104">
        <v>8.0000000000000515</v>
      </c>
      <c r="V76" s="105">
        <v>107.36666666666669</v>
      </c>
      <c r="W76" s="106">
        <v>0.50094907407407407</v>
      </c>
      <c r="X76" s="107">
        <v>0.54200231481481487</v>
      </c>
      <c r="Y76" s="262"/>
      <c r="Z76" s="263"/>
      <c r="AA76" s="191">
        <f t="shared" si="35"/>
        <v>-391.74169512573826</v>
      </c>
      <c r="AB76" s="192">
        <f t="shared" si="36"/>
        <v>0.89118286246507272</v>
      </c>
      <c r="AC76" s="268"/>
    </row>
    <row r="77" spans="1:29" ht="15.75" customHeight="1">
      <c r="A77" s="272"/>
      <c r="B77" s="92" t="s">
        <v>179</v>
      </c>
      <c r="C77" s="286" t="s">
        <v>192</v>
      </c>
      <c r="D77" s="286"/>
      <c r="E77" s="93">
        <v>38</v>
      </c>
      <c r="F77" s="98">
        <v>7375</v>
      </c>
      <c r="G77" s="95">
        <f t="shared" si="37"/>
        <v>280250</v>
      </c>
      <c r="H77" s="113"/>
      <c r="I77" s="97">
        <v>21</v>
      </c>
      <c r="J77" s="98">
        <v>3600</v>
      </c>
      <c r="K77" s="99">
        <f t="shared" si="38"/>
        <v>171.42857142857142</v>
      </c>
      <c r="L77" s="114">
        <v>21</v>
      </c>
      <c r="M77" s="98">
        <f>F77/V77*60</f>
        <v>3217.7917828142076</v>
      </c>
      <c r="N77" s="99">
        <f t="shared" si="31"/>
        <v>153.22818013400988</v>
      </c>
      <c r="O77" s="101">
        <f t="shared" si="32"/>
        <v>0</v>
      </c>
      <c r="P77" s="102">
        <f t="shared" si="33"/>
        <v>-18.200391294561541</v>
      </c>
      <c r="Q77" s="103">
        <f t="shared" si="34"/>
        <v>0.89383105078172431</v>
      </c>
      <c r="R77" s="277"/>
      <c r="S77" s="1">
        <v>0.54200231481481487</v>
      </c>
      <c r="T77" s="2">
        <v>0.63749999999999996</v>
      </c>
      <c r="U77" s="104">
        <v>59.116666666666745</v>
      </c>
      <c r="V77" s="105">
        <v>137.51666666666654</v>
      </c>
      <c r="W77" s="106"/>
      <c r="X77" s="107"/>
      <c r="Y77" s="262"/>
      <c r="Z77" s="263"/>
      <c r="AA77" s="191">
        <f t="shared" si="35"/>
        <v>-382.20821718579236</v>
      </c>
      <c r="AB77" s="192">
        <f t="shared" si="36"/>
        <v>0.89383105078172431</v>
      </c>
      <c r="AC77" s="268"/>
    </row>
    <row r="78" spans="1:29" ht="15.75" customHeight="1">
      <c r="A78" s="272"/>
      <c r="B78" s="92"/>
      <c r="C78" s="286"/>
      <c r="D78" s="286"/>
      <c r="E78" s="93"/>
      <c r="F78" s="98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91"/>
      <c r="AB78" s="192"/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9">AVERAGE(I73:I88)</f>
        <v>20</v>
      </c>
      <c r="J89" s="138">
        <f t="shared" si="39"/>
        <v>3600</v>
      </c>
      <c r="K89" s="139">
        <f t="shared" ref="K89" si="40">J89/I89</f>
        <v>180</v>
      </c>
      <c r="L89" s="137">
        <f t="shared" ref="L89:M89" si="41">AVERAGE(L73:L88)</f>
        <v>20</v>
      </c>
      <c r="M89" s="138">
        <f t="shared" si="41"/>
        <v>3105.842775412325</v>
      </c>
      <c r="N89" s="139">
        <f>M89/L89</f>
        <v>155.29213877061625</v>
      </c>
      <c r="O89" s="140">
        <f>L89-I89</f>
        <v>0</v>
      </c>
      <c r="P89" s="141">
        <f>N89-K89</f>
        <v>-24.707861229383752</v>
      </c>
      <c r="Q89" s="142">
        <f>N89/K89</f>
        <v>0.86273410428120134</v>
      </c>
      <c r="R89" s="278"/>
      <c r="S89" s="143">
        <f>S73</f>
        <v>0.25</v>
      </c>
      <c r="T89" s="144">
        <f>INDEX(T73:T88,COUNTA(T73:T88))</f>
        <v>0.63749999999999996</v>
      </c>
      <c r="U89" s="145"/>
      <c r="V89" s="156"/>
      <c r="W89" s="135"/>
      <c r="X89" s="139"/>
      <c r="Y89" s="265"/>
      <c r="Z89" s="266"/>
      <c r="AA89" s="157">
        <f>M89-J89</f>
        <v>-494.15722458767505</v>
      </c>
      <c r="AB89" s="142">
        <f>M89/J89</f>
        <v>0.86273410428120134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1654</v>
      </c>
      <c r="G90" s="159">
        <f t="shared" ref="G90:G93" si="42">E90*F90</f>
        <v>56616.42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2602.4475524475511</v>
      </c>
      <c r="N90" s="163">
        <f>M90/L90</f>
        <v>162.65297202797194</v>
      </c>
      <c r="O90" s="165">
        <f>L90-I90</f>
        <v>0</v>
      </c>
      <c r="P90" s="166">
        <f>N90-K90</f>
        <v>-24.847027972028059</v>
      </c>
      <c r="Q90" s="152">
        <f>N90/K90</f>
        <v>0.86748251748251703</v>
      </c>
      <c r="R90" s="276">
        <f>Q106</f>
        <v>0.87331155467266242</v>
      </c>
      <c r="S90" s="167">
        <v>0.25</v>
      </c>
      <c r="T90" s="168">
        <v>0.27648148148148149</v>
      </c>
      <c r="U90" s="169"/>
      <c r="V90" s="170">
        <v>38.133333333333354</v>
      </c>
      <c r="W90" s="173"/>
      <c r="X90" s="151"/>
      <c r="Y90" s="279"/>
      <c r="Z90" s="280"/>
      <c r="AA90" s="109">
        <f>M90-J90</f>
        <v>-397.55244755244894</v>
      </c>
      <c r="AB90" s="152">
        <f>M90/J90</f>
        <v>0.86748251748251703</v>
      </c>
      <c r="AC90" s="267">
        <f>AB106</f>
        <v>0.8733115546726623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1280</v>
      </c>
      <c r="G91" s="95">
        <f t="shared" si="42"/>
        <v>44505.600000000006</v>
      </c>
      <c r="H91" s="96"/>
      <c r="I91" s="97">
        <v>11</v>
      </c>
      <c r="J91" s="98">
        <v>3000</v>
      </c>
      <c r="K91" s="99">
        <f t="shared" si="38"/>
        <v>272.72727272727275</v>
      </c>
      <c r="L91" s="100">
        <v>11</v>
      </c>
      <c r="M91" s="98">
        <f>F91/V91*60</f>
        <v>2590.2192242833053</v>
      </c>
      <c r="N91" s="99">
        <f>M91/L91</f>
        <v>235.47447493484594</v>
      </c>
      <c r="O91" s="101">
        <f>L91-I91</f>
        <v>0</v>
      </c>
      <c r="P91" s="102">
        <f>N91-K91</f>
        <v>-37.252797792426804</v>
      </c>
      <c r="Q91" s="103">
        <f>N91/K91</f>
        <v>0.86340640809443503</v>
      </c>
      <c r="R91" s="277"/>
      <c r="S91" s="1">
        <v>0.28010416666666665</v>
      </c>
      <c r="T91" s="2">
        <v>0.30069444444444443</v>
      </c>
      <c r="U91" s="104">
        <v>5.2166666666666295</v>
      </c>
      <c r="V91" s="105">
        <v>29.65</v>
      </c>
      <c r="W91" s="106"/>
      <c r="X91" s="107"/>
      <c r="Y91" s="262"/>
      <c r="Z91" s="263"/>
      <c r="AA91" s="111">
        <f>M91-J91</f>
        <v>-409.78077571669473</v>
      </c>
      <c r="AB91" s="103">
        <f>M91/J91</f>
        <v>0.86340640809443514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5423</v>
      </c>
      <c r="G92" s="95">
        <f t="shared" si="42"/>
        <v>194306.09</v>
      </c>
      <c r="H92" s="113"/>
      <c r="I92" s="97">
        <v>12</v>
      </c>
      <c r="J92" s="98">
        <v>3273</v>
      </c>
      <c r="K92" s="99">
        <f t="shared" si="38"/>
        <v>272.75</v>
      </c>
      <c r="L92" s="114">
        <v>12</v>
      </c>
      <c r="M92" s="98">
        <f>F92/V92*60</f>
        <v>2891.8382461857518</v>
      </c>
      <c r="N92" s="99">
        <f>M92/L92</f>
        <v>240.98652051547933</v>
      </c>
      <c r="O92" s="101">
        <f>L92-I92</f>
        <v>0</v>
      </c>
      <c r="P92" s="102">
        <f>N92-K92</f>
        <v>-31.763479484520673</v>
      </c>
      <c r="Q92" s="103">
        <f>N92/K92</f>
        <v>0.88354361325565289</v>
      </c>
      <c r="R92" s="277"/>
      <c r="S92" s="1">
        <v>0.33228009259259261</v>
      </c>
      <c r="T92" s="2">
        <v>0.41041666666666665</v>
      </c>
      <c r="U92" s="104">
        <v>6.4833333333334409</v>
      </c>
      <c r="V92" s="105">
        <v>112.51666666666662</v>
      </c>
      <c r="W92" s="106"/>
      <c r="X92" s="107"/>
      <c r="Y92" s="262"/>
      <c r="Z92" s="263"/>
      <c r="AA92" s="111">
        <f>M92-J92</f>
        <v>-381.16175381424819</v>
      </c>
      <c r="AB92" s="103">
        <f>M92/J92</f>
        <v>0.88354361325565289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3618</v>
      </c>
      <c r="G93" s="115">
        <f t="shared" si="42"/>
        <v>131731.37999999998</v>
      </c>
      <c r="H93" s="116"/>
      <c r="I93" s="97">
        <v>11</v>
      </c>
      <c r="J93" s="98">
        <v>3273</v>
      </c>
      <c r="K93" s="99">
        <f t="shared" si="38"/>
        <v>297.54545454545456</v>
      </c>
      <c r="L93" s="100">
        <v>11</v>
      </c>
      <c r="M93" s="98">
        <f>F93/V93*60</f>
        <v>2872.0617420066137</v>
      </c>
      <c r="N93" s="99">
        <f>M93/L93</f>
        <v>261.09652200060123</v>
      </c>
      <c r="O93" s="101">
        <f>L93-I93</f>
        <v>0</v>
      </c>
      <c r="P93" s="102">
        <f>N93-K93</f>
        <v>-36.448932544853335</v>
      </c>
      <c r="Q93" s="103">
        <f>N93/K93</f>
        <v>0.87750129606068239</v>
      </c>
      <c r="R93" s="277"/>
      <c r="S93" s="1">
        <v>0.41556712962962961</v>
      </c>
      <c r="T93" s="2">
        <v>0.46805555555555556</v>
      </c>
      <c r="U93" s="104">
        <v>7.4166666666666536</v>
      </c>
      <c r="V93" s="105">
        <v>75.583333333333371</v>
      </c>
      <c r="W93" s="106"/>
      <c r="X93" s="107"/>
      <c r="Y93" s="262"/>
      <c r="Z93" s="263"/>
      <c r="AA93" s="111">
        <f>M93-J93</f>
        <v>-400.93825799338629</v>
      </c>
      <c r="AB93" s="103">
        <f>M93/J93</f>
        <v>0.8775012960606825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3">AVERAGE(I90:I105)</f>
        <v>12.5</v>
      </c>
      <c r="J106" s="138">
        <f t="shared" si="43"/>
        <v>3136.5</v>
      </c>
      <c r="K106" s="139">
        <f t="shared" ref="K106" si="44">J106/I106</f>
        <v>250.92</v>
      </c>
      <c r="L106" s="137">
        <f t="shared" ref="L106:M106" si="45">AVERAGE(L90:L105)</f>
        <v>12.5</v>
      </c>
      <c r="M106" s="138">
        <f t="shared" si="45"/>
        <v>2739.1416912308055</v>
      </c>
      <c r="N106" s="139">
        <f t="shared" ref="N106:N111" si="46">M106/L106</f>
        <v>219.13133529846445</v>
      </c>
      <c r="O106" s="140">
        <f t="shared" ref="O106:O111" si="47">L106-I106</f>
        <v>0</v>
      </c>
      <c r="P106" s="141">
        <f t="shared" ref="P106:P111" si="48">N106-K106</f>
        <v>-31.788664701535538</v>
      </c>
      <c r="Q106" s="142">
        <f t="shared" ref="Q106:Q111" si="49">N106/K106</f>
        <v>0.87331155467266242</v>
      </c>
      <c r="R106" s="278"/>
      <c r="S106" s="143">
        <f>S90</f>
        <v>0.25</v>
      </c>
      <c r="T106" s="144">
        <f>INDEX(T90:T105,COUNTA(T90:T105))</f>
        <v>0.46805555555555556</v>
      </c>
      <c r="U106" s="145"/>
      <c r="V106" s="156"/>
      <c r="W106" s="135"/>
      <c r="X106" s="139"/>
      <c r="Y106" s="265"/>
      <c r="Z106" s="266"/>
      <c r="AA106" s="157">
        <f t="shared" ref="AA106:AA111" si="50">M106-J106</f>
        <v>-397.35830876919454</v>
      </c>
      <c r="AB106" s="142">
        <f t="shared" ref="AB106:AB111" si="51">M106/J106</f>
        <v>0.8733115546726623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933</v>
      </c>
      <c r="G107" s="159">
        <f t="shared" ref="G107:G111" si="52">E107*F107</f>
        <v>24845.79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2778.1637717121539</v>
      </c>
      <c r="N107" s="163">
        <f t="shared" si="46"/>
        <v>463.027295285359</v>
      </c>
      <c r="O107" s="165">
        <f t="shared" si="47"/>
        <v>0</v>
      </c>
      <c r="P107" s="166">
        <f t="shared" si="48"/>
        <v>-82.472704714640997</v>
      </c>
      <c r="Q107" s="152">
        <f t="shared" si="49"/>
        <v>0.84881264030313286</v>
      </c>
      <c r="R107" s="276">
        <f>Q123</f>
        <v>0.89502152537998625</v>
      </c>
      <c r="S107" s="193">
        <v>0.33819444444444441</v>
      </c>
      <c r="T107" s="194">
        <v>0.35218749999999999</v>
      </c>
      <c r="U107" s="169"/>
      <c r="V107" s="170">
        <v>20.150000000000034</v>
      </c>
      <c r="W107" s="168"/>
      <c r="X107" s="171"/>
      <c r="Y107" s="279"/>
      <c r="Z107" s="280"/>
      <c r="AA107" s="109">
        <f t="shared" si="50"/>
        <v>-494.8362282878461</v>
      </c>
      <c r="AB107" s="152">
        <f t="shared" si="51"/>
        <v>0.84881264030313286</v>
      </c>
      <c r="AC107" s="267">
        <f>AB123</f>
        <v>0.89502152537998614</v>
      </c>
    </row>
    <row r="108" spans="1:29" ht="15.75" customHeight="1">
      <c r="A108" s="271"/>
      <c r="B108" s="92" t="s">
        <v>166</v>
      </c>
      <c r="C108" s="260" t="s">
        <v>200</v>
      </c>
      <c r="D108" s="261"/>
      <c r="E108" s="93">
        <v>24.73</v>
      </c>
      <c r="F108" s="94">
        <v>1423</v>
      </c>
      <c r="G108" s="95">
        <f t="shared" si="52"/>
        <v>35190.79</v>
      </c>
      <c r="H108" s="96"/>
      <c r="I108" s="97">
        <v>6</v>
      </c>
      <c r="J108" s="98">
        <v>3600</v>
      </c>
      <c r="K108" s="99">
        <f t="shared" si="38"/>
        <v>600</v>
      </c>
      <c r="L108" s="100">
        <v>6</v>
      </c>
      <c r="M108" s="98">
        <f>F108/V108*60</f>
        <v>3267.0918367346858</v>
      </c>
      <c r="N108" s="99">
        <f t="shared" si="46"/>
        <v>544.51530612244767</v>
      </c>
      <c r="O108" s="101">
        <f t="shared" si="47"/>
        <v>0</v>
      </c>
      <c r="P108" s="102">
        <f t="shared" si="48"/>
        <v>-55.484693877552331</v>
      </c>
      <c r="Q108" s="103">
        <f t="shared" si="49"/>
        <v>0.90752551020407946</v>
      </c>
      <c r="R108" s="277"/>
      <c r="S108" s="1">
        <v>0.35763888888888884</v>
      </c>
      <c r="T108" s="2">
        <v>0.37578703703703703</v>
      </c>
      <c r="U108" s="104">
        <v>7.8499999999999481</v>
      </c>
      <c r="V108" s="105">
        <v>26.133333333333397</v>
      </c>
      <c r="W108" s="106"/>
      <c r="X108" s="113"/>
      <c r="Y108" s="262"/>
      <c r="Z108" s="263"/>
      <c r="AA108" s="111">
        <f t="shared" si="50"/>
        <v>-332.90816326531422</v>
      </c>
      <c r="AB108" s="103">
        <f t="shared" si="51"/>
        <v>0.90752551020407934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1005</v>
      </c>
      <c r="G109" s="95">
        <f t="shared" si="52"/>
        <v>25064.7</v>
      </c>
      <c r="H109" s="96"/>
      <c r="I109" s="97">
        <v>6</v>
      </c>
      <c r="J109" s="98">
        <v>3600</v>
      </c>
      <c r="K109" s="99">
        <f t="shared" si="38"/>
        <v>600</v>
      </c>
      <c r="L109" s="100">
        <v>6</v>
      </c>
      <c r="M109" s="98">
        <f>F109/V109*60</f>
        <v>3256.5256525652626</v>
      </c>
      <c r="N109" s="99">
        <f t="shared" si="46"/>
        <v>542.7542754275438</v>
      </c>
      <c r="O109" s="101">
        <f t="shared" si="47"/>
        <v>0</v>
      </c>
      <c r="P109" s="102">
        <f t="shared" si="48"/>
        <v>-57.245724572456197</v>
      </c>
      <c r="Q109" s="103">
        <f t="shared" si="49"/>
        <v>0.90459045904590629</v>
      </c>
      <c r="R109" s="277"/>
      <c r="S109" s="1">
        <v>0.38158564814814816</v>
      </c>
      <c r="T109" s="2">
        <v>0.39444444444444443</v>
      </c>
      <c r="U109" s="104">
        <v>8.3500000000000263</v>
      </c>
      <c r="V109" s="105">
        <v>18.51666666666663</v>
      </c>
      <c r="W109" s="106"/>
      <c r="X109" s="107"/>
      <c r="Y109" s="262"/>
      <c r="Z109" s="263"/>
      <c r="AA109" s="111">
        <f t="shared" si="50"/>
        <v>-343.47434743473741</v>
      </c>
      <c r="AB109" s="103">
        <f t="shared" si="51"/>
        <v>0.90459045904590629</v>
      </c>
      <c r="AC109" s="268"/>
    </row>
    <row r="110" spans="1:29" ht="15.75" customHeight="1">
      <c r="A110" s="271"/>
      <c r="B110" s="92" t="s">
        <v>166</v>
      </c>
      <c r="C110" s="260" t="s">
        <v>214</v>
      </c>
      <c r="D110" s="261"/>
      <c r="E110" s="93">
        <v>24.73</v>
      </c>
      <c r="F110" s="94">
        <v>1468</v>
      </c>
      <c r="G110" s="95">
        <f t="shared" si="52"/>
        <v>36303.64</v>
      </c>
      <c r="H110" s="96"/>
      <c r="I110" s="97">
        <v>6</v>
      </c>
      <c r="J110" s="98">
        <v>3600</v>
      </c>
      <c r="K110" s="99">
        <f t="shared" si="38"/>
        <v>600</v>
      </c>
      <c r="L110" s="100">
        <v>6</v>
      </c>
      <c r="M110" s="98">
        <f>F110/V110*60</f>
        <v>3268.2745825603092</v>
      </c>
      <c r="N110" s="99">
        <f t="shared" si="46"/>
        <v>544.71243042671824</v>
      </c>
      <c r="O110" s="101">
        <f t="shared" si="47"/>
        <v>0</v>
      </c>
      <c r="P110" s="102">
        <f t="shared" si="48"/>
        <v>-55.287569573281758</v>
      </c>
      <c r="Q110" s="103">
        <f t="shared" si="49"/>
        <v>0.90785405071119707</v>
      </c>
      <c r="R110" s="277"/>
      <c r="S110" s="1">
        <v>0.39864583333333331</v>
      </c>
      <c r="T110" s="2">
        <v>0.41736111111111102</v>
      </c>
      <c r="U110" s="104">
        <v>6.0499999999999865</v>
      </c>
      <c r="V110" s="105">
        <v>26.949999999999896</v>
      </c>
      <c r="W110" s="106"/>
      <c r="X110" s="113"/>
      <c r="Y110" s="262"/>
      <c r="Z110" s="263"/>
      <c r="AA110" s="111">
        <f t="shared" si="50"/>
        <v>-331.72541743969077</v>
      </c>
      <c r="AB110" s="103">
        <f t="shared" si="51"/>
        <v>0.90785405071119696</v>
      </c>
      <c r="AC110" s="268"/>
    </row>
    <row r="111" spans="1:29" ht="15.75" customHeight="1">
      <c r="A111" s="272"/>
      <c r="B111" s="92" t="s">
        <v>166</v>
      </c>
      <c r="C111" s="260" t="s">
        <v>253</v>
      </c>
      <c r="D111" s="261"/>
      <c r="E111" s="93">
        <v>20.11</v>
      </c>
      <c r="F111" s="94">
        <v>848</v>
      </c>
      <c r="G111" s="95">
        <f t="shared" si="52"/>
        <v>17053.28</v>
      </c>
      <c r="H111" s="113"/>
      <c r="I111" s="97">
        <v>6</v>
      </c>
      <c r="J111" s="98">
        <v>3600</v>
      </c>
      <c r="K111" s="99">
        <f t="shared" si="38"/>
        <v>600</v>
      </c>
      <c r="L111" s="114">
        <v>6</v>
      </c>
      <c r="M111" s="98">
        <f>F111/V111*60</f>
        <v>3247.6595744680853</v>
      </c>
      <c r="N111" s="99">
        <f t="shared" si="46"/>
        <v>541.27659574468089</v>
      </c>
      <c r="O111" s="101">
        <f t="shared" si="47"/>
        <v>0</v>
      </c>
      <c r="P111" s="102">
        <f t="shared" si="48"/>
        <v>-58.72340425531911</v>
      </c>
      <c r="Q111" s="103">
        <f t="shared" si="49"/>
        <v>0.90212765957446817</v>
      </c>
      <c r="R111" s="277"/>
      <c r="S111" s="1">
        <v>0.42245370370370372</v>
      </c>
      <c r="T111" s="2">
        <v>0.43333333333333335</v>
      </c>
      <c r="U111" s="104">
        <v>7.3333333333334938</v>
      </c>
      <c r="V111" s="105">
        <v>15.666666666666664</v>
      </c>
      <c r="W111" s="106"/>
      <c r="X111" s="113"/>
      <c r="Y111" s="262"/>
      <c r="Z111" s="263"/>
      <c r="AA111" s="111">
        <f t="shared" si="50"/>
        <v>-352.34042553191466</v>
      </c>
      <c r="AB111" s="103">
        <f t="shared" si="51"/>
        <v>0.90212765957446817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3">AVERAGE(I107:I122)</f>
        <v>6</v>
      </c>
      <c r="J123" s="138">
        <f t="shared" si="53"/>
        <v>3534.6</v>
      </c>
      <c r="K123" s="139">
        <f t="shared" ref="K123" si="54">J123/I123</f>
        <v>589.1</v>
      </c>
      <c r="L123" s="137">
        <f t="shared" ref="L123:M123" si="55">AVERAGE(L107:L122)</f>
        <v>6</v>
      </c>
      <c r="M123" s="138">
        <f t="shared" si="55"/>
        <v>3163.5430836080991</v>
      </c>
      <c r="N123" s="139">
        <f>M123/L123</f>
        <v>527.25718060134989</v>
      </c>
      <c r="O123" s="140">
        <f>L123-I123</f>
        <v>0</v>
      </c>
      <c r="P123" s="141">
        <f>N123-K123</f>
        <v>-61.842819398650136</v>
      </c>
      <c r="Q123" s="142">
        <f>N123/K123</f>
        <v>0.89502152537998625</v>
      </c>
      <c r="R123" s="278"/>
      <c r="S123" s="143">
        <f>S107</f>
        <v>0.33819444444444441</v>
      </c>
      <c r="T123" s="144">
        <f>INDEX(T107:T122,COUNTA(T107:T122))</f>
        <v>0.43333333333333335</v>
      </c>
      <c r="U123" s="145"/>
      <c r="V123" s="156"/>
      <c r="W123" s="135"/>
      <c r="X123" s="139"/>
      <c r="Y123" s="265"/>
      <c r="Z123" s="266"/>
      <c r="AA123" s="157">
        <f>M123-J123</f>
        <v>-371.05691639190081</v>
      </c>
      <c r="AB123" s="142">
        <f>M123/J123</f>
        <v>0.89502152537998614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2331</v>
      </c>
      <c r="G124" s="159">
        <f t="shared" ref="G124:G126" si="56">E124*F124</f>
        <v>132377.49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1751.899791231735</v>
      </c>
      <c r="N124" s="163">
        <f>M124/L124</f>
        <v>76.16955614051021</v>
      </c>
      <c r="O124" s="165">
        <f>L124-I124</f>
        <v>0</v>
      </c>
      <c r="P124" s="166">
        <f>N124-K124</f>
        <v>-10.786965598620228</v>
      </c>
      <c r="Q124" s="152">
        <f>N124/K124</f>
        <v>0.87594989561586734</v>
      </c>
      <c r="R124" s="276">
        <f>Q140</f>
        <v>0.8708698282640821</v>
      </c>
      <c r="S124" s="167">
        <v>0.70844907407407409</v>
      </c>
      <c r="T124" s="168">
        <v>0.76388888888888884</v>
      </c>
      <c r="U124" s="169"/>
      <c r="V124" s="170">
        <v>79.833333333333229</v>
      </c>
      <c r="W124" s="87"/>
      <c r="X124" s="88"/>
      <c r="Y124" s="279"/>
      <c r="Z124" s="280"/>
      <c r="AA124" s="109">
        <f>M124-J124</f>
        <v>-248.10020876826502</v>
      </c>
      <c r="AB124" s="152">
        <f>M124/J124</f>
        <v>0.87594989561586745</v>
      </c>
      <c r="AC124" s="352">
        <f>AB140</f>
        <v>0.87086982826408199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1884</v>
      </c>
      <c r="G125" s="95">
        <f t="shared" si="56"/>
        <v>107143.08</v>
      </c>
      <c r="H125" s="96"/>
      <c r="I125" s="97">
        <v>23</v>
      </c>
      <c r="J125" s="98">
        <v>2000</v>
      </c>
      <c r="K125" s="99">
        <f t="shared" ref="K125:K126" si="57">J125/I125</f>
        <v>86.956521739130437</v>
      </c>
      <c r="L125" s="100">
        <v>23</v>
      </c>
      <c r="M125" s="98">
        <f>F125/V125*60</f>
        <v>1737.2950819672162</v>
      </c>
      <c r="N125" s="99">
        <f>M125/L125</f>
        <v>75.53456878118331</v>
      </c>
      <c r="O125" s="101">
        <f>L125-I125</f>
        <v>0</v>
      </c>
      <c r="P125" s="102">
        <f>N125-K125</f>
        <v>-11.421952957947127</v>
      </c>
      <c r="Q125" s="103">
        <f>N125/K125</f>
        <v>0.86864754098360808</v>
      </c>
      <c r="R125" s="277"/>
      <c r="S125" s="1">
        <v>0.76736111111111116</v>
      </c>
      <c r="T125" s="2">
        <v>0.81254629629629627</v>
      </c>
      <c r="U125" s="104">
        <v>5.0000000000001421</v>
      </c>
      <c r="V125" s="105">
        <v>65.066666666666549</v>
      </c>
      <c r="W125" s="106"/>
      <c r="X125" s="107"/>
      <c r="Y125" s="262"/>
      <c r="Z125" s="263"/>
      <c r="AA125" s="111">
        <f>M125-J125</f>
        <v>-262.70491803278378</v>
      </c>
      <c r="AB125" s="103">
        <f>M125/J125</f>
        <v>0.86864754098360808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1601</v>
      </c>
      <c r="G126" s="95">
        <f t="shared" si="56"/>
        <v>70924.299999999988</v>
      </c>
      <c r="H126" s="96"/>
      <c r="I126" s="97">
        <v>17</v>
      </c>
      <c r="J126" s="98">
        <v>2000</v>
      </c>
      <c r="K126" s="99">
        <f t="shared" si="57"/>
        <v>117.64705882352941</v>
      </c>
      <c r="L126" s="100">
        <v>17</v>
      </c>
      <c r="M126" s="98">
        <f>F126/V126*60</f>
        <v>1736.0240963855401</v>
      </c>
      <c r="N126" s="99">
        <f>M126/L126</f>
        <v>102.11906449326706</v>
      </c>
      <c r="O126" s="101">
        <f>L126-I126</f>
        <v>0</v>
      </c>
      <c r="P126" s="102">
        <f>N126-K126</f>
        <v>-15.527994330262345</v>
      </c>
      <c r="Q126" s="103">
        <f>N126/K126</f>
        <v>0.86801204819277011</v>
      </c>
      <c r="R126" s="277"/>
      <c r="S126" s="1">
        <v>0.81805555555555554</v>
      </c>
      <c r="T126" s="2">
        <v>0.85648148148148151</v>
      </c>
      <c r="U126" s="104">
        <v>7.9333333333333478</v>
      </c>
      <c r="V126" s="105">
        <v>55.3333333333334</v>
      </c>
      <c r="W126" s="106"/>
      <c r="X126" s="107"/>
      <c r="Y126" s="262"/>
      <c r="Z126" s="263"/>
      <c r="AA126" s="111">
        <f>M126-J126</f>
        <v>-263.97590361445987</v>
      </c>
      <c r="AB126" s="103">
        <f>M126/J126</f>
        <v>0.86801204819277011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8">AVERAGE(I124:I139)</f>
        <v>21</v>
      </c>
      <c r="J140" s="138">
        <f t="shared" si="58"/>
        <v>2000</v>
      </c>
      <c r="K140" s="139">
        <f t="shared" ref="K140" si="59">J140/I140</f>
        <v>95.238095238095241</v>
      </c>
      <c r="L140" s="137">
        <f t="shared" ref="L140:M140" si="60">AVERAGE(L124:L139)</f>
        <v>21</v>
      </c>
      <c r="M140" s="138">
        <f t="shared" si="60"/>
        <v>1741.739656528164</v>
      </c>
      <c r="N140" s="139">
        <f>M140/L140</f>
        <v>82.939983644198293</v>
      </c>
      <c r="O140" s="140">
        <f>L140-I140</f>
        <v>0</v>
      </c>
      <c r="P140" s="141">
        <f>N140-K140</f>
        <v>-12.298111593896948</v>
      </c>
      <c r="Q140" s="142">
        <f>N140/K140</f>
        <v>0.8708698282640821</v>
      </c>
      <c r="R140" s="278"/>
      <c r="S140" s="143">
        <f>S124</f>
        <v>0.70844907407407409</v>
      </c>
      <c r="T140" s="144">
        <f>INDEX(T124:T139,COUNTA(T124:T139))</f>
        <v>0.85648148148148151</v>
      </c>
      <c r="U140" s="145"/>
      <c r="V140" s="156"/>
      <c r="W140" s="188"/>
      <c r="X140" s="189"/>
      <c r="Y140" s="265"/>
      <c r="Z140" s="266"/>
      <c r="AA140" s="157">
        <f>M140-J140</f>
        <v>-258.26034347183599</v>
      </c>
      <c r="AB140" s="142">
        <f>M140/J140</f>
        <v>0.87086982826408199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1888</v>
      </c>
      <c r="G141" s="159">
        <f t="shared" ref="G141:G142" si="61">E141*F141</f>
        <v>95664.960000000006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1738.3120204603606</v>
      </c>
      <c r="N141" s="163">
        <f>M141/L141</f>
        <v>86.915601023018027</v>
      </c>
      <c r="O141" s="165">
        <f>L141-I141</f>
        <v>0</v>
      </c>
      <c r="P141" s="166">
        <f>N141-K141</f>
        <v>-13.084398976981973</v>
      </c>
      <c r="Q141" s="152">
        <f>N141/K141</f>
        <v>0.8691560102301803</v>
      </c>
      <c r="R141" s="276">
        <f>Q157</f>
        <v>0.8723755625566133</v>
      </c>
      <c r="S141" s="167">
        <v>0.70833333333333337</v>
      </c>
      <c r="T141" s="168">
        <v>0.75358796296296293</v>
      </c>
      <c r="U141" s="169"/>
      <c r="V141" s="170">
        <v>65.166666666666572</v>
      </c>
      <c r="W141" s="168"/>
      <c r="X141" s="171"/>
      <c r="Y141" s="279"/>
      <c r="Z141" s="280"/>
      <c r="AA141" s="109">
        <f>M141-J141</f>
        <v>-261.6879795396394</v>
      </c>
      <c r="AB141" s="152">
        <f>M141/J141</f>
        <v>0.8691560102301803</v>
      </c>
      <c r="AC141" s="267">
        <f>AB157</f>
        <v>0.87237556255661319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2350</v>
      </c>
      <c r="G142" s="95">
        <f t="shared" si="61"/>
        <v>111860</v>
      </c>
      <c r="H142" s="96"/>
      <c r="I142" s="97">
        <v>23</v>
      </c>
      <c r="J142" s="98">
        <v>2000</v>
      </c>
      <c r="K142" s="99">
        <f t="shared" ref="K142" si="62">J142/I142</f>
        <v>86.956521739130437</v>
      </c>
      <c r="L142" s="100">
        <v>23</v>
      </c>
      <c r="M142" s="98">
        <f>F142/V142*60</f>
        <v>1751.1902297660924</v>
      </c>
      <c r="N142" s="99">
        <f>M142/L142</f>
        <v>76.138705642004012</v>
      </c>
      <c r="O142" s="101">
        <f>L142-I142</f>
        <v>0</v>
      </c>
      <c r="P142" s="102">
        <f>N142-K142</f>
        <v>-10.817816097126425</v>
      </c>
      <c r="Q142" s="103">
        <f>N142/K142</f>
        <v>0.87559511488304609</v>
      </c>
      <c r="R142" s="277"/>
      <c r="S142" s="1">
        <v>0.75728009259259255</v>
      </c>
      <c r="T142" s="2">
        <v>0.81319444444444444</v>
      </c>
      <c r="U142" s="104">
        <v>5.3166666666666451</v>
      </c>
      <c r="V142" s="105">
        <v>80.516666666666737</v>
      </c>
      <c r="W142" s="106"/>
      <c r="X142" s="107"/>
      <c r="Y142" s="262"/>
      <c r="Z142" s="263"/>
      <c r="AA142" s="111">
        <f>M142-J142</f>
        <v>-248.80977023390756</v>
      </c>
      <c r="AB142" s="103">
        <f>M142/J142</f>
        <v>0.8755951148830462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3">AVERAGE(I141:I156)</f>
        <v>21.5</v>
      </c>
      <c r="J157" s="138">
        <f t="shared" si="63"/>
        <v>2000</v>
      </c>
      <c r="K157" s="139">
        <f t="shared" ref="K157" si="64">J157/I157</f>
        <v>93.023255813953483</v>
      </c>
      <c r="L157" s="137">
        <f t="shared" ref="L157:M157" si="65">AVERAGE(L141:L156)</f>
        <v>21.5</v>
      </c>
      <c r="M157" s="138">
        <f t="shared" si="65"/>
        <v>1744.7511251132264</v>
      </c>
      <c r="N157" s="139">
        <f>M157/L157</f>
        <v>81.15121512154542</v>
      </c>
      <c r="O157" s="140">
        <f>L157-I157</f>
        <v>0</v>
      </c>
      <c r="P157" s="141">
        <f>N157-K157</f>
        <v>-11.872040692408063</v>
      </c>
      <c r="Q157" s="142">
        <f>N157/K157</f>
        <v>0.8723755625566133</v>
      </c>
      <c r="R157" s="278"/>
      <c r="S157" s="143">
        <f>S141</f>
        <v>0.70833333333333337</v>
      </c>
      <c r="T157" s="144">
        <f>INDEX(T141:T156,COUNTA(T141:T156))</f>
        <v>0.81319444444444444</v>
      </c>
      <c r="U157" s="145"/>
      <c r="V157" s="156"/>
      <c r="W157" s="135"/>
      <c r="X157" s="139"/>
      <c r="Y157" s="265"/>
      <c r="Z157" s="266"/>
      <c r="AA157" s="157">
        <f>M157-J157</f>
        <v>-255.24887488677359</v>
      </c>
      <c r="AB157" s="142">
        <f>M157/J157</f>
        <v>0.87237556255661319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778" priority="3" operator="greaterThan">
      <formula>0</formula>
    </cfRule>
  </conditionalFormatting>
  <conditionalFormatting sqref="P5:P157 AA5:AA157">
    <cfRule type="cellIs" dxfId="777" priority="6" operator="lessThan">
      <formula>0</formula>
    </cfRule>
  </conditionalFormatting>
  <conditionalFormatting sqref="Q5:Q157 AB5:AB157">
    <cfRule type="cellIs" dxfId="776" priority="4" operator="greaterThan">
      <formula>1</formula>
    </cfRule>
    <cfRule type="cellIs" dxfId="775" priority="5" operator="lessThan">
      <formula>0.8</formula>
    </cfRule>
  </conditionalFormatting>
  <conditionalFormatting sqref="R5:R157 AC124">
    <cfRule type="cellIs" dxfId="774" priority="7" operator="lessThan">
      <formula>0.8</formula>
    </cfRule>
  </conditionalFormatting>
  <conditionalFormatting sqref="AC5:AC22 AC56:AC91">
    <cfRule type="cellIs" dxfId="773" priority="9" operator="lessThan">
      <formula>0.8</formula>
    </cfRule>
  </conditionalFormatting>
  <conditionalFormatting sqref="AC39">
    <cfRule type="cellIs" dxfId="772" priority="12" operator="lessThan">
      <formula>0.8</formula>
    </cfRule>
  </conditionalFormatting>
  <conditionalFormatting sqref="AC54">
    <cfRule type="cellIs" dxfId="771" priority="11" operator="lessThan">
      <formula>0.8</formula>
    </cfRule>
  </conditionalFormatting>
  <conditionalFormatting sqref="AC97:AC105">
    <cfRule type="cellIs" dxfId="770" priority="10" operator="lessThan">
      <formula>0.8</formula>
    </cfRule>
  </conditionalFormatting>
  <conditionalFormatting sqref="AC107:AC112">
    <cfRule type="cellIs" dxfId="769" priority="8" operator="lessThan">
      <formula>0.8</formula>
    </cfRule>
  </conditionalFormatting>
  <conditionalFormatting sqref="AC139">
    <cfRule type="cellIs" dxfId="768" priority="2" operator="lessThan">
      <formula>0.8</formula>
    </cfRule>
  </conditionalFormatting>
  <conditionalFormatting sqref="AC141:AC157">
    <cfRule type="cellIs" dxfId="767" priority="1" operator="lessThan">
      <formula>0.8</formula>
    </cfRule>
  </conditionalFormatting>
  <dataValidations count="1">
    <dataValidation type="list" allowBlank="1" showInputMessage="1" showErrorMessage="1" sqref="Y5:Z157" xr:uid="{A9510B8B-6205-4D85-8E78-B4AB1BA5F63B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8BF0-F824-415D-91BE-FEC54AD30288}">
  <sheetPr>
    <tabColor theme="8" tint="0.59999389629810485"/>
  </sheetPr>
  <dimension ref="B1:AR36"/>
  <sheetViews>
    <sheetView zoomScale="70" zoomScaleNormal="70" workbookViewId="0">
      <selection activeCell="P50" sqref="P50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265</v>
      </c>
      <c r="D3" s="249"/>
      <c r="E3" s="7" t="s">
        <v>2</v>
      </c>
      <c r="F3" s="250">
        <f>'0927(18度C)'!D1+'0927(4度C)'!D1</f>
        <v>167413</v>
      </c>
      <c r="G3" s="251"/>
      <c r="H3" s="7" t="s">
        <v>3</v>
      </c>
      <c r="I3" s="252">
        <f>'0927(18度C)'!F1+'0927(4度C)'!F1</f>
        <v>5183430.2299999986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497.14620986672185</v>
      </c>
      <c r="F6" s="227" t="e">
        <f>AVERAGE(#REF!,D13:K13)</f>
        <v>#REF!</v>
      </c>
      <c r="G6" s="228">
        <f>AVERAGE(D13:K13)</f>
        <v>198.53528549643741</v>
      </c>
      <c r="H6" s="229"/>
      <c r="I6" s="228">
        <f>AVERAGE(L13:O13)</f>
        <v>94.130675526024362</v>
      </c>
      <c r="J6" s="229"/>
      <c r="K6" s="228">
        <f>AVERAGE(D27:O27)</f>
        <v>653.59809573362872</v>
      </c>
      <c r="L6" s="229"/>
      <c r="M6" s="228">
        <f>AVERAGE(P27:X27)</f>
        <v>771.26161858974353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430.7633504182516</v>
      </c>
      <c r="F7" s="231" t="e">
        <f>AVERAGE(#REF!,D14:K14)</f>
        <v>#REF!</v>
      </c>
      <c r="G7" s="218">
        <f>AVERAGE(D14:K14)</f>
        <v>175.00264799456312</v>
      </c>
      <c r="H7" s="219"/>
      <c r="I7" s="218">
        <f>AVERAGE(L14:O14)</f>
        <v>81.730625849032535</v>
      </c>
      <c r="J7" s="219"/>
      <c r="K7" s="218">
        <f>AVERAGE(D28:O28)</f>
        <v>565.01454005735718</v>
      </c>
      <c r="L7" s="219"/>
      <c r="M7" s="218">
        <f>AVERAGE(P28:X28)</f>
        <v>666.49349191682052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0.86803962676533974</v>
      </c>
      <c r="F8" s="223" t="e">
        <f>AVERAGE(D15:K15,#REF!)</f>
        <v>#REF!</v>
      </c>
      <c r="G8" s="224">
        <f>AVERAGE(D15:K15)</f>
        <v>0.8754026002703198</v>
      </c>
      <c r="H8" s="225"/>
      <c r="I8" s="224">
        <f>AVERAGE(L15:O15)</f>
        <v>0.86826981413987658</v>
      </c>
      <c r="J8" s="225"/>
      <c r="K8" s="224">
        <f>AVERAGE(D29:O29)</f>
        <v>0.86316199662276671</v>
      </c>
      <c r="L8" s="225"/>
      <c r="M8" s="224">
        <f>AVERAGE(P29:X29)</f>
        <v>0.86587626874144752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178.51239669421486</v>
      </c>
      <c r="I13" s="24">
        <v>250.92</v>
      </c>
      <c r="J13" s="24" t="s">
        <v>36</v>
      </c>
      <c r="K13" s="54">
        <v>589.1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101.79211469534053</v>
      </c>
      <c r="E14" s="28">
        <v>68.357504451161546</v>
      </c>
      <c r="F14" s="28">
        <v>77.658464346409261</v>
      </c>
      <c r="G14" s="28">
        <v>76.776679175328823</v>
      </c>
      <c r="H14" s="28">
        <v>154.674820041841</v>
      </c>
      <c r="I14" s="28">
        <v>218.97530025467907</v>
      </c>
      <c r="J14" s="28" t="s">
        <v>36</v>
      </c>
      <c r="K14" s="55">
        <v>526.78365299718143</v>
      </c>
      <c r="L14" s="27" t="s">
        <v>36</v>
      </c>
      <c r="M14" s="67" t="s">
        <v>36</v>
      </c>
      <c r="N14" s="28">
        <v>82.675309897785539</v>
      </c>
      <c r="O14" s="29">
        <v>80.785941800279531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0.88398415393322038</v>
      </c>
      <c r="E15" s="32">
        <f t="shared" si="0"/>
        <v>0.8715581817523097</v>
      </c>
      <c r="F15" s="32">
        <f t="shared" si="0"/>
        <v>0.86556830052768641</v>
      </c>
      <c r="G15" s="32">
        <f t="shared" si="0"/>
        <v>0.87333472561936532</v>
      </c>
      <c r="H15" s="32">
        <f t="shared" si="0"/>
        <v>0.86646542708623908</v>
      </c>
      <c r="I15" s="32">
        <f t="shared" si="0"/>
        <v>0.87268970291200021</v>
      </c>
      <c r="J15" s="32" t="s">
        <v>36</v>
      </c>
      <c r="K15" s="56">
        <f t="shared" ref="K15" si="1">K14/K13</f>
        <v>0.89421771006141815</v>
      </c>
      <c r="L15" s="31" t="s">
        <v>36</v>
      </c>
      <c r="M15" s="68" t="s">
        <v>36</v>
      </c>
      <c r="N15" s="32">
        <f t="shared" ref="N15:O15" si="2">N14/N13</f>
        <v>0.86809075392674817</v>
      </c>
      <c r="O15" s="33">
        <f t="shared" si="2"/>
        <v>0.868448874353005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0.25031249999999999</v>
      </c>
      <c r="F16" s="2">
        <v>0.25025462962962963</v>
      </c>
      <c r="G16" s="2">
        <v>0.25</v>
      </c>
      <c r="H16" s="2">
        <v>0.25</v>
      </c>
      <c r="I16" s="2">
        <v>0.25</v>
      </c>
      <c r="J16" s="2" t="s">
        <v>36</v>
      </c>
      <c r="K16" s="3">
        <v>0.33749999999999997</v>
      </c>
      <c r="L16" s="1" t="s">
        <v>36</v>
      </c>
      <c r="M16" s="69" t="s">
        <v>36</v>
      </c>
      <c r="N16" s="2">
        <v>0.70841435185185186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0.5083333333333333</v>
      </c>
      <c r="E17" s="2">
        <v>0.61547453703703703</v>
      </c>
      <c r="F17" s="2">
        <v>0.43081018518518521</v>
      </c>
      <c r="G17" s="2">
        <v>0.44166666666666665</v>
      </c>
      <c r="H17" s="2">
        <v>0.59375</v>
      </c>
      <c r="I17" s="2">
        <v>0.44589120370370372</v>
      </c>
      <c r="J17" s="2" t="s">
        <v>36</v>
      </c>
      <c r="K17" s="3">
        <v>0.4284722222222222</v>
      </c>
      <c r="L17" s="1" t="s">
        <v>36</v>
      </c>
      <c r="M17" s="69" t="s">
        <v>36</v>
      </c>
      <c r="N17" s="2">
        <v>0.84236111111111112</v>
      </c>
      <c r="O17" s="4">
        <v>0.79653935185185187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20.166666666666668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271.03124999999994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880</v>
      </c>
    </row>
    <row r="28" spans="2:44" ht="39.6" customHeight="1">
      <c r="B28" s="206"/>
      <c r="C28" s="26" t="s">
        <v>37</v>
      </c>
      <c r="D28" s="28">
        <v>165.62531775522848</v>
      </c>
      <c r="E28" s="28" t="s">
        <v>36</v>
      </c>
      <c r="F28" s="28" t="s">
        <v>36</v>
      </c>
      <c r="G28" s="28">
        <v>264.65717451833387</v>
      </c>
      <c r="H28" s="28">
        <v>371.20394047902033</v>
      </c>
      <c r="I28" s="28" t="s">
        <v>36</v>
      </c>
      <c r="J28" s="28">
        <v>597.78247096092889</v>
      </c>
      <c r="K28" s="28">
        <v>713.52140077821036</v>
      </c>
      <c r="L28" s="28" t="s">
        <v>36</v>
      </c>
      <c r="M28" s="28">
        <v>755.47725002999846</v>
      </c>
      <c r="N28" s="28">
        <v>920.75377170472166</v>
      </c>
      <c r="O28" s="28">
        <v>731.0949942324155</v>
      </c>
      <c r="P28" s="27">
        <v>232.3343121289536</v>
      </c>
      <c r="Q28" s="28" t="s">
        <v>36</v>
      </c>
      <c r="R28" s="28" t="s">
        <v>36</v>
      </c>
      <c r="S28" s="28">
        <v>602.68874817340509</v>
      </c>
      <c r="T28" s="28">
        <v>727.27119622945588</v>
      </c>
      <c r="U28" s="28" t="s">
        <v>36</v>
      </c>
      <c r="V28" s="28">
        <v>664.83516327686573</v>
      </c>
      <c r="W28" s="28">
        <v>1013.4226705952977</v>
      </c>
      <c r="X28" s="29">
        <v>758.40886109694497</v>
      </c>
    </row>
    <row r="29" spans="2:44" ht="40.15" customHeight="1">
      <c r="B29" s="206"/>
      <c r="C29" s="30" t="s">
        <v>38</v>
      </c>
      <c r="D29" s="32">
        <f>D28/D27</f>
        <v>0.86025982335437956</v>
      </c>
      <c r="E29" s="32" t="s">
        <v>36</v>
      </c>
      <c r="F29" s="32" t="s">
        <v>36</v>
      </c>
      <c r="G29" s="32">
        <f>G28/G27</f>
        <v>0.84543264082245539</v>
      </c>
      <c r="H29" s="32">
        <f>H28/H27</f>
        <v>0.8566244780285085</v>
      </c>
      <c r="I29" s="32" t="s">
        <v>36</v>
      </c>
      <c r="J29" s="32">
        <f>J28/J27</f>
        <v>0.88560366068285756</v>
      </c>
      <c r="K29" s="32">
        <f>K28/K27</f>
        <v>0.86487442518570956</v>
      </c>
      <c r="L29" s="32" t="s">
        <v>36</v>
      </c>
      <c r="M29" s="32">
        <f>M28/M27</f>
        <v>0.86994350003454368</v>
      </c>
      <c r="N29" s="32">
        <f>N28/N27</f>
        <v>0.84892191717456611</v>
      </c>
      <c r="O29" s="32">
        <f>O28/O27</f>
        <v>0.87363552769911279</v>
      </c>
      <c r="P29" s="31">
        <f>P28/P27</f>
        <v>0.85722333542332718</v>
      </c>
      <c r="Q29" s="32" t="s">
        <v>36</v>
      </c>
      <c r="R29" s="32" t="s">
        <v>36</v>
      </c>
      <c r="S29" s="32">
        <f>S28/S27</f>
        <v>0.8928722195161557</v>
      </c>
      <c r="T29" s="32">
        <f>T28/T27</f>
        <v>0.86579904313030465</v>
      </c>
      <c r="U29" s="32" t="s">
        <v>36</v>
      </c>
      <c r="V29" s="32">
        <f>V28/V27</f>
        <v>0.87301587096962163</v>
      </c>
      <c r="W29" s="32">
        <f>W28/W27</f>
        <v>0.84451889216274811</v>
      </c>
      <c r="X29" s="33">
        <f>X28/X27</f>
        <v>0.8618282512465284</v>
      </c>
    </row>
    <row r="30" spans="2:44" ht="17.25" customHeight="1">
      <c r="B30" s="207" t="s">
        <v>39</v>
      </c>
      <c r="C30" s="15" t="s">
        <v>40</v>
      </c>
      <c r="D30" s="2">
        <v>0.38197916666666665</v>
      </c>
      <c r="E30" s="2" t="s">
        <v>36</v>
      </c>
      <c r="F30" s="2" t="s">
        <v>36</v>
      </c>
      <c r="G30" s="2">
        <v>0.30282407407407408</v>
      </c>
      <c r="H30" s="2">
        <v>0.25011574074074072</v>
      </c>
      <c r="I30" s="2" t="s">
        <v>36</v>
      </c>
      <c r="J30" s="2">
        <v>0.25005787037037036</v>
      </c>
      <c r="K30" s="2">
        <v>0.37254629629629632</v>
      </c>
      <c r="L30" s="2" t="s">
        <v>36</v>
      </c>
      <c r="M30" s="2">
        <v>0.25</v>
      </c>
      <c r="N30" s="2">
        <v>0.25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>
        <v>0.70833333333333337</v>
      </c>
      <c r="T30" s="2">
        <v>0.7086689814814815</v>
      </c>
      <c r="U30" s="2" t="s">
        <v>36</v>
      </c>
      <c r="V30" s="2">
        <v>0.70833333333333337</v>
      </c>
      <c r="W30" s="2">
        <v>0.70861111111111108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0.43888888888888888</v>
      </c>
      <c r="E31" s="2" t="s">
        <v>36</v>
      </c>
      <c r="F31" s="2" t="s">
        <v>36</v>
      </c>
      <c r="G31" s="2">
        <v>0.32708333333333334</v>
      </c>
      <c r="H31" s="2">
        <v>0.33226851851851852</v>
      </c>
      <c r="I31" s="2" t="s">
        <v>36</v>
      </c>
      <c r="J31" s="2">
        <v>0.30486111111111114</v>
      </c>
      <c r="K31" s="2">
        <v>0.4201388888888889</v>
      </c>
      <c r="L31" s="2" t="s">
        <v>36</v>
      </c>
      <c r="M31" s="2">
        <v>0.38263888888888886</v>
      </c>
      <c r="N31" s="2">
        <v>0.39930555555555558</v>
      </c>
      <c r="O31" s="2">
        <v>0.41696759259259258</v>
      </c>
      <c r="P31" s="1">
        <v>0.83056712962962964</v>
      </c>
      <c r="Q31" s="2" t="s">
        <v>36</v>
      </c>
      <c r="R31" s="2" t="s">
        <v>36</v>
      </c>
      <c r="S31" s="2">
        <v>0.8271412037037037</v>
      </c>
      <c r="T31" s="2">
        <v>0.83900462962962963</v>
      </c>
      <c r="U31" s="2" t="s">
        <v>36</v>
      </c>
      <c r="V31" s="2">
        <v>0.84964120370370366</v>
      </c>
      <c r="W31" s="2">
        <v>0.87106481481481479</v>
      </c>
      <c r="X31" s="4">
        <v>0.85864583333333333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3.25</v>
      </c>
      <c r="O32" s="35">
        <v>3.8</v>
      </c>
      <c r="P32" s="34">
        <v>12.8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3.75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466D-AE9C-4A5A-B70F-54E7DE1D9EDC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P50" sqref="P50"/>
      <selection pane="bottomLeft" activeCell="P50" sqref="P5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89492</v>
      </c>
      <c r="E1" s="77" t="s">
        <v>3</v>
      </c>
      <c r="F1" s="78">
        <f>SUM(G5:G242)</f>
        <v>1773716.75</v>
      </c>
      <c r="G1" s="79" t="s">
        <v>73</v>
      </c>
      <c r="H1" s="80">
        <f>L21+L38+L55+L72+L89+L106+L123+L140+L157+L174+L191+L208+L225+L242</f>
        <v>84.98333333333332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45927</v>
      </c>
      <c r="B2" s="326"/>
      <c r="C2" s="82" t="s">
        <v>34</v>
      </c>
      <c r="D2" s="83">
        <f>AVERAGE(N21,N38,N55,N72,N89,N106,N123,N140,N157,N174,N191,N208,N225,N242)</f>
        <v>608.50551942569859</v>
      </c>
      <c r="E2" s="83" t="s">
        <v>80</v>
      </c>
      <c r="F2" s="84">
        <f>F1/D1</f>
        <v>19.819835851249273</v>
      </c>
      <c r="G2" s="85" t="s">
        <v>81</v>
      </c>
      <c r="H2" s="86">
        <f>COUNT(H5:H242)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1828</v>
      </c>
      <c r="G5" s="95">
        <f t="shared" ref="G5:G6" si="0">E5*F5</f>
        <v>54565.8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2815.9178433889588</v>
      </c>
      <c r="N5" s="99">
        <f>M5/L5</f>
        <v>165.64222608170346</v>
      </c>
      <c r="O5" s="101">
        <f>L5-I5</f>
        <v>0</v>
      </c>
      <c r="P5" s="102">
        <f>N5-K5</f>
        <v>-26.887185683002429</v>
      </c>
      <c r="Q5" s="103">
        <f>N5/K5</f>
        <v>0.86034764539839859</v>
      </c>
      <c r="R5" s="277">
        <f>Q21</f>
        <v>0.86025982335437956</v>
      </c>
      <c r="S5" s="1">
        <v>0.38197916666666665</v>
      </c>
      <c r="T5" s="2">
        <v>0.40902777777777777</v>
      </c>
      <c r="U5" s="104">
        <v>7.7999999999999403</v>
      </c>
      <c r="V5" s="105">
        <v>38.950000000000017</v>
      </c>
      <c r="W5" s="106"/>
      <c r="X5" s="107"/>
      <c r="Y5" s="279"/>
      <c r="Z5" s="280"/>
      <c r="AA5" s="109">
        <f>M5-J5</f>
        <v>-457.08215661104123</v>
      </c>
      <c r="AB5" s="110">
        <f>M5/J5</f>
        <v>0.8603476453983987</v>
      </c>
      <c r="AC5" s="292">
        <f>AB21</f>
        <v>0.86025982335437956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1733</v>
      </c>
      <c r="G6" s="95">
        <f t="shared" si="0"/>
        <v>51158.159999999996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2815.3429602888095</v>
      </c>
      <c r="N6" s="99">
        <f>M6/L6</f>
        <v>165.6084094287535</v>
      </c>
      <c r="O6" s="101">
        <f>L6-I6</f>
        <v>0</v>
      </c>
      <c r="P6" s="102">
        <f>N6-K6</f>
        <v>-26.92100233595238</v>
      </c>
      <c r="Q6" s="103">
        <f>N6/K6</f>
        <v>0.86017200131036042</v>
      </c>
      <c r="R6" s="277"/>
      <c r="S6" s="1">
        <v>0.41324074074074074</v>
      </c>
      <c r="T6" s="2">
        <v>0.43888888888888888</v>
      </c>
      <c r="U6" s="104">
        <v>6.0666666666666824</v>
      </c>
      <c r="V6" s="105">
        <v>36.933333333333323</v>
      </c>
      <c r="W6" s="106">
        <v>0.43888888888888888</v>
      </c>
      <c r="X6" s="107">
        <v>0.47927083333333331</v>
      </c>
      <c r="Y6" s="262"/>
      <c r="Z6" s="263"/>
      <c r="AA6" s="111">
        <f>M6-J6</f>
        <v>-457.65703971119046</v>
      </c>
      <c r="AB6" s="112">
        <f>M6/J6</f>
        <v>0.86017200131036042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2815.6304018388842</v>
      </c>
      <c r="N21" s="139">
        <f>M21/L21</f>
        <v>165.62531775522848</v>
      </c>
      <c r="O21" s="140">
        <f>L21-I21</f>
        <v>0</v>
      </c>
      <c r="P21" s="141">
        <f>N21-K21</f>
        <v>-26.904094009477404</v>
      </c>
      <c r="Q21" s="142">
        <f>N21/K21</f>
        <v>0.86025982335437956</v>
      </c>
      <c r="R21" s="278"/>
      <c r="S21" s="143">
        <f>S5</f>
        <v>0.38197916666666665</v>
      </c>
      <c r="T21" s="144">
        <f>INDEX(T5:T20,COUNTA(T5:T20))</f>
        <v>0.43888888888888888</v>
      </c>
      <c r="U21" s="145"/>
      <c r="V21" s="145"/>
      <c r="W21" s="146"/>
      <c r="X21" s="147"/>
      <c r="Y21" s="265"/>
      <c r="Z21" s="266"/>
      <c r="AA21" s="148">
        <f>M21-J21</f>
        <v>-457.36959816111585</v>
      </c>
      <c r="AB21" s="149">
        <f>M21/J21</f>
        <v>0.86025982335437956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97</v>
      </c>
      <c r="G22" s="95">
        <f t="shared" ref="G22:G23" si="5">E22*F22</f>
        <v>2475.44</v>
      </c>
      <c r="H22" s="96"/>
      <c r="I22" s="97">
        <v>12</v>
      </c>
      <c r="J22" s="98">
        <v>3600</v>
      </c>
      <c r="K22" s="99">
        <f t="shared" si="3"/>
        <v>300</v>
      </c>
      <c r="L22" s="100">
        <v>12</v>
      </c>
      <c r="M22" s="98">
        <f>F22/V22*60</f>
        <v>3010.3448275862756</v>
      </c>
      <c r="N22" s="99">
        <f>M22/L22</f>
        <v>250.86206896552298</v>
      </c>
      <c r="O22" s="101">
        <f>L22-I22</f>
        <v>0</v>
      </c>
      <c r="P22" s="102">
        <f>N22-K22</f>
        <v>-49.13793103447702</v>
      </c>
      <c r="Q22" s="103">
        <f>N22/K22</f>
        <v>0.8362068965517433</v>
      </c>
      <c r="R22" s="276">
        <f>Q38</f>
        <v>0.84543264082245539</v>
      </c>
      <c r="S22" s="1">
        <v>0.30282407407407408</v>
      </c>
      <c r="T22" s="2">
        <v>0.30416666666666664</v>
      </c>
      <c r="U22" s="104">
        <v>4.0666666666666895</v>
      </c>
      <c r="V22" s="105">
        <v>1.9333333333332892</v>
      </c>
      <c r="W22" s="106"/>
      <c r="X22" s="151"/>
      <c r="Y22" s="279"/>
      <c r="Z22" s="280"/>
      <c r="AA22" s="109">
        <f>M22-J22</f>
        <v>-589.65517241372436</v>
      </c>
      <c r="AB22" s="152">
        <f>M22/J22</f>
        <v>0.83620689655174318</v>
      </c>
      <c r="AC22" s="267">
        <f>AB38</f>
        <v>0.84543264082245539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1376</v>
      </c>
      <c r="G23" s="95">
        <f t="shared" si="5"/>
        <v>35280.639999999999</v>
      </c>
      <c r="H23" s="96"/>
      <c r="I23" s="97">
        <v>11</v>
      </c>
      <c r="J23" s="98">
        <v>3600</v>
      </c>
      <c r="K23" s="99">
        <f t="shared" si="3"/>
        <v>327.27272727272725</v>
      </c>
      <c r="L23" s="100">
        <v>11</v>
      </c>
      <c r="M23" s="98">
        <f>F23/V23*60</f>
        <v>3076.7701863354027</v>
      </c>
      <c r="N23" s="99">
        <f>M23/L23</f>
        <v>279.70638057594573</v>
      </c>
      <c r="O23" s="101">
        <f>L23-I23</f>
        <v>0</v>
      </c>
      <c r="P23" s="102">
        <f>N23-K23</f>
        <v>-47.566346696781522</v>
      </c>
      <c r="Q23" s="103">
        <f>N23/K23</f>
        <v>0.85465838509316761</v>
      </c>
      <c r="R23" s="277"/>
      <c r="S23" s="1">
        <v>0.30844907407407407</v>
      </c>
      <c r="T23" s="2">
        <v>0.32708333333333334</v>
      </c>
      <c r="U23" s="104">
        <v>6.166666666666698</v>
      </c>
      <c r="V23" s="105">
        <v>26.833333333333343</v>
      </c>
      <c r="W23" s="106"/>
      <c r="X23" s="107"/>
      <c r="Y23" s="262"/>
      <c r="Z23" s="263"/>
      <c r="AA23" s="111">
        <f>M23-J23</f>
        <v>-523.22981366459726</v>
      </c>
      <c r="AB23" s="103">
        <f>M23/J23</f>
        <v>0.85465838509316738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3043.5575069608394</v>
      </c>
      <c r="N38" s="139">
        <f>M38/L38</f>
        <v>264.65717451833387</v>
      </c>
      <c r="O38" s="140">
        <f>L38-I38</f>
        <v>0</v>
      </c>
      <c r="P38" s="141">
        <f>N38-K38</f>
        <v>-48.386303742535688</v>
      </c>
      <c r="Q38" s="142">
        <f>N38/K38</f>
        <v>0.84543264082245539</v>
      </c>
      <c r="R38" s="278"/>
      <c r="S38" s="143">
        <f>S22</f>
        <v>0.30282407407407408</v>
      </c>
      <c r="T38" s="144">
        <f>INDEX(T22:T37,COUNTA(T22:T37))</f>
        <v>0.32708333333333334</v>
      </c>
      <c r="U38" s="145"/>
      <c r="V38" s="156"/>
      <c r="W38" s="135"/>
      <c r="X38" s="139"/>
      <c r="Y38" s="265"/>
      <c r="Z38" s="266"/>
      <c r="AA38" s="157">
        <f>M38-J38</f>
        <v>-556.44249303916058</v>
      </c>
      <c r="AB38" s="142">
        <f>M38/J38</f>
        <v>0.84543264082245539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545</v>
      </c>
      <c r="G39" s="159">
        <f t="shared" ref="G39:G41" si="9">E39*F39</f>
        <v>7662.7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2204.4943820224639</v>
      </c>
      <c r="N39" s="163">
        <f>M39/L39</f>
        <v>367.41573033707732</v>
      </c>
      <c r="O39" s="165">
        <f>L39-I39</f>
        <v>0</v>
      </c>
      <c r="P39" s="166">
        <f>N39-K39</f>
        <v>-65.917602996255994</v>
      </c>
      <c r="Q39" s="152">
        <f>N39/K39</f>
        <v>0.84788245462402467</v>
      </c>
      <c r="R39" s="276">
        <f>Q55</f>
        <v>0.8566244780285085</v>
      </c>
      <c r="S39" s="167">
        <v>0.25011574074074072</v>
      </c>
      <c r="T39" s="168">
        <v>0.26041666666666669</v>
      </c>
      <c r="U39" s="169"/>
      <c r="V39" s="170">
        <v>14.833333333333387</v>
      </c>
      <c r="W39" s="168"/>
      <c r="X39" s="171"/>
      <c r="Y39" s="279"/>
      <c r="Z39" s="280"/>
      <c r="AA39" s="109">
        <f>M39-J39</f>
        <v>-395.50561797753608</v>
      </c>
      <c r="AB39" s="152">
        <f>M39/J39</f>
        <v>0.84788245462402456</v>
      </c>
      <c r="AC39" s="267">
        <f>AB55</f>
        <v>0.8566244780285085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709</v>
      </c>
      <c r="G40" s="95">
        <f t="shared" si="9"/>
        <v>10500.29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2223.344947735191</v>
      </c>
      <c r="N40" s="99">
        <f>M40/L40</f>
        <v>370.55749128919848</v>
      </c>
      <c r="O40" s="101">
        <f>L40-I40</f>
        <v>0</v>
      </c>
      <c r="P40" s="102">
        <f>N40-K40</f>
        <v>-62.775842044134833</v>
      </c>
      <c r="Q40" s="103">
        <f>N40/K40</f>
        <v>0.85513267220584266</v>
      </c>
      <c r="R40" s="277"/>
      <c r="S40" s="1">
        <v>0.26527777777777778</v>
      </c>
      <c r="T40" s="2">
        <v>0.27856481481481482</v>
      </c>
      <c r="U40" s="104">
        <v>6.9999999999999751</v>
      </c>
      <c r="V40" s="105">
        <v>19.13333333333334</v>
      </c>
      <c r="W40" s="106"/>
      <c r="X40" s="113"/>
      <c r="Y40" s="262"/>
      <c r="Z40" s="263"/>
      <c r="AA40" s="111">
        <f>M40-J40</f>
        <v>-376.655052264809</v>
      </c>
      <c r="AB40" s="103">
        <f>M40/J40</f>
        <v>0.85513267220584266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2647</v>
      </c>
      <c r="G41" s="95">
        <f t="shared" si="9"/>
        <v>46931.31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2253.8315988647109</v>
      </c>
      <c r="N41" s="99">
        <f>M41/L41</f>
        <v>375.63859981078514</v>
      </c>
      <c r="O41" s="101">
        <f>L41-I41</f>
        <v>0</v>
      </c>
      <c r="P41" s="102">
        <f>N41-K41</f>
        <v>-57.694733522548177</v>
      </c>
      <c r="Q41" s="103">
        <f>N41/K41</f>
        <v>0.86685830725565804</v>
      </c>
      <c r="R41" s="277"/>
      <c r="S41" s="1">
        <v>0.28333333333333333</v>
      </c>
      <c r="T41" s="2">
        <v>0.33226851851851852</v>
      </c>
      <c r="U41" s="104">
        <v>6.8666666666666476</v>
      </c>
      <c r="V41" s="105">
        <v>70.466666666666683</v>
      </c>
      <c r="W41" s="106"/>
      <c r="X41" s="113"/>
      <c r="Y41" s="262"/>
      <c r="Z41" s="263"/>
      <c r="AA41" s="111">
        <f>M41-J41</f>
        <v>-346.16840113528906</v>
      </c>
      <c r="AB41" s="103">
        <f>M41/J41</f>
        <v>0.86685830725565804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2227.2236428741221</v>
      </c>
      <c r="N55" s="139">
        <f>M55/L55</f>
        <v>371.20394047902033</v>
      </c>
      <c r="O55" s="140">
        <f>L55-I55</f>
        <v>0</v>
      </c>
      <c r="P55" s="141">
        <f>N55-K55</f>
        <v>-62.129392854312982</v>
      </c>
      <c r="Q55" s="142">
        <f>N55/K55</f>
        <v>0.8566244780285085</v>
      </c>
      <c r="R55" s="278"/>
      <c r="S55" s="143">
        <f>S39</f>
        <v>0.25011574074074072</v>
      </c>
      <c r="T55" s="144">
        <f>INDEX(T39:T54,COUNTA(T39:T54))</f>
        <v>0.33226851851851852</v>
      </c>
      <c r="U55" s="145"/>
      <c r="V55" s="156"/>
      <c r="W55" s="135"/>
      <c r="X55" s="139"/>
      <c r="Y55" s="265"/>
      <c r="Z55" s="266"/>
      <c r="AA55" s="157">
        <f>M55-J55</f>
        <v>-372.77635712587789</v>
      </c>
      <c r="AB55" s="142">
        <f>M55/J55</f>
        <v>0.8566244780285085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3145</v>
      </c>
      <c r="G56" s="159">
        <f t="shared" ref="G56" si="14">E56*F56</f>
        <v>44124.35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2391.1298838437156</v>
      </c>
      <c r="N56" s="163">
        <f>M56/L56</f>
        <v>597.78247096092889</v>
      </c>
      <c r="O56" s="165">
        <f>L56-I56</f>
        <v>0</v>
      </c>
      <c r="P56" s="166">
        <f>N56-K56</f>
        <v>-77.21752903907111</v>
      </c>
      <c r="Q56" s="152">
        <f>N56/K56</f>
        <v>0.88560366068285756</v>
      </c>
      <c r="R56" s="276">
        <f>Q72</f>
        <v>0.88560366068285756</v>
      </c>
      <c r="S56" s="167">
        <v>0.25005787037037036</v>
      </c>
      <c r="T56" s="168">
        <v>0.30486111111111114</v>
      </c>
      <c r="U56" s="169"/>
      <c r="V56" s="170">
        <v>78.916666666666714</v>
      </c>
      <c r="W56" s="173"/>
      <c r="X56" s="151"/>
      <c r="Y56" s="279"/>
      <c r="Z56" s="280"/>
      <c r="AA56" s="109">
        <f>M56-J56</f>
        <v>-308.87011615628444</v>
      </c>
      <c r="AB56" s="152">
        <f>M56/J56</f>
        <v>0.88560366068285756</v>
      </c>
      <c r="AC56" s="267">
        <f>AB72</f>
        <v>0.88560366068285756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2391.1298838437156</v>
      </c>
      <c r="N72" s="139">
        <f>M72/L72</f>
        <v>597.78247096092889</v>
      </c>
      <c r="O72" s="140">
        <f>L72-I72</f>
        <v>0</v>
      </c>
      <c r="P72" s="141">
        <f>N72-K72</f>
        <v>-77.21752903907111</v>
      </c>
      <c r="Q72" s="142">
        <f>N72/K72</f>
        <v>0.88560366068285756</v>
      </c>
      <c r="R72" s="278"/>
      <c r="S72" s="143">
        <f>S56</f>
        <v>0.25005787037037036</v>
      </c>
      <c r="T72" s="144">
        <f>INDEX(T56:T71,COUNTA(T56:T71))</f>
        <v>0.30486111111111114</v>
      </c>
      <c r="U72" s="145"/>
      <c r="V72" s="156"/>
      <c r="W72" s="89"/>
      <c r="X72" s="91"/>
      <c r="Y72" s="265"/>
      <c r="Z72" s="266"/>
      <c r="AA72" s="157">
        <f>M72-J72</f>
        <v>-308.87011615628444</v>
      </c>
      <c r="AB72" s="142">
        <f>M72/J72</f>
        <v>0.88560366068285756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3260</v>
      </c>
      <c r="G73" s="159">
        <f t="shared" ref="G73" si="18">E73*F73</f>
        <v>69927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2854.0856031128415</v>
      </c>
      <c r="N73" s="163">
        <f>M73/L73</f>
        <v>713.52140077821036</v>
      </c>
      <c r="O73" s="165">
        <f>L73-I73</f>
        <v>0</v>
      </c>
      <c r="P73" s="166">
        <f>N73-K73</f>
        <v>-111.47859922178964</v>
      </c>
      <c r="Q73" s="152">
        <f>N73/K73</f>
        <v>0.86487442518570956</v>
      </c>
      <c r="R73" s="276">
        <f>Q89</f>
        <v>0.86487442518570956</v>
      </c>
      <c r="S73" s="167">
        <v>0.37254629629629632</v>
      </c>
      <c r="T73" s="168">
        <v>0.4201388888888889</v>
      </c>
      <c r="U73" s="169"/>
      <c r="V73" s="170">
        <v>68.533333333333303</v>
      </c>
      <c r="W73" s="168"/>
      <c r="X73" s="171"/>
      <c r="Y73" s="279"/>
      <c r="Z73" s="280"/>
      <c r="AA73" s="109">
        <f>M73-J73</f>
        <v>-445.91439688715855</v>
      </c>
      <c r="AB73" s="152">
        <f>M73/J73</f>
        <v>0.86487442518570956</v>
      </c>
      <c r="AC73" s="267">
        <f>AB89</f>
        <v>0.86487442518570956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2854.0856031128415</v>
      </c>
      <c r="N89" s="139">
        <f t="shared" ref="N89:N94" si="22">M89/L89</f>
        <v>713.52140077821036</v>
      </c>
      <c r="O89" s="140">
        <f t="shared" ref="O89:O94" si="23">L89-I89</f>
        <v>0</v>
      </c>
      <c r="P89" s="141">
        <f t="shared" ref="P89:P94" si="24">N89-K89</f>
        <v>-111.47859922178964</v>
      </c>
      <c r="Q89" s="142">
        <f t="shared" ref="Q89:Q94" si="25">N89/K89</f>
        <v>0.86487442518570956</v>
      </c>
      <c r="R89" s="278"/>
      <c r="S89" s="143">
        <f>S73</f>
        <v>0.37254629629629632</v>
      </c>
      <c r="T89" s="144">
        <f>INDEX(T73:T88,COUNTA(T73:T88))</f>
        <v>0.4201388888888889</v>
      </c>
      <c r="U89" s="145"/>
      <c r="V89" s="156"/>
      <c r="W89" s="135"/>
      <c r="X89" s="139"/>
      <c r="Y89" s="265"/>
      <c r="Z89" s="266"/>
      <c r="AA89" s="157">
        <f t="shared" ref="AA89:AA94" si="26">M89-J89</f>
        <v>-445.91439688715855</v>
      </c>
      <c r="AB89" s="142">
        <f t="shared" ref="AB89:AB94" si="27">M89/J89</f>
        <v>0.86487442518570956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531</v>
      </c>
      <c r="G90" s="159">
        <f t="shared" ref="G90:G94" si="28">E90*F90</f>
        <v>11389.949999999999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2844.6428571428592</v>
      </c>
      <c r="N90" s="163">
        <f t="shared" si="22"/>
        <v>948.21428571428635</v>
      </c>
      <c r="O90" s="165">
        <f t="shared" si="23"/>
        <v>0</v>
      </c>
      <c r="P90" s="166">
        <f t="shared" si="24"/>
        <v>-151.78571428571365</v>
      </c>
      <c r="Q90" s="152">
        <f t="shared" si="25"/>
        <v>0.86201298701298756</v>
      </c>
      <c r="R90" s="276">
        <f>Q106</f>
        <v>0.86994350003454368</v>
      </c>
      <c r="S90" s="167">
        <v>0.25</v>
      </c>
      <c r="T90" s="168">
        <v>0.25777777777777777</v>
      </c>
      <c r="U90" s="169"/>
      <c r="V90" s="170">
        <v>11.199999999999992</v>
      </c>
      <c r="W90" s="173"/>
      <c r="X90" s="151"/>
      <c r="Y90" s="279"/>
      <c r="Z90" s="280"/>
      <c r="AA90" s="109">
        <f t="shared" si="26"/>
        <v>-455.35714285714084</v>
      </c>
      <c r="AB90" s="152">
        <f t="shared" si="27"/>
        <v>0.86201298701298767</v>
      </c>
      <c r="AC90" s="267">
        <f>AB106</f>
        <v>0.86994350003454368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1378</v>
      </c>
      <c r="G91" s="95">
        <f t="shared" si="28"/>
        <v>21648.38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2877.4941995359641</v>
      </c>
      <c r="N91" s="99">
        <f t="shared" si="22"/>
        <v>959.16473317865473</v>
      </c>
      <c r="O91" s="101">
        <f t="shared" si="23"/>
        <v>0</v>
      </c>
      <c r="P91" s="102">
        <f t="shared" si="24"/>
        <v>-140.83526682134527</v>
      </c>
      <c r="Q91" s="103">
        <f t="shared" si="25"/>
        <v>0.8719679392533225</v>
      </c>
      <c r="R91" s="277"/>
      <c r="S91" s="1">
        <v>0.26199074074074075</v>
      </c>
      <c r="T91" s="2">
        <v>0.28194444444444444</v>
      </c>
      <c r="U91" s="104">
        <v>6.0666666666666824</v>
      </c>
      <c r="V91" s="105">
        <v>28.73333333333332</v>
      </c>
      <c r="W91" s="106"/>
      <c r="X91" s="107"/>
      <c r="Y91" s="262"/>
      <c r="Z91" s="263"/>
      <c r="AA91" s="111">
        <f t="shared" si="26"/>
        <v>-422.50580046403593</v>
      </c>
      <c r="AB91" s="103">
        <f t="shared" si="27"/>
        <v>0.8719679392533225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849</v>
      </c>
      <c r="G92" s="95">
        <f t="shared" si="28"/>
        <v>18915.72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2856.4485981308471</v>
      </c>
      <c r="N92" s="99">
        <f t="shared" si="22"/>
        <v>571.28971962616947</v>
      </c>
      <c r="O92" s="101">
        <f t="shared" si="23"/>
        <v>0</v>
      </c>
      <c r="P92" s="102">
        <f t="shared" si="24"/>
        <v>-88.710280373830528</v>
      </c>
      <c r="Q92" s="103">
        <f t="shared" si="25"/>
        <v>0.86559048428207497</v>
      </c>
      <c r="R92" s="277"/>
      <c r="S92" s="1">
        <v>0.28622685185185187</v>
      </c>
      <c r="T92" s="2">
        <v>0.2986111111111111</v>
      </c>
      <c r="U92" s="104">
        <v>6.166666666666698</v>
      </c>
      <c r="V92" s="105">
        <v>17.833333333333297</v>
      </c>
      <c r="W92" s="106"/>
      <c r="X92" s="107"/>
      <c r="Y92" s="262"/>
      <c r="Z92" s="263"/>
      <c r="AA92" s="111">
        <f t="shared" si="26"/>
        <v>-443.55140186915287</v>
      </c>
      <c r="AB92" s="103">
        <f t="shared" si="27"/>
        <v>0.86559048428207486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2057</v>
      </c>
      <c r="G93" s="95">
        <f t="shared" si="28"/>
        <v>36799.730000000003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2881.4007782101198</v>
      </c>
      <c r="N93" s="99">
        <f t="shared" si="22"/>
        <v>720.35019455252996</v>
      </c>
      <c r="O93" s="101">
        <f t="shared" si="23"/>
        <v>0</v>
      </c>
      <c r="P93" s="102">
        <f t="shared" si="24"/>
        <v>-104.64980544747004</v>
      </c>
      <c r="Q93" s="103">
        <f t="shared" si="25"/>
        <v>0.87315175097276354</v>
      </c>
      <c r="R93" s="277"/>
      <c r="S93" s="1">
        <v>0.30358796296296298</v>
      </c>
      <c r="T93" s="2">
        <v>0.33333333333333331</v>
      </c>
      <c r="U93" s="104">
        <v>7.1666666666666945</v>
      </c>
      <c r="V93" s="105">
        <v>42.833333333333286</v>
      </c>
      <c r="W93" s="106"/>
      <c r="X93" s="107"/>
      <c r="Y93" s="262"/>
      <c r="Z93" s="263"/>
      <c r="AA93" s="111">
        <f t="shared" si="26"/>
        <v>-418.59922178988018</v>
      </c>
      <c r="AB93" s="103">
        <f t="shared" si="27"/>
        <v>0.87315175097276354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3124</v>
      </c>
      <c r="G94" s="95">
        <f t="shared" si="28"/>
        <v>52045.840000000004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2894.0813175501798</v>
      </c>
      <c r="N94" s="99">
        <f t="shared" si="22"/>
        <v>723.52032938754496</v>
      </c>
      <c r="O94" s="101">
        <f t="shared" si="23"/>
        <v>0</v>
      </c>
      <c r="P94" s="102">
        <f t="shared" si="24"/>
        <v>-101.47967061245504</v>
      </c>
      <c r="Q94" s="103">
        <f t="shared" si="25"/>
        <v>0.87699433865156962</v>
      </c>
      <c r="R94" s="277"/>
      <c r="S94" s="1">
        <v>0.33766203703703701</v>
      </c>
      <c r="T94" s="2">
        <v>0.38263888888888886</v>
      </c>
      <c r="U94" s="104">
        <v>6.2333333333333218</v>
      </c>
      <c r="V94" s="105">
        <v>64.766666666666666</v>
      </c>
      <c r="W94" s="106"/>
      <c r="X94" s="107"/>
      <c r="Y94" s="262"/>
      <c r="Z94" s="263"/>
      <c r="AA94" s="111">
        <f t="shared" si="26"/>
        <v>-405.91868244982015</v>
      </c>
      <c r="AB94" s="103">
        <f t="shared" si="27"/>
        <v>0.87699433865156962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2870.8135501139941</v>
      </c>
      <c r="N106" s="139">
        <f>M106/L106</f>
        <v>755.47725002999846</v>
      </c>
      <c r="O106" s="140">
        <f>L106-I106</f>
        <v>0</v>
      </c>
      <c r="P106" s="141">
        <f>N106-K106</f>
        <v>-112.9438026015805</v>
      </c>
      <c r="Q106" s="142">
        <f>N106/K106</f>
        <v>0.86994350003454368</v>
      </c>
      <c r="R106" s="278"/>
      <c r="S106" s="143">
        <f>S90</f>
        <v>0.25</v>
      </c>
      <c r="T106" s="144">
        <f>INDEX(T90:T105,COUNTA(T90:T105))</f>
        <v>0.38263888888888886</v>
      </c>
      <c r="U106" s="145"/>
      <c r="V106" s="156"/>
      <c r="W106" s="89"/>
      <c r="X106" s="91"/>
      <c r="Y106" s="265"/>
      <c r="Z106" s="266"/>
      <c r="AA106" s="157">
        <f>M106-J106</f>
        <v>-429.1864498860059</v>
      </c>
      <c r="AB106" s="142">
        <f>M106/J106</f>
        <v>0.86994350003454368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1454</v>
      </c>
      <c r="G107" s="159">
        <f t="shared" ref="G107:G110" si="33">E107*F107</f>
        <v>36088.28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2863.4573304157552</v>
      </c>
      <c r="N107" s="163">
        <f>M107/L107</f>
        <v>715.86433260393881</v>
      </c>
      <c r="O107" s="165">
        <f>L107-I107</f>
        <v>0</v>
      </c>
      <c r="P107" s="166">
        <f>N107-K107</f>
        <v>-109.13566739606119</v>
      </c>
      <c r="Q107" s="152">
        <f>N107/K107</f>
        <v>0.86771434255022883</v>
      </c>
      <c r="R107" s="276">
        <f>Q123</f>
        <v>0.84892191717456611</v>
      </c>
      <c r="S107" s="167">
        <v>0.25</v>
      </c>
      <c r="T107" s="168">
        <v>0.2711574074074074</v>
      </c>
      <c r="U107" s="169"/>
      <c r="V107" s="170">
        <v>30.466666666666661</v>
      </c>
      <c r="W107" s="173"/>
      <c r="X107" s="151"/>
      <c r="Y107" s="279"/>
      <c r="Z107" s="280"/>
      <c r="AA107" s="109">
        <f>M107-J107</f>
        <v>-436.54266958424478</v>
      </c>
      <c r="AB107" s="152">
        <f>M107/J107</f>
        <v>0.86771434255022883</v>
      </c>
      <c r="AC107" s="267">
        <f>AB123</f>
        <v>0.84892191717456611</v>
      </c>
    </row>
    <row r="108" spans="1:29" ht="15.75" customHeight="1">
      <c r="A108" s="271"/>
      <c r="B108" s="92" t="s">
        <v>115</v>
      </c>
      <c r="C108" s="260" t="s">
        <v>123</v>
      </c>
      <c r="D108" s="261"/>
      <c r="E108" s="93">
        <v>18.18</v>
      </c>
      <c r="F108" s="94">
        <v>1721</v>
      </c>
      <c r="G108" s="95">
        <f t="shared" si="33"/>
        <v>31287.78</v>
      </c>
      <c r="H108" s="96"/>
      <c r="I108" s="97">
        <v>3</v>
      </c>
      <c r="J108" s="98">
        <v>3600</v>
      </c>
      <c r="K108" s="99">
        <f t="shared" ref="K108:K145" si="34">J108/I108</f>
        <v>1200</v>
      </c>
      <c r="L108" s="100">
        <v>3</v>
      </c>
      <c r="M108" s="98">
        <f>F108/V108*60</f>
        <v>3032.5991189427341</v>
      </c>
      <c r="N108" s="99">
        <f>M108/L108</f>
        <v>1010.8663729809114</v>
      </c>
      <c r="O108" s="101">
        <f>L108-I108</f>
        <v>0</v>
      </c>
      <c r="P108" s="102">
        <f>N108-K108</f>
        <v>-189.13362701908864</v>
      </c>
      <c r="Q108" s="103">
        <f>N108/K108</f>
        <v>0.84238864415075942</v>
      </c>
      <c r="R108" s="277"/>
      <c r="S108" s="1">
        <v>0.28194444444444444</v>
      </c>
      <c r="T108" s="2">
        <v>0.30559027777777775</v>
      </c>
      <c r="U108" s="104">
        <v>15.533333333333337</v>
      </c>
      <c r="V108" s="105">
        <v>34.049999999999969</v>
      </c>
      <c r="W108" s="106"/>
      <c r="X108" s="107"/>
      <c r="Y108" s="262"/>
      <c r="Z108" s="263"/>
      <c r="AA108" s="111">
        <f>M108-J108</f>
        <v>-567.40088105726591</v>
      </c>
      <c r="AB108" s="103">
        <f>M108/J108</f>
        <v>0.84238864415075942</v>
      </c>
      <c r="AC108" s="268"/>
    </row>
    <row r="109" spans="1:29" ht="15.75" customHeight="1">
      <c r="A109" s="271"/>
      <c r="B109" s="92" t="s">
        <v>115</v>
      </c>
      <c r="C109" s="260" t="s">
        <v>207</v>
      </c>
      <c r="D109" s="261"/>
      <c r="E109" s="93">
        <v>18.18</v>
      </c>
      <c r="F109" s="94">
        <v>1360</v>
      </c>
      <c r="G109" s="95">
        <f t="shared" si="33"/>
        <v>24724.799999999999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3037.2208436724577</v>
      </c>
      <c r="N109" s="99">
        <f>M109/L109</f>
        <v>1012.4069478908192</v>
      </c>
      <c r="O109" s="101">
        <f>L109-I109</f>
        <v>0</v>
      </c>
      <c r="P109" s="102">
        <f>N109-K109</f>
        <v>-187.5930521091808</v>
      </c>
      <c r="Q109" s="103">
        <f>N109/K109</f>
        <v>0.84367245657568268</v>
      </c>
      <c r="R109" s="277"/>
      <c r="S109" s="1">
        <v>0.3160648148148148</v>
      </c>
      <c r="T109" s="2">
        <v>0.3347222222222222</v>
      </c>
      <c r="U109" s="104">
        <v>15.083333333333346</v>
      </c>
      <c r="V109" s="105">
        <v>26.866666666666656</v>
      </c>
      <c r="W109" s="106"/>
      <c r="X109" s="107"/>
      <c r="Y109" s="262"/>
      <c r="Z109" s="263"/>
      <c r="AA109" s="111">
        <f>M109-J109</f>
        <v>-562.7791563275423</v>
      </c>
      <c r="AB109" s="103">
        <f>M109/J109</f>
        <v>0.84367245657568268</v>
      </c>
      <c r="AC109" s="268"/>
    </row>
    <row r="110" spans="1:29" ht="15.75" customHeight="1">
      <c r="A110" s="271"/>
      <c r="B110" s="92" t="s">
        <v>115</v>
      </c>
      <c r="C110" s="260" t="s">
        <v>208</v>
      </c>
      <c r="D110" s="261"/>
      <c r="E110" s="93">
        <v>14.28</v>
      </c>
      <c r="F110" s="94">
        <v>3880</v>
      </c>
      <c r="G110" s="95">
        <f t="shared" si="33"/>
        <v>55406.399999999994</v>
      </c>
      <c r="H110" s="96"/>
      <c r="I110" s="97">
        <v>3</v>
      </c>
      <c r="J110" s="98">
        <v>3600</v>
      </c>
      <c r="K110" s="99">
        <f t="shared" si="34"/>
        <v>1200</v>
      </c>
      <c r="L110" s="100">
        <v>3</v>
      </c>
      <c r="M110" s="98">
        <f>F110/V110*60</f>
        <v>3036.5217391304341</v>
      </c>
      <c r="N110" s="99">
        <f>M110/L110</f>
        <v>1012.173913043478</v>
      </c>
      <c r="O110" s="101">
        <f>L110-I110</f>
        <v>0</v>
      </c>
      <c r="P110" s="102">
        <f>N110-K110</f>
        <v>-187.82608695652198</v>
      </c>
      <c r="Q110" s="103">
        <f>N110/K110</f>
        <v>0.84347826086956501</v>
      </c>
      <c r="R110" s="277"/>
      <c r="S110" s="1">
        <v>0.34606481481481483</v>
      </c>
      <c r="T110" s="2">
        <v>0.39930555555555558</v>
      </c>
      <c r="U110" s="104">
        <v>16.333333333333382</v>
      </c>
      <c r="V110" s="105">
        <v>76.666666666666686</v>
      </c>
      <c r="W110" s="106"/>
      <c r="X110" s="107"/>
      <c r="Y110" s="262"/>
      <c r="Z110" s="263"/>
      <c r="AA110" s="111">
        <f>M110-J110</f>
        <v>-563.47826086956593</v>
      </c>
      <c r="AB110" s="103">
        <f>M110/J110</f>
        <v>0.84347826086956501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35">AVERAGE(I107:I122)</f>
        <v>3.25</v>
      </c>
      <c r="J123" s="138">
        <f t="shared" si="35"/>
        <v>3525</v>
      </c>
      <c r="K123" s="139">
        <f t="shared" ref="K123" si="36">J123/I123</f>
        <v>1084.6153846153845</v>
      </c>
      <c r="L123" s="137">
        <f t="shared" ref="L123:M123" si="37">AVERAGE(L107:L122)</f>
        <v>3.25</v>
      </c>
      <c r="M123" s="138">
        <f t="shared" si="37"/>
        <v>2992.4497580403454</v>
      </c>
      <c r="N123" s="139">
        <f t="shared" ref="N123:N128" si="38">M123/L123</f>
        <v>920.75377170472166</v>
      </c>
      <c r="O123" s="140">
        <f t="shared" ref="O123:O128" si="39">L123-I123</f>
        <v>0</v>
      </c>
      <c r="P123" s="141">
        <f t="shared" ref="P123:P128" si="40">N123-K123</f>
        <v>-163.86161291066287</v>
      </c>
      <c r="Q123" s="142">
        <f t="shared" ref="Q123:Q128" si="41">N123/K123</f>
        <v>0.84892191717456611</v>
      </c>
      <c r="R123" s="278"/>
      <c r="S123" s="143">
        <f>S107</f>
        <v>0.25</v>
      </c>
      <c r="T123" s="144">
        <f>INDEX(T107:T122,COUNTA(T107:T122))</f>
        <v>0.39930555555555558</v>
      </c>
      <c r="U123" s="145"/>
      <c r="V123" s="156"/>
      <c r="W123" s="89"/>
      <c r="X123" s="91"/>
      <c r="Y123" s="265"/>
      <c r="Z123" s="266"/>
      <c r="AA123" s="157">
        <f t="shared" ref="AA123:AA128" si="42">M123-J123</f>
        <v>-532.55024195965461</v>
      </c>
      <c r="AB123" s="142">
        <f t="shared" ref="AB123:AB128" si="43">M123/J123</f>
        <v>0.84892191717456611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1308</v>
      </c>
      <c r="G124" s="159">
        <f t="shared" ref="G124:G128" si="44">E124*F124</f>
        <v>32739.24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2859.0163934426255</v>
      </c>
      <c r="N124" s="163">
        <f t="shared" si="38"/>
        <v>714.75409836065637</v>
      </c>
      <c r="O124" s="165">
        <f t="shared" si="39"/>
        <v>0</v>
      </c>
      <c r="P124" s="166">
        <f t="shared" si="40"/>
        <v>-110.24590163934363</v>
      </c>
      <c r="Q124" s="152">
        <f t="shared" si="41"/>
        <v>0.8663686040735229</v>
      </c>
      <c r="R124" s="276">
        <f>Q140</f>
        <v>0.87363552769911279</v>
      </c>
      <c r="S124" s="167">
        <v>0.25</v>
      </c>
      <c r="T124" s="168">
        <v>0.26906249999999998</v>
      </c>
      <c r="U124" s="169"/>
      <c r="V124" s="170">
        <v>27.449999999999974</v>
      </c>
      <c r="W124" s="168"/>
      <c r="X124" s="171"/>
      <c r="Y124" s="279"/>
      <c r="Z124" s="280"/>
      <c r="AA124" s="109">
        <f t="shared" si="42"/>
        <v>-440.98360655737451</v>
      </c>
      <c r="AB124" s="152">
        <f t="shared" si="43"/>
        <v>0.8663686040735229</v>
      </c>
      <c r="AC124" s="267">
        <f>AB140</f>
        <v>0.87363552769911279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1460</v>
      </c>
      <c r="G125" s="95">
        <f t="shared" si="44"/>
        <v>37157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>F125/V125*60</f>
        <v>2870.562534134353</v>
      </c>
      <c r="N125" s="99">
        <f t="shared" si="38"/>
        <v>717.64063353358824</v>
      </c>
      <c r="O125" s="101">
        <f t="shared" si="39"/>
        <v>0</v>
      </c>
      <c r="P125" s="102">
        <f t="shared" si="40"/>
        <v>-107.35936646641176</v>
      </c>
      <c r="Q125" s="103">
        <f t="shared" si="41"/>
        <v>0.86986743458616755</v>
      </c>
      <c r="R125" s="277"/>
      <c r="S125" s="1">
        <v>0.2795023148148148</v>
      </c>
      <c r="T125" s="2">
        <v>0.30069444444444443</v>
      </c>
      <c r="U125" s="104">
        <v>15.033333333333339</v>
      </c>
      <c r="V125" s="105">
        <v>30.516666666666666</v>
      </c>
      <c r="W125" s="106"/>
      <c r="X125" s="113"/>
      <c r="Y125" s="262"/>
      <c r="Z125" s="263"/>
      <c r="AA125" s="111">
        <f t="shared" si="42"/>
        <v>-429.43746586564703</v>
      </c>
      <c r="AB125" s="103">
        <f t="shared" si="43"/>
        <v>0.86986743458616755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681</v>
      </c>
      <c r="G126" s="95">
        <f t="shared" si="44"/>
        <v>18203.13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>F126/V126*60</f>
        <v>2864.0186915887812</v>
      </c>
      <c r="N126" s="99">
        <f t="shared" si="38"/>
        <v>716.00467289719529</v>
      </c>
      <c r="O126" s="101">
        <f t="shared" si="39"/>
        <v>0</v>
      </c>
      <c r="P126" s="102">
        <f t="shared" si="40"/>
        <v>-108.99532710280471</v>
      </c>
      <c r="Q126" s="103">
        <f t="shared" si="41"/>
        <v>0.86788445199660036</v>
      </c>
      <c r="R126" s="277"/>
      <c r="S126" s="1">
        <v>0.31180555555555556</v>
      </c>
      <c r="T126" s="2">
        <v>0.32171296296296298</v>
      </c>
      <c r="U126" s="104">
        <v>16.000000000000021</v>
      </c>
      <c r="V126" s="105">
        <v>14.266666666666685</v>
      </c>
      <c r="W126" s="106"/>
      <c r="X126" s="113"/>
      <c r="Y126" s="262"/>
      <c r="Z126" s="263"/>
      <c r="AA126" s="111">
        <f t="shared" si="42"/>
        <v>-435.98130841121883</v>
      </c>
      <c r="AB126" s="103">
        <f t="shared" si="43"/>
        <v>0.86788445199660036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1992</v>
      </c>
      <c r="G127" s="95">
        <f t="shared" si="44"/>
        <v>59760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>F127/V127*60</f>
        <v>2647.1760797342226</v>
      </c>
      <c r="N127" s="99">
        <f t="shared" si="38"/>
        <v>661.79401993355566</v>
      </c>
      <c r="O127" s="101">
        <f t="shared" si="39"/>
        <v>0</v>
      </c>
      <c r="P127" s="102">
        <f t="shared" si="40"/>
        <v>-88.20598006644434</v>
      </c>
      <c r="Q127" s="103">
        <f t="shared" si="41"/>
        <v>0.88239202657807425</v>
      </c>
      <c r="R127" s="277"/>
      <c r="S127" s="1">
        <v>0.33472222222222225</v>
      </c>
      <c r="T127" s="2">
        <v>0.36607638888888888</v>
      </c>
      <c r="U127" s="104">
        <v>18.733333333333356</v>
      </c>
      <c r="V127" s="105">
        <v>45.149999999999942</v>
      </c>
      <c r="W127" s="106"/>
      <c r="X127" s="107"/>
      <c r="Y127" s="262"/>
      <c r="Z127" s="263"/>
      <c r="AA127" s="111">
        <f t="shared" si="42"/>
        <v>-352.82392026577736</v>
      </c>
      <c r="AB127" s="103">
        <f t="shared" si="43"/>
        <v>0.88239202657807425</v>
      </c>
      <c r="AC127" s="268"/>
    </row>
    <row r="128" spans="1:29" ht="15.75" customHeight="1">
      <c r="A128" s="282"/>
      <c r="B128" s="92" t="s">
        <v>115</v>
      </c>
      <c r="C128" s="260" t="s">
        <v>126</v>
      </c>
      <c r="D128" s="261"/>
      <c r="E128" s="93">
        <v>30</v>
      </c>
      <c r="F128" s="94">
        <v>2360</v>
      </c>
      <c r="G128" s="95">
        <f t="shared" si="44"/>
        <v>70800</v>
      </c>
      <c r="H128" s="113"/>
      <c r="I128" s="97">
        <v>3</v>
      </c>
      <c r="J128" s="98">
        <v>3000</v>
      </c>
      <c r="K128" s="99">
        <f t="shared" si="34"/>
        <v>1000</v>
      </c>
      <c r="L128" s="114">
        <v>3</v>
      </c>
      <c r="M128" s="98">
        <f>F128/V128*60</f>
        <v>2650.0311915159114</v>
      </c>
      <c r="N128" s="99">
        <f t="shared" si="38"/>
        <v>883.34373050530382</v>
      </c>
      <c r="O128" s="101">
        <f t="shared" si="39"/>
        <v>0</v>
      </c>
      <c r="P128" s="102">
        <f t="shared" si="40"/>
        <v>-116.65626949469618</v>
      </c>
      <c r="Q128" s="103">
        <f t="shared" si="41"/>
        <v>0.88334373050530379</v>
      </c>
      <c r="R128" s="277"/>
      <c r="S128" s="1">
        <v>0.37986111111111115</v>
      </c>
      <c r="T128" s="2">
        <v>0.41696759259259258</v>
      </c>
      <c r="U128" s="104">
        <v>19.850000000000065</v>
      </c>
      <c r="V128" s="105">
        <v>53.433333333333266</v>
      </c>
      <c r="W128" s="106"/>
      <c r="X128" s="107"/>
      <c r="Y128" s="262"/>
      <c r="Z128" s="263"/>
      <c r="AA128" s="111">
        <f t="shared" si="42"/>
        <v>-349.96880848408864</v>
      </c>
      <c r="AB128" s="103">
        <f t="shared" si="43"/>
        <v>0.88334373050530379</v>
      </c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3.8</v>
      </c>
      <c r="J140" s="138">
        <f t="shared" si="45"/>
        <v>3180</v>
      </c>
      <c r="K140" s="139">
        <f t="shared" ref="K140" si="46">J140/I140</f>
        <v>836.84210526315792</v>
      </c>
      <c r="L140" s="137">
        <f t="shared" ref="L140:M140" si="47">AVERAGE(L124:L139)</f>
        <v>3.8</v>
      </c>
      <c r="M140" s="138">
        <f t="shared" si="47"/>
        <v>2778.1609780831786</v>
      </c>
      <c r="N140" s="139">
        <f t="shared" ref="N140:N145" si="48">M140/L140</f>
        <v>731.0949942324155</v>
      </c>
      <c r="O140" s="140">
        <f t="shared" ref="O140:O145" si="49">L140-I140</f>
        <v>0</v>
      </c>
      <c r="P140" s="141">
        <f t="shared" ref="P140:P145" si="50">N140-K140</f>
        <v>-105.74711103074242</v>
      </c>
      <c r="Q140" s="142">
        <f t="shared" ref="Q140:Q145" si="51">N140/K140</f>
        <v>0.87363552769911279</v>
      </c>
      <c r="R140" s="278"/>
      <c r="S140" s="143">
        <f>S124</f>
        <v>0.25</v>
      </c>
      <c r="T140" s="144">
        <f>INDEX(T124:T139,COUNTA(T124:T139))</f>
        <v>0.41696759259259258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-401.83902191682137</v>
      </c>
      <c r="AB140" s="142">
        <f t="shared" ref="AB140:AB145" si="53">M140/J140</f>
        <v>0.87363552769911279</v>
      </c>
      <c r="AC140" s="269"/>
    </row>
    <row r="141" spans="1:29" ht="15.75" customHeight="1">
      <c r="A141" s="270" t="s">
        <v>127</v>
      </c>
      <c r="B141" s="108" t="s">
        <v>115</v>
      </c>
      <c r="C141" s="274" t="s">
        <v>246</v>
      </c>
      <c r="D141" s="275"/>
      <c r="E141" s="158">
        <v>13.42</v>
      </c>
      <c r="F141" s="87">
        <v>773</v>
      </c>
      <c r="G141" s="159">
        <f t="shared" ref="G141:G145" si="54">E141*F141</f>
        <v>10373.66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3088.5682574916973</v>
      </c>
      <c r="N141" s="163">
        <f t="shared" si="48"/>
        <v>514.76137624861622</v>
      </c>
      <c r="O141" s="165">
        <f t="shared" si="49"/>
        <v>0</v>
      </c>
      <c r="P141" s="166">
        <f t="shared" si="50"/>
        <v>-85.238623751383784</v>
      </c>
      <c r="Q141" s="152">
        <f t="shared" si="51"/>
        <v>0.857935627081027</v>
      </c>
      <c r="R141" s="276">
        <f>Q157</f>
        <v>0.85722333542332718</v>
      </c>
      <c r="S141" s="167">
        <v>0.70833333333333337</v>
      </c>
      <c r="T141" s="168">
        <v>0.71876157407407404</v>
      </c>
      <c r="U141" s="169"/>
      <c r="V141" s="170">
        <v>15.016666666666563</v>
      </c>
      <c r="W141" s="168"/>
      <c r="X141" s="171"/>
      <c r="Y141" s="279"/>
      <c r="Z141" s="280"/>
      <c r="AA141" s="109">
        <f t="shared" si="52"/>
        <v>-511.4317425083027</v>
      </c>
      <c r="AB141" s="152">
        <f t="shared" si="53"/>
        <v>0.857935627081027</v>
      </c>
      <c r="AC141" s="267">
        <f>AB157</f>
        <v>0.85722333542332707</v>
      </c>
    </row>
    <row r="142" spans="1:29" ht="15.75" customHeight="1">
      <c r="A142" s="271"/>
      <c r="B142" s="92" t="s">
        <v>115</v>
      </c>
      <c r="C142" s="260" t="s">
        <v>131</v>
      </c>
      <c r="D142" s="261"/>
      <c r="E142" s="93">
        <v>28.57</v>
      </c>
      <c r="F142" s="94">
        <v>1201</v>
      </c>
      <c r="G142" s="95">
        <f t="shared" si="54"/>
        <v>34312.57</v>
      </c>
      <c r="H142" s="96"/>
      <c r="I142" s="97">
        <v>13</v>
      </c>
      <c r="J142" s="98">
        <v>3600</v>
      </c>
      <c r="K142" s="99">
        <f t="shared" si="34"/>
        <v>276.92307692307691</v>
      </c>
      <c r="L142" s="100">
        <v>13</v>
      </c>
      <c r="M142" s="98">
        <f>F142/V142*60</f>
        <v>3079.4871794871819</v>
      </c>
      <c r="N142" s="99">
        <f t="shared" si="48"/>
        <v>236.88362919132169</v>
      </c>
      <c r="O142" s="101">
        <f t="shared" si="49"/>
        <v>0</v>
      </c>
      <c r="P142" s="102">
        <f t="shared" si="50"/>
        <v>-40.039447731755217</v>
      </c>
      <c r="Q142" s="103">
        <f t="shared" si="51"/>
        <v>0.85541310541310611</v>
      </c>
      <c r="R142" s="277"/>
      <c r="S142" s="1">
        <v>0.72361111111111109</v>
      </c>
      <c r="T142" s="2">
        <v>0.73986111111111108</v>
      </c>
      <c r="U142" s="104">
        <v>6.9833333333333591</v>
      </c>
      <c r="V142" s="105">
        <v>23.399999999999981</v>
      </c>
      <c r="W142" s="106"/>
      <c r="X142" s="113"/>
      <c r="Y142" s="262"/>
      <c r="Z142" s="263"/>
      <c r="AA142" s="111">
        <f t="shared" si="52"/>
        <v>-520.51282051281805</v>
      </c>
      <c r="AB142" s="103">
        <f t="shared" si="53"/>
        <v>0.85541310541310611</v>
      </c>
      <c r="AC142" s="268"/>
    </row>
    <row r="143" spans="1:29" ht="15.75" customHeight="1">
      <c r="A143" s="271"/>
      <c r="B143" s="92" t="s">
        <v>104</v>
      </c>
      <c r="C143" s="260" t="s">
        <v>128</v>
      </c>
      <c r="D143" s="261"/>
      <c r="E143" s="93">
        <v>25.64</v>
      </c>
      <c r="F143" s="94">
        <v>1697</v>
      </c>
      <c r="G143" s="95">
        <f t="shared" si="54"/>
        <v>43511.08</v>
      </c>
      <c r="H143" s="96"/>
      <c r="I143" s="97">
        <v>11</v>
      </c>
      <c r="J143" s="98">
        <v>3600</v>
      </c>
      <c r="K143" s="99">
        <f t="shared" si="34"/>
        <v>327.27272727272725</v>
      </c>
      <c r="L143" s="100">
        <v>11</v>
      </c>
      <c r="M143" s="98">
        <f>F143/V143*60</f>
        <v>3069.9497487437025</v>
      </c>
      <c r="N143" s="99">
        <f t="shared" si="48"/>
        <v>279.08634079488206</v>
      </c>
      <c r="O143" s="101">
        <f t="shared" si="49"/>
        <v>0</v>
      </c>
      <c r="P143" s="102">
        <f t="shared" si="50"/>
        <v>-48.18638647784519</v>
      </c>
      <c r="Q143" s="103">
        <f t="shared" si="51"/>
        <v>0.85276381909547305</v>
      </c>
      <c r="R143" s="277"/>
      <c r="S143" s="1">
        <v>0.7451388888888888</v>
      </c>
      <c r="T143" s="2">
        <v>0.76817129629629632</v>
      </c>
      <c r="U143" s="104">
        <v>7.5999999999999091</v>
      </c>
      <c r="V143" s="105">
        <v>33.166666666666842</v>
      </c>
      <c r="W143" s="106"/>
      <c r="X143" s="113"/>
      <c r="Y143" s="262"/>
      <c r="Z143" s="263"/>
      <c r="AA143" s="111">
        <f t="shared" si="52"/>
        <v>-530.05025125629754</v>
      </c>
      <c r="AB143" s="103">
        <f t="shared" si="53"/>
        <v>0.85276381909547294</v>
      </c>
      <c r="AC143" s="268"/>
    </row>
    <row r="144" spans="1:29" ht="15.75" customHeight="1">
      <c r="A144" s="271"/>
      <c r="B144" s="92" t="s">
        <v>104</v>
      </c>
      <c r="C144" s="260" t="s">
        <v>129</v>
      </c>
      <c r="D144" s="261"/>
      <c r="E144" s="93">
        <v>29.52</v>
      </c>
      <c r="F144" s="94">
        <v>1652</v>
      </c>
      <c r="G144" s="95">
        <f t="shared" si="54"/>
        <v>48767.040000000001</v>
      </c>
      <c r="H144" s="96"/>
      <c r="I144" s="97">
        <v>17</v>
      </c>
      <c r="J144" s="98">
        <v>3273</v>
      </c>
      <c r="K144" s="99">
        <f t="shared" si="34"/>
        <v>192.52941176470588</v>
      </c>
      <c r="L144" s="100">
        <v>17</v>
      </c>
      <c r="M144" s="98">
        <f>F144/V144*60</f>
        <v>2815.9090909090855</v>
      </c>
      <c r="N144" s="99">
        <f t="shared" si="48"/>
        <v>165.6417112299462</v>
      </c>
      <c r="O144" s="101">
        <f t="shared" si="49"/>
        <v>0</v>
      </c>
      <c r="P144" s="102">
        <f t="shared" si="50"/>
        <v>-26.887700534759688</v>
      </c>
      <c r="Q144" s="103">
        <f t="shared" si="51"/>
        <v>0.86034497125239395</v>
      </c>
      <c r="R144" s="277"/>
      <c r="S144" s="1">
        <v>0.77291666666666659</v>
      </c>
      <c r="T144" s="2">
        <v>0.79736111111111108</v>
      </c>
      <c r="U144" s="104">
        <v>6.8333333333331758</v>
      </c>
      <c r="V144" s="105">
        <v>35.200000000000067</v>
      </c>
      <c r="W144" s="106"/>
      <c r="X144" s="107"/>
      <c r="Y144" s="262"/>
      <c r="Z144" s="263"/>
      <c r="AA144" s="111">
        <f t="shared" si="52"/>
        <v>-457.09090909091447</v>
      </c>
      <c r="AB144" s="103">
        <f t="shared" si="53"/>
        <v>0.86034497125239395</v>
      </c>
      <c r="AC144" s="268"/>
    </row>
    <row r="145" spans="1:29" ht="15.75" customHeight="1">
      <c r="A145" s="272"/>
      <c r="B145" s="92" t="s">
        <v>104</v>
      </c>
      <c r="C145" s="260" t="s">
        <v>130</v>
      </c>
      <c r="D145" s="261"/>
      <c r="E145" s="93">
        <v>29.85</v>
      </c>
      <c r="F145" s="94">
        <v>1859</v>
      </c>
      <c r="G145" s="95">
        <f t="shared" si="54"/>
        <v>55491.15</v>
      </c>
      <c r="H145" s="113"/>
      <c r="I145" s="97">
        <v>17</v>
      </c>
      <c r="J145" s="98">
        <v>3273</v>
      </c>
      <c r="K145" s="99">
        <f t="shared" si="34"/>
        <v>192.52941176470588</v>
      </c>
      <c r="L145" s="114">
        <v>17</v>
      </c>
      <c r="M145" s="98">
        <f>F145/V145*60</f>
        <v>2815.4816996213672</v>
      </c>
      <c r="N145" s="99">
        <f t="shared" si="48"/>
        <v>165.61657056596277</v>
      </c>
      <c r="O145" s="101">
        <f t="shared" si="49"/>
        <v>0</v>
      </c>
      <c r="P145" s="102">
        <f t="shared" si="50"/>
        <v>-26.912841198743109</v>
      </c>
      <c r="Q145" s="103">
        <f t="shared" si="51"/>
        <v>0.86021439035177727</v>
      </c>
      <c r="R145" s="277"/>
      <c r="S145" s="1">
        <v>0.80305555555555552</v>
      </c>
      <c r="T145" s="2">
        <v>0.83056712962962964</v>
      </c>
      <c r="U145" s="104">
        <v>8.2000000000000028</v>
      </c>
      <c r="V145" s="105">
        <v>39.616666666666731</v>
      </c>
      <c r="W145" s="106"/>
      <c r="X145" s="107"/>
      <c r="Y145" s="262"/>
      <c r="Z145" s="263"/>
      <c r="AA145" s="111">
        <f t="shared" si="52"/>
        <v>-457.51830037863283</v>
      </c>
      <c r="AB145" s="103">
        <f t="shared" si="53"/>
        <v>0.86021439035177727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3469.2</v>
      </c>
      <c r="K157" s="139">
        <f t="shared" ref="K157" si="56">J157/I157</f>
        <v>271.03124999999994</v>
      </c>
      <c r="L157" s="137">
        <f t="shared" ref="L157:M157" si="57">AVERAGE(L141:L156)</f>
        <v>12.8</v>
      </c>
      <c r="M157" s="138">
        <f t="shared" si="57"/>
        <v>2973.8791952506062</v>
      </c>
      <c r="N157" s="139">
        <f>M157/L157</f>
        <v>232.3343121289536</v>
      </c>
      <c r="O157" s="140">
        <f>L157-I157</f>
        <v>0</v>
      </c>
      <c r="P157" s="141">
        <f>N157-K157</f>
        <v>-38.696937871046345</v>
      </c>
      <c r="Q157" s="142">
        <f>N157/K157</f>
        <v>0.85722333542332718</v>
      </c>
      <c r="R157" s="278"/>
      <c r="S157" s="143">
        <f>S141</f>
        <v>0.70833333333333337</v>
      </c>
      <c r="T157" s="144">
        <f>INDEX(T141:T156,COUNTA(T141:T156))</f>
        <v>0.83056712962962964</v>
      </c>
      <c r="U157" s="145"/>
      <c r="V157" s="156"/>
      <c r="W157" s="135"/>
      <c r="X157" s="139"/>
      <c r="Y157" s="265"/>
      <c r="Z157" s="266"/>
      <c r="AA157" s="157">
        <f>M157-J157</f>
        <v>-495.32080474939357</v>
      </c>
      <c r="AB157" s="142">
        <f>M157/J157</f>
        <v>0.85722333542332707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6874</v>
      </c>
      <c r="G158" s="159">
        <f t="shared" ref="G158" si="58">E158*F158</f>
        <v>96442.22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2410.7549926936204</v>
      </c>
      <c r="N158" s="163">
        <f>M158/L158</f>
        <v>602.68874817340509</v>
      </c>
      <c r="O158" s="165">
        <f>L158-I158</f>
        <v>0</v>
      </c>
      <c r="P158" s="166">
        <f>N158-K158</f>
        <v>-72.311251826594912</v>
      </c>
      <c r="Q158" s="152">
        <f>N158/K158</f>
        <v>0.8928722195161557</v>
      </c>
      <c r="R158" s="276">
        <f>Q174</f>
        <v>0.8928722195161557</v>
      </c>
      <c r="S158" s="167">
        <v>0.70833333333333337</v>
      </c>
      <c r="T158" s="168">
        <v>0.8271412037037037</v>
      </c>
      <c r="U158" s="169"/>
      <c r="V158" s="170">
        <v>171.08333333333326</v>
      </c>
      <c r="W158" s="168"/>
      <c r="X158" s="171"/>
      <c r="Y158" s="279"/>
      <c r="Z158" s="280"/>
      <c r="AA158" s="109">
        <f>M158-J158</f>
        <v>-289.24500730637965</v>
      </c>
      <c r="AB158" s="152">
        <f>M158/J158</f>
        <v>0.8928722195161557</v>
      </c>
      <c r="AC158" s="267">
        <f>AB174</f>
        <v>0.8928722195161557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59">AVERAGE(I158:I173)</f>
        <v>4</v>
      </c>
      <c r="J174" s="138">
        <f t="shared" si="59"/>
        <v>2700</v>
      </c>
      <c r="K174" s="139">
        <f t="shared" ref="K174" si="60">J174/I174</f>
        <v>675</v>
      </c>
      <c r="L174" s="137">
        <f t="shared" ref="L174:M174" si="61">AVERAGE(L158:L173)</f>
        <v>4</v>
      </c>
      <c r="M174" s="138">
        <f t="shared" si="61"/>
        <v>2410.7549926936204</v>
      </c>
      <c r="N174" s="139">
        <f>M174/L174</f>
        <v>602.68874817340509</v>
      </c>
      <c r="O174" s="140">
        <f>L174-I174</f>
        <v>0</v>
      </c>
      <c r="P174" s="141">
        <f>N174-K174</f>
        <v>-72.311251826594912</v>
      </c>
      <c r="Q174" s="142">
        <f>N174/K174</f>
        <v>0.8928722195161557</v>
      </c>
      <c r="R174" s="278"/>
      <c r="S174" s="143">
        <f>S158</f>
        <v>0.70833333333333337</v>
      </c>
      <c r="T174" s="144">
        <f>INDEX(T158:T173,COUNTA(T158:T173))</f>
        <v>0.8271412037037037</v>
      </c>
      <c r="U174" s="145"/>
      <c r="V174" s="156"/>
      <c r="W174" s="135"/>
      <c r="X174" s="139"/>
      <c r="Y174" s="265"/>
      <c r="Z174" s="266"/>
      <c r="AA174" s="157">
        <f>M174-J174</f>
        <v>-289.24500730637965</v>
      </c>
      <c r="AB174" s="142">
        <f>M174/J174</f>
        <v>0.8928722195161557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965</v>
      </c>
      <c r="G175" s="159">
        <f t="shared" ref="G175:G178" si="62">E175*F175</f>
        <v>26614.699999999997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2571.428571428577</v>
      </c>
      <c r="N175" s="163">
        <f>M175/L175</f>
        <v>642.85714285714425</v>
      </c>
      <c r="O175" s="165">
        <f>L175-I175</f>
        <v>0</v>
      </c>
      <c r="P175" s="166">
        <f>N175-K175</f>
        <v>-107.14285714285575</v>
      </c>
      <c r="Q175" s="152">
        <f>N175/K175</f>
        <v>0.85714285714285898</v>
      </c>
      <c r="R175" s="276">
        <f>Q191</f>
        <v>0.86579904313030465</v>
      </c>
      <c r="S175" s="167">
        <v>0.7086689814814815</v>
      </c>
      <c r="T175" s="168">
        <v>0.72430555555555554</v>
      </c>
      <c r="U175" s="169"/>
      <c r="V175" s="170">
        <v>22.516666666666616</v>
      </c>
      <c r="W175" s="173"/>
      <c r="X175" s="151"/>
      <c r="Y175" s="279"/>
      <c r="Z175" s="280"/>
      <c r="AA175" s="109">
        <f>M175-J175</f>
        <v>-428.57142857142298</v>
      </c>
      <c r="AB175" s="152">
        <f>M175/J175</f>
        <v>0.85714285714285898</v>
      </c>
      <c r="AC175" s="267">
        <f>AB191</f>
        <v>0.86579904313030465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756</v>
      </c>
      <c r="G176" s="95">
        <f t="shared" si="62"/>
        <v>18257.399999999998</v>
      </c>
      <c r="H176" s="96"/>
      <c r="I176" s="97">
        <v>4</v>
      </c>
      <c r="J176" s="98">
        <v>3000</v>
      </c>
      <c r="K176" s="99">
        <f t="shared" ref="K176:K178" si="63">J176/I176</f>
        <v>750</v>
      </c>
      <c r="L176" s="100">
        <v>4</v>
      </c>
      <c r="M176" s="98">
        <f>F176/V176*60</f>
        <v>2565.127238454274</v>
      </c>
      <c r="N176" s="99">
        <f>M176/L176</f>
        <v>641.2818096135685</v>
      </c>
      <c r="O176" s="101">
        <f>L176-I176</f>
        <v>0</v>
      </c>
      <c r="P176" s="102">
        <f>N176-K176</f>
        <v>-108.7181903864315</v>
      </c>
      <c r="Q176" s="103">
        <f>N176/K176</f>
        <v>0.85504241281809135</v>
      </c>
      <c r="R176" s="277"/>
      <c r="S176" s="1">
        <v>0.72730324074074071</v>
      </c>
      <c r="T176" s="2">
        <v>0.73958333333333337</v>
      </c>
      <c r="U176" s="104">
        <v>4.3166666666666487</v>
      </c>
      <c r="V176" s="105">
        <v>17.683333333333433</v>
      </c>
      <c r="W176" s="106"/>
      <c r="X176" s="107"/>
      <c r="Y176" s="262"/>
      <c r="Z176" s="263"/>
      <c r="AA176" s="111">
        <f>M176-J176</f>
        <v>-434.87276154572601</v>
      </c>
      <c r="AB176" s="103">
        <f>M176/J176</f>
        <v>0.85504241281809135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2034</v>
      </c>
      <c r="G177" s="95">
        <f t="shared" si="62"/>
        <v>31954.140000000003</v>
      </c>
      <c r="H177" s="96"/>
      <c r="I177" s="97">
        <v>3</v>
      </c>
      <c r="J177" s="98">
        <v>3300</v>
      </c>
      <c r="K177" s="99">
        <f t="shared" si="63"/>
        <v>1100</v>
      </c>
      <c r="L177" s="100">
        <v>3</v>
      </c>
      <c r="M177" s="98">
        <f>F177/V177*60</f>
        <v>2879.4337396775381</v>
      </c>
      <c r="N177" s="99">
        <f>M177/L177</f>
        <v>959.81124655917938</v>
      </c>
      <c r="O177" s="101">
        <f>L177-I177</f>
        <v>0</v>
      </c>
      <c r="P177" s="102">
        <f>N177-K177</f>
        <v>-140.18875344082062</v>
      </c>
      <c r="Q177" s="103">
        <f>N177/K177</f>
        <v>0.87255567869016304</v>
      </c>
      <c r="R177" s="277"/>
      <c r="S177" s="1">
        <v>0.74374999999999991</v>
      </c>
      <c r="T177" s="2">
        <v>0.77318287037037037</v>
      </c>
      <c r="U177" s="104">
        <v>5.9999999999998188</v>
      </c>
      <c r="V177" s="105">
        <v>42.383333333333454</v>
      </c>
      <c r="W177" s="106"/>
      <c r="X177" s="107"/>
      <c r="Y177" s="262"/>
      <c r="Z177" s="263"/>
      <c r="AA177" s="111">
        <f>M177-J177</f>
        <v>-420.56626032246186</v>
      </c>
      <c r="AB177" s="103">
        <f>M177/J177</f>
        <v>0.87255567869016304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4203</v>
      </c>
      <c r="G178" s="95">
        <f t="shared" si="62"/>
        <v>75191.67</v>
      </c>
      <c r="H178" s="96"/>
      <c r="I178" s="97">
        <v>4</v>
      </c>
      <c r="J178" s="98">
        <v>3300</v>
      </c>
      <c r="K178" s="99">
        <f t="shared" si="63"/>
        <v>825</v>
      </c>
      <c r="L178" s="100">
        <v>4</v>
      </c>
      <c r="M178" s="98">
        <f>F178/V178*60</f>
        <v>2893.0783938814479</v>
      </c>
      <c r="N178" s="99">
        <f>M178/L178</f>
        <v>723.26959847036198</v>
      </c>
      <c r="O178" s="101">
        <f>L178-I178</f>
        <v>0</v>
      </c>
      <c r="P178" s="102">
        <f>N178-K178</f>
        <v>-101.73040152963802</v>
      </c>
      <c r="Q178" s="103">
        <f>N178/K178</f>
        <v>0.87669042238831751</v>
      </c>
      <c r="R178" s="277"/>
      <c r="S178" s="1">
        <v>0.77847222222222212</v>
      </c>
      <c r="T178" s="2">
        <v>0.83900462962962963</v>
      </c>
      <c r="U178" s="104">
        <v>7.616666666666525</v>
      </c>
      <c r="V178" s="105">
        <v>87.166666666666814</v>
      </c>
      <c r="W178" s="106"/>
      <c r="X178" s="107"/>
      <c r="Y178" s="262"/>
      <c r="Z178" s="263"/>
      <c r="AA178" s="111">
        <f>M178-J178</f>
        <v>-406.92160611855206</v>
      </c>
      <c r="AB178" s="103">
        <f>M178/J178</f>
        <v>0.87669042238831751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4">AVERAGE(I175:I190)</f>
        <v>3.75</v>
      </c>
      <c r="J191" s="138">
        <f t="shared" si="64"/>
        <v>3150</v>
      </c>
      <c r="K191" s="139">
        <f t="shared" ref="K191" si="65">J191/I191</f>
        <v>840</v>
      </c>
      <c r="L191" s="137">
        <f t="shared" ref="L191:M191" si="66">AVERAGE(L175:L190)</f>
        <v>3.75</v>
      </c>
      <c r="M191" s="138">
        <f t="shared" si="66"/>
        <v>2727.2669858604595</v>
      </c>
      <c r="N191" s="139">
        <f>M191/L191</f>
        <v>727.27119622945588</v>
      </c>
      <c r="O191" s="140">
        <f>L191-I191</f>
        <v>0</v>
      </c>
      <c r="P191" s="141">
        <f>N191-K191</f>
        <v>-112.72880377054412</v>
      </c>
      <c r="Q191" s="142">
        <f>N191/K191</f>
        <v>0.86579904313030465</v>
      </c>
      <c r="R191" s="278"/>
      <c r="S191" s="143">
        <f>S175</f>
        <v>0.7086689814814815</v>
      </c>
      <c r="T191" s="144">
        <f>INDEX(T175:T190,COUNTA(T175:T190))</f>
        <v>0.83900462962962963</v>
      </c>
      <c r="U191" s="145"/>
      <c r="V191" s="156"/>
      <c r="W191" s="89"/>
      <c r="X191" s="91"/>
      <c r="Y191" s="265"/>
      <c r="Z191" s="266"/>
      <c r="AA191" s="157">
        <f>M191-J191</f>
        <v>-422.7330141395405</v>
      </c>
      <c r="AB191" s="142">
        <f>M191/J191</f>
        <v>0.86579904313030465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1451</v>
      </c>
      <c r="G192" s="159">
        <f t="shared" ref="G192:G194" si="67">E192*F192</f>
        <v>32328.280000000002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2868.533772652394</v>
      </c>
      <c r="N192" s="163">
        <f>M192/L192</f>
        <v>573.70675453047875</v>
      </c>
      <c r="O192" s="165">
        <f>L192-I192</f>
        <v>0</v>
      </c>
      <c r="P192" s="166">
        <f>N192-K192</f>
        <v>-86.293245469521253</v>
      </c>
      <c r="Q192" s="152">
        <f>N192/K192</f>
        <v>0.86925265837951327</v>
      </c>
      <c r="R192" s="276">
        <f>Q208</f>
        <v>0.87301587096962163</v>
      </c>
      <c r="S192" s="167">
        <v>0.70833333333333337</v>
      </c>
      <c r="T192" s="168">
        <v>0.72940972222222222</v>
      </c>
      <c r="U192" s="169"/>
      <c r="V192" s="170">
        <v>30.349999999999948</v>
      </c>
      <c r="W192" s="173"/>
      <c r="X192" s="151"/>
      <c r="Y192" s="279"/>
      <c r="Z192" s="280"/>
      <c r="AA192" s="109">
        <f>M192-J192</f>
        <v>-431.46622734760604</v>
      </c>
      <c r="AB192" s="152">
        <f>M192/J192</f>
        <v>0.86925265837951338</v>
      </c>
      <c r="AC192" s="267">
        <f>AB208</f>
        <v>0.87301587096962163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1276</v>
      </c>
      <c r="G193" s="95">
        <f t="shared" si="67"/>
        <v>23197.68</v>
      </c>
      <c r="H193" s="96"/>
      <c r="I193" s="97">
        <v>4</v>
      </c>
      <c r="J193" s="98">
        <v>3300</v>
      </c>
      <c r="K193" s="99">
        <f t="shared" ref="K193:K229" si="68">J193/I193</f>
        <v>825</v>
      </c>
      <c r="L193" s="100">
        <v>4</v>
      </c>
      <c r="M193" s="98">
        <f>F193/V193*60</f>
        <v>2863.8403990025031</v>
      </c>
      <c r="N193" s="99">
        <f>M193/L193</f>
        <v>715.96009975062577</v>
      </c>
      <c r="O193" s="101">
        <f>L193-I193</f>
        <v>0</v>
      </c>
      <c r="P193" s="102">
        <f>N193-K193</f>
        <v>-109.03990024937423</v>
      </c>
      <c r="Q193" s="103">
        <f>N193/K193</f>
        <v>0.86783042394015242</v>
      </c>
      <c r="R193" s="277"/>
      <c r="S193" s="1">
        <v>0.73490740740740745</v>
      </c>
      <c r="T193" s="2">
        <v>0.75347222222222221</v>
      </c>
      <c r="U193" s="104">
        <v>7.9166666666667318</v>
      </c>
      <c r="V193" s="105">
        <v>26.733333333333249</v>
      </c>
      <c r="W193" s="106"/>
      <c r="X193" s="107"/>
      <c r="Y193" s="262"/>
      <c r="Z193" s="263"/>
      <c r="AA193" s="111">
        <f>M193-J193</f>
        <v>-436.15960099749691</v>
      </c>
      <c r="AB193" s="103">
        <f>M193/J193</f>
        <v>0.86783042394015242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6378</v>
      </c>
      <c r="G194" s="95">
        <f t="shared" si="67"/>
        <v>106257.48</v>
      </c>
      <c r="H194" s="96"/>
      <c r="I194" s="97">
        <v>4</v>
      </c>
      <c r="J194" s="98">
        <v>3300</v>
      </c>
      <c r="K194" s="99">
        <f t="shared" si="68"/>
        <v>825</v>
      </c>
      <c r="L194" s="100">
        <v>4</v>
      </c>
      <c r="M194" s="98">
        <f>F194/V194*60</f>
        <v>2910.4829509443571</v>
      </c>
      <c r="N194" s="99">
        <f>M194/L194</f>
        <v>727.62073773608927</v>
      </c>
      <c r="O194" s="101">
        <f>L194-I194</f>
        <v>0</v>
      </c>
      <c r="P194" s="102">
        <f>N194-K194</f>
        <v>-97.379262263910732</v>
      </c>
      <c r="Q194" s="103">
        <f>N194/K194</f>
        <v>0.8819645305891991</v>
      </c>
      <c r="R194" s="277"/>
      <c r="S194" s="1">
        <v>0.75833333333333341</v>
      </c>
      <c r="T194" s="2">
        <v>0.84964120370370366</v>
      </c>
      <c r="U194" s="104">
        <v>7.000000000000135</v>
      </c>
      <c r="V194" s="105">
        <v>131.48333333333315</v>
      </c>
      <c r="W194" s="106"/>
      <c r="X194" s="107"/>
      <c r="Y194" s="262"/>
      <c r="Z194" s="263"/>
      <c r="AA194" s="111">
        <f>M194-J194</f>
        <v>-389.51704905564293</v>
      </c>
      <c r="AB194" s="103">
        <f>M194/J194</f>
        <v>0.8819645305891991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4.333333333333333</v>
      </c>
      <c r="J208" s="138">
        <f t="shared" si="69"/>
        <v>3300</v>
      </c>
      <c r="K208" s="139">
        <f t="shared" ref="K208" si="70">J208/I208</f>
        <v>761.53846153846155</v>
      </c>
      <c r="L208" s="137">
        <f t="shared" ref="L208:M208" si="71">AVERAGE(L192:L207)</f>
        <v>4.333333333333333</v>
      </c>
      <c r="M208" s="138">
        <f t="shared" si="71"/>
        <v>2880.9523741997514</v>
      </c>
      <c r="N208" s="139">
        <f>M208/L208</f>
        <v>664.83516327686573</v>
      </c>
      <c r="O208" s="140">
        <f>L208-I208</f>
        <v>0</v>
      </c>
      <c r="P208" s="141">
        <f>N208-K208</f>
        <v>-96.703298261595819</v>
      </c>
      <c r="Q208" s="142">
        <f>N208/K208</f>
        <v>0.87301587096962163</v>
      </c>
      <c r="R208" s="278"/>
      <c r="S208" s="143">
        <f>S192</f>
        <v>0.70833333333333337</v>
      </c>
      <c r="T208" s="144">
        <f>INDEX(T192:T207,COUNTA(T192:T207))</f>
        <v>0.84964120370370366</v>
      </c>
      <c r="U208" s="145"/>
      <c r="V208" s="156"/>
      <c r="W208" s="89"/>
      <c r="X208" s="91"/>
      <c r="Y208" s="265"/>
      <c r="Z208" s="266"/>
      <c r="AA208" s="157">
        <f>M208-J208</f>
        <v>-419.04762580024862</v>
      </c>
      <c r="AB208" s="142">
        <f>M208/J208</f>
        <v>0.87301587096962163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3164</v>
      </c>
      <c r="G209" s="159">
        <f t="shared" ref="G209:G210" si="72">E209*F209</f>
        <v>57521.52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3032.5878594249184</v>
      </c>
      <c r="N209" s="163">
        <f>M209/L209</f>
        <v>1010.8626198083061</v>
      </c>
      <c r="O209" s="165">
        <f>L209-I209</f>
        <v>0</v>
      </c>
      <c r="P209" s="166">
        <f>N209-K209</f>
        <v>-189.13738019169386</v>
      </c>
      <c r="Q209" s="152">
        <f>N209/K209</f>
        <v>0.84238551650692173</v>
      </c>
      <c r="R209" s="276">
        <f>Q225</f>
        <v>0.84451889216274811</v>
      </c>
      <c r="S209" s="167">
        <v>0.70861111111111108</v>
      </c>
      <c r="T209" s="168">
        <v>0.75208333333333333</v>
      </c>
      <c r="U209" s="169"/>
      <c r="V209" s="170">
        <v>62.600000000000037</v>
      </c>
      <c r="W209" s="173"/>
      <c r="X209" s="151"/>
      <c r="Y209" s="279"/>
      <c r="Z209" s="280"/>
      <c r="AA209" s="109">
        <f>M209-J209</f>
        <v>-567.41214057508159</v>
      </c>
      <c r="AB209" s="152">
        <f>M209/J209</f>
        <v>0.84238551650692173</v>
      </c>
      <c r="AC209" s="267">
        <f>AB225</f>
        <v>0.84451889216274811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7840</v>
      </c>
      <c r="G210" s="95">
        <f t="shared" si="72"/>
        <v>111955.2</v>
      </c>
      <c r="H210" s="96"/>
      <c r="I210" s="97">
        <v>3</v>
      </c>
      <c r="J210" s="98">
        <v>3600</v>
      </c>
      <c r="K210" s="99">
        <f t="shared" si="68"/>
        <v>1200</v>
      </c>
      <c r="L210" s="100">
        <v>3</v>
      </c>
      <c r="M210" s="98">
        <f>F210/V210*60</f>
        <v>3047.9481641468678</v>
      </c>
      <c r="N210" s="99">
        <f>M210/L210</f>
        <v>1015.9827213822892</v>
      </c>
      <c r="O210" s="101">
        <f>L210-I210</f>
        <v>0</v>
      </c>
      <c r="P210" s="102">
        <f>N210-K210</f>
        <v>-184.01727861771076</v>
      </c>
      <c r="Q210" s="103">
        <f>N210/K210</f>
        <v>0.84665226781857439</v>
      </c>
      <c r="R210" s="277"/>
      <c r="S210" s="1">
        <v>0.76388888888888884</v>
      </c>
      <c r="T210" s="2">
        <v>0.87106481481481479</v>
      </c>
      <c r="U210" s="104">
        <v>16.99999999999994</v>
      </c>
      <c r="V210" s="105">
        <v>154.33333333333337</v>
      </c>
      <c r="W210" s="106"/>
      <c r="X210" s="107"/>
      <c r="Y210" s="262"/>
      <c r="Z210" s="263"/>
      <c r="AA210" s="111">
        <f>M210-J210</f>
        <v>-552.05183585313216</v>
      </c>
      <c r="AB210" s="103">
        <f>M210/J210</f>
        <v>0.84665226781857439</v>
      </c>
      <c r="AC210" s="268"/>
    </row>
    <row r="211" spans="1:29" ht="15.75" customHeight="1">
      <c r="A211" s="271"/>
      <c r="B211" s="92"/>
      <c r="C211" s="260"/>
      <c r="D211" s="261"/>
      <c r="E211" s="93"/>
      <c r="F211" s="94"/>
      <c r="G211" s="95"/>
      <c r="H211" s="96"/>
      <c r="I211" s="97"/>
      <c r="J211" s="98"/>
      <c r="K211" s="99"/>
      <c r="L211" s="100"/>
      <c r="M211" s="98"/>
      <c r="N211" s="99"/>
      <c r="O211" s="101"/>
      <c r="P211" s="102"/>
      <c r="Q211" s="103"/>
      <c r="R211" s="277"/>
      <c r="S211" s="1"/>
      <c r="T211" s="2"/>
      <c r="U211" s="104"/>
      <c r="V211" s="105"/>
      <c r="W211" s="106"/>
      <c r="X211" s="107"/>
      <c r="Y211" s="262"/>
      <c r="Z211" s="263"/>
      <c r="AA211" s="111"/>
      <c r="AB211" s="103"/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3">AVERAGE(I209:I224)</f>
        <v>3</v>
      </c>
      <c r="J225" s="138">
        <f t="shared" si="73"/>
        <v>3600</v>
      </c>
      <c r="K225" s="139">
        <f t="shared" ref="K225" si="74">J225/I225</f>
        <v>1200</v>
      </c>
      <c r="L225" s="137">
        <f t="shared" ref="L225:M225" si="75">AVERAGE(L209:L224)</f>
        <v>3</v>
      </c>
      <c r="M225" s="138">
        <f t="shared" si="75"/>
        <v>3040.2680117858931</v>
      </c>
      <c r="N225" s="139">
        <f>M225/L225</f>
        <v>1013.4226705952977</v>
      </c>
      <c r="O225" s="140">
        <f>L225-I225</f>
        <v>0</v>
      </c>
      <c r="P225" s="141">
        <f>N225-K225</f>
        <v>-186.57732940470225</v>
      </c>
      <c r="Q225" s="142">
        <f>N225/K225</f>
        <v>0.84451889216274811</v>
      </c>
      <c r="R225" s="278"/>
      <c r="S225" s="143">
        <f>S209</f>
        <v>0.70861111111111108</v>
      </c>
      <c r="T225" s="144">
        <f>INDEX(T209:T224,COUNTA(T209:T224))</f>
        <v>0.87106481481481479</v>
      </c>
      <c r="U225" s="145"/>
      <c r="V225" s="156"/>
      <c r="W225" s="89"/>
      <c r="X225" s="91"/>
      <c r="Y225" s="265"/>
      <c r="Z225" s="266"/>
      <c r="AA225" s="157">
        <f>M225-J225</f>
        <v>-559.73198821410688</v>
      </c>
      <c r="AB225" s="142">
        <f>M225/J225</f>
        <v>0.84451889216274811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1739</v>
      </c>
      <c r="G226" s="159">
        <f t="shared" ref="G226:G229" si="76">E226*F226</f>
        <v>31615.02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3028.7373004354181</v>
      </c>
      <c r="N226" s="163">
        <f>M226/L226</f>
        <v>1009.5791001451394</v>
      </c>
      <c r="O226" s="165">
        <f>L226-I226</f>
        <v>0</v>
      </c>
      <c r="P226" s="166">
        <f>N226-K226</f>
        <v>-190.42089985486064</v>
      </c>
      <c r="Q226" s="152">
        <f>N226/K226</f>
        <v>0.84131591678761619</v>
      </c>
      <c r="R226" s="276">
        <f>Q242</f>
        <v>0.8618282512465284</v>
      </c>
      <c r="S226" s="167">
        <v>0.70833333333333337</v>
      </c>
      <c r="T226" s="168">
        <v>0.73225694444444445</v>
      </c>
      <c r="U226" s="169"/>
      <c r="V226" s="170">
        <v>34.449999999999946</v>
      </c>
      <c r="W226" s="168"/>
      <c r="X226" s="171"/>
      <c r="Y226" s="279"/>
      <c r="Z226" s="280"/>
      <c r="AA226" s="174">
        <f>M226-J226</f>
        <v>-571.26269956458191</v>
      </c>
      <c r="AB226" s="152">
        <f>M226/J226</f>
        <v>0.84131591678761619</v>
      </c>
      <c r="AC226" s="267">
        <f>AB242</f>
        <v>0.8618282512465284</v>
      </c>
    </row>
    <row r="227" spans="1:29" ht="15.75" customHeight="1">
      <c r="A227" s="282"/>
      <c r="B227" s="92" t="s">
        <v>115</v>
      </c>
      <c r="C227" s="260" t="s">
        <v>148</v>
      </c>
      <c r="D227" s="261"/>
      <c r="E227" s="93">
        <v>25.03</v>
      </c>
      <c r="F227" s="94">
        <v>1970</v>
      </c>
      <c r="G227" s="95">
        <f t="shared" si="76"/>
        <v>49309.100000000006</v>
      </c>
      <c r="H227" s="96"/>
      <c r="I227" s="97">
        <v>4</v>
      </c>
      <c r="J227" s="98">
        <v>3300</v>
      </c>
      <c r="K227" s="99">
        <f t="shared" si="68"/>
        <v>825</v>
      </c>
      <c r="L227" s="100">
        <v>4</v>
      </c>
      <c r="M227" s="98">
        <f>F227/V227*60</f>
        <v>2860.8309802339645</v>
      </c>
      <c r="N227" s="99">
        <f>M227/L227</f>
        <v>715.20774505849113</v>
      </c>
      <c r="O227" s="101">
        <f>L227-I227</f>
        <v>0</v>
      </c>
      <c r="P227" s="102">
        <f>N227-K227</f>
        <v>-109.79225494150887</v>
      </c>
      <c r="Q227" s="103">
        <f>N227/K227</f>
        <v>0.86691847885877715</v>
      </c>
      <c r="R227" s="277"/>
      <c r="S227" s="1">
        <v>0.74444444444444446</v>
      </c>
      <c r="T227" s="2">
        <v>0.7731365740740741</v>
      </c>
      <c r="U227" s="104">
        <v>17.550000000000026</v>
      </c>
      <c r="V227" s="105">
        <v>41.316666666666677</v>
      </c>
      <c r="W227" s="106"/>
      <c r="X227" s="113"/>
      <c r="Y227" s="262"/>
      <c r="Z227" s="263"/>
      <c r="AA227" s="175">
        <f>M227-J227</f>
        <v>-439.16901976603549</v>
      </c>
      <c r="AB227" s="103">
        <f>M227/J227</f>
        <v>0.86691847885877715</v>
      </c>
      <c r="AC227" s="268"/>
    </row>
    <row r="228" spans="1:29" ht="15.75" customHeight="1">
      <c r="A228" s="282"/>
      <c r="B228" s="92" t="s">
        <v>115</v>
      </c>
      <c r="C228" s="260" t="s">
        <v>149</v>
      </c>
      <c r="D228" s="261"/>
      <c r="E228" s="93">
        <v>18.18</v>
      </c>
      <c r="F228" s="94">
        <v>1860</v>
      </c>
      <c r="G228" s="95">
        <f t="shared" si="76"/>
        <v>33814.800000000003</v>
      </c>
      <c r="H228" s="96"/>
      <c r="I228" s="97">
        <v>4</v>
      </c>
      <c r="J228" s="98">
        <v>3000</v>
      </c>
      <c r="K228" s="99">
        <f t="shared" si="68"/>
        <v>750</v>
      </c>
      <c r="L228" s="100">
        <v>4</v>
      </c>
      <c r="M228" s="98">
        <f>F228/V228*60</f>
        <v>2632.0754716981082</v>
      </c>
      <c r="N228" s="99">
        <f>M228/L228</f>
        <v>658.01886792452706</v>
      </c>
      <c r="O228" s="101">
        <f>L228-I228</f>
        <v>0</v>
      </c>
      <c r="P228" s="102">
        <f>N228-K228</f>
        <v>-91.981132075472942</v>
      </c>
      <c r="Q228" s="103">
        <f>N228/K228</f>
        <v>0.8773584905660361</v>
      </c>
      <c r="R228" s="277"/>
      <c r="S228" s="1">
        <v>0.78472222222222221</v>
      </c>
      <c r="T228" s="2">
        <v>0.81416666666666671</v>
      </c>
      <c r="U228" s="104">
        <v>16.683333333333277</v>
      </c>
      <c r="V228" s="105">
        <v>42.400000000000077</v>
      </c>
      <c r="W228" s="106"/>
      <c r="X228" s="113"/>
      <c r="Y228" s="262"/>
      <c r="Z228" s="263"/>
      <c r="AA228" s="175">
        <f>M228-J228</f>
        <v>-367.92452830189177</v>
      </c>
      <c r="AB228" s="103">
        <f>M228/J228</f>
        <v>0.8773584905660361</v>
      </c>
      <c r="AC228" s="268"/>
    </row>
    <row r="229" spans="1:29" ht="15.75" customHeight="1">
      <c r="A229" s="282"/>
      <c r="B229" s="92" t="s">
        <v>115</v>
      </c>
      <c r="C229" s="260" t="s">
        <v>143</v>
      </c>
      <c r="D229" s="261"/>
      <c r="E229" s="93">
        <v>24.82</v>
      </c>
      <c r="F229" s="94">
        <v>2305</v>
      </c>
      <c r="G229" s="95">
        <f t="shared" si="76"/>
        <v>57210.1</v>
      </c>
      <c r="H229" s="96"/>
      <c r="I229" s="97">
        <v>4</v>
      </c>
      <c r="J229" s="98">
        <v>3300</v>
      </c>
      <c r="K229" s="99">
        <f t="shared" si="68"/>
        <v>825</v>
      </c>
      <c r="L229" s="100">
        <v>4</v>
      </c>
      <c r="M229" s="98">
        <f>F229/V229*60</f>
        <v>2854.4891640866836</v>
      </c>
      <c r="N229" s="99">
        <f>M229/L229</f>
        <v>713.62229102167089</v>
      </c>
      <c r="O229" s="101">
        <f>L229-I229</f>
        <v>0</v>
      </c>
      <c r="P229" s="102">
        <f>N229-K229</f>
        <v>-111.37770897832911</v>
      </c>
      <c r="Q229" s="103">
        <f>N229/K229</f>
        <v>0.86499671638990416</v>
      </c>
      <c r="R229" s="277"/>
      <c r="S229" s="1">
        <v>0.82499999999999996</v>
      </c>
      <c r="T229" s="2">
        <v>0.85864583333333333</v>
      </c>
      <c r="U229" s="104">
        <v>15.599999999999881</v>
      </c>
      <c r="V229" s="105">
        <v>48.45000000000006</v>
      </c>
      <c r="W229" s="106"/>
      <c r="X229" s="113"/>
      <c r="Y229" s="262"/>
      <c r="Z229" s="263"/>
      <c r="AA229" s="175">
        <f>M229-J229</f>
        <v>-445.51083591331644</v>
      </c>
      <c r="AB229" s="103">
        <f>M229/J229</f>
        <v>0.86499671638990416</v>
      </c>
      <c r="AC229" s="268"/>
    </row>
    <row r="230" spans="1:29" ht="15.75" customHeight="1">
      <c r="A230" s="282"/>
      <c r="B230" s="92"/>
      <c r="C230" s="260"/>
      <c r="D230" s="261"/>
      <c r="E230" s="93"/>
      <c r="F230" s="94"/>
      <c r="G230" s="95"/>
      <c r="H230" s="113"/>
      <c r="I230" s="97"/>
      <c r="J230" s="98"/>
      <c r="K230" s="99"/>
      <c r="L230" s="114"/>
      <c r="M230" s="98"/>
      <c r="N230" s="99"/>
      <c r="O230" s="101"/>
      <c r="P230" s="102"/>
      <c r="Q230" s="103"/>
      <c r="R230" s="277"/>
      <c r="S230" s="1"/>
      <c r="T230" s="2"/>
      <c r="U230" s="104"/>
      <c r="V230" s="105"/>
      <c r="W230" s="106"/>
      <c r="X230" s="107"/>
      <c r="Y230" s="262"/>
      <c r="Z230" s="263"/>
      <c r="AA230" s="175"/>
      <c r="AB230" s="103"/>
      <c r="AC230" s="268"/>
    </row>
    <row r="231" spans="1:29" ht="15.75" customHeight="1">
      <c r="A231" s="282"/>
      <c r="B231" s="92"/>
      <c r="C231" s="260"/>
      <c r="D231" s="261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7"/>
      <c r="S231" s="1"/>
      <c r="T231" s="2"/>
      <c r="U231" s="104"/>
      <c r="V231" s="105"/>
      <c r="W231" s="106"/>
      <c r="X231" s="4"/>
      <c r="Y231" s="262"/>
      <c r="Z231" s="263"/>
      <c r="AA231" s="175"/>
      <c r="AB231" s="103"/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77">AVERAGE(I226:I241)</f>
        <v>3.75</v>
      </c>
      <c r="J242" s="138">
        <f t="shared" si="77"/>
        <v>3300</v>
      </c>
      <c r="K242" s="139">
        <f t="shared" ref="K242" si="78">J242/I242</f>
        <v>880</v>
      </c>
      <c r="L242" s="137">
        <f t="shared" ref="L242:M242" si="79">AVERAGE(L226:L241)</f>
        <v>3.75</v>
      </c>
      <c r="M242" s="138">
        <f t="shared" si="79"/>
        <v>2844.0332291135437</v>
      </c>
      <c r="N242" s="139">
        <f>M242/L242</f>
        <v>758.40886109694497</v>
      </c>
      <c r="O242" s="140">
        <f>L242-I242</f>
        <v>0</v>
      </c>
      <c r="P242" s="141">
        <f>N242-K242</f>
        <v>-121.59113890305503</v>
      </c>
      <c r="Q242" s="142">
        <f>N242/K242</f>
        <v>0.8618282512465284</v>
      </c>
      <c r="R242" s="278"/>
      <c r="S242" s="143">
        <f>S226</f>
        <v>0.70833333333333337</v>
      </c>
      <c r="T242" s="144">
        <f>INDEX(T226:T241,COUNTA(T226:T241))</f>
        <v>0.85864583333333333</v>
      </c>
      <c r="U242" s="145"/>
      <c r="V242" s="156"/>
      <c r="W242" s="135"/>
      <c r="X242" s="139"/>
      <c r="Y242" s="265"/>
      <c r="Z242" s="266"/>
      <c r="AA242" s="177">
        <f>M242-J242</f>
        <v>-455.96677088645629</v>
      </c>
      <c r="AB242" s="142">
        <f>M242/J242</f>
        <v>0.8618282512465284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C149:D149"/>
    <mergeCell ref="Y149:Z149"/>
    <mergeCell ref="C150:D150"/>
    <mergeCell ref="Y150:Z150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766" priority="1" operator="greaterThan">
      <formula>0</formula>
    </cfRule>
  </conditionalFormatting>
  <conditionalFormatting sqref="P5:P242 AA5:AA242">
    <cfRule type="cellIs" dxfId="765" priority="4" operator="lessThan">
      <formula>0</formula>
    </cfRule>
  </conditionalFormatting>
  <conditionalFormatting sqref="Q5:Q242 AB5:AB242">
    <cfRule type="cellIs" dxfId="764" priority="2" operator="greaterThan">
      <formula>1</formula>
    </cfRule>
    <cfRule type="cellIs" dxfId="763" priority="3" operator="lessThan">
      <formula>0.8</formula>
    </cfRule>
  </conditionalFormatting>
  <conditionalFormatting sqref="AC5:AC23 R5:R242 AC141:AC146">
    <cfRule type="cellIs" dxfId="762" priority="5" operator="lessThan">
      <formula>0.8</formula>
    </cfRule>
  </conditionalFormatting>
  <conditionalFormatting sqref="AC29:AC37">
    <cfRule type="cellIs" dxfId="761" priority="16" operator="lessThan">
      <formula>0.8</formula>
    </cfRule>
  </conditionalFormatting>
  <conditionalFormatting sqref="AC39:AC44">
    <cfRule type="cellIs" dxfId="760" priority="15" operator="lessThan">
      <formula>0.8</formula>
    </cfRule>
  </conditionalFormatting>
  <conditionalFormatting sqref="AC56">
    <cfRule type="cellIs" dxfId="759" priority="17" operator="lessThan">
      <formula>0.8</formula>
    </cfRule>
  </conditionalFormatting>
  <conditionalFormatting sqref="AC73:AC78">
    <cfRule type="cellIs" dxfId="758" priority="13" operator="lessThan">
      <formula>0.8</formula>
    </cfRule>
  </conditionalFormatting>
  <conditionalFormatting sqref="AC90">
    <cfRule type="cellIs" dxfId="757" priority="14" operator="lessThan">
      <formula>0.8</formula>
    </cfRule>
  </conditionalFormatting>
  <conditionalFormatting sqref="AC107">
    <cfRule type="cellIs" dxfId="756" priority="7" operator="lessThan">
      <formula>0.8</formula>
    </cfRule>
  </conditionalFormatting>
  <conditionalFormatting sqref="AC124:AC129">
    <cfRule type="cellIs" dxfId="755" priority="6" operator="lessThan">
      <formula>0.8</formula>
    </cfRule>
  </conditionalFormatting>
  <conditionalFormatting sqref="AC158:AC163">
    <cfRule type="cellIs" dxfId="754" priority="12" operator="lessThan">
      <formula>0.8</formula>
    </cfRule>
  </conditionalFormatting>
  <conditionalFormatting sqref="AC175">
    <cfRule type="cellIs" dxfId="753" priority="11" operator="lessThan">
      <formula>0.8</formula>
    </cfRule>
  </conditionalFormatting>
  <conditionalFormatting sqref="AC192">
    <cfRule type="cellIs" dxfId="752" priority="10" operator="lessThan">
      <formula>0.8</formula>
    </cfRule>
  </conditionalFormatting>
  <conditionalFormatting sqref="AC209">
    <cfRule type="cellIs" dxfId="751" priority="9" operator="lessThan">
      <formula>0.8</formula>
    </cfRule>
  </conditionalFormatting>
  <conditionalFormatting sqref="AC226:AC231">
    <cfRule type="cellIs" dxfId="750" priority="8" operator="lessThan">
      <formula>0.8</formula>
    </cfRule>
  </conditionalFormatting>
  <dataValidations count="1">
    <dataValidation type="list" allowBlank="1" showInputMessage="1" showErrorMessage="1" sqref="Y5:Z242" xr:uid="{AC2AB8AD-84A7-4427-A847-CE25B371D9F5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94C8-F9B1-4DA2-A2F6-973B9A91CA92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P50" sqref="P50"/>
      <selection pane="bottomLeft" activeCell="P50" sqref="P5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77921</v>
      </c>
      <c r="E1" s="77" t="s">
        <v>3</v>
      </c>
      <c r="F1" s="78">
        <f>SUM(G5:G157)</f>
        <v>3409713.4799999986</v>
      </c>
      <c r="G1" s="79" t="s">
        <v>73</v>
      </c>
      <c r="H1" s="80">
        <f>L21+L38+L55+L72+L89+L106+L123+L140+L157</f>
        <v>167.31666666666666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45927</v>
      </c>
      <c r="B2" s="326"/>
      <c r="C2" s="82" t="s">
        <v>34</v>
      </c>
      <c r="D2" s="83">
        <f>AVERAGE(N21,N38,N55,N72,N89,N106,N123,N140,N157)</f>
        <v>154.275531962223</v>
      </c>
      <c r="E2" s="83" t="s">
        <v>80</v>
      </c>
      <c r="F2" s="84">
        <f>F1/D1</f>
        <v>43.758594987230637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3240</v>
      </c>
      <c r="G5" s="159">
        <f t="shared" ref="G5:G6" si="0">E5*F5</f>
        <v>63828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1066.6666666666665</v>
      </c>
      <c r="N5" s="163">
        <f>M5/L5</f>
        <v>82.051282051282044</v>
      </c>
      <c r="O5" s="179">
        <f>L5-I5</f>
        <v>0</v>
      </c>
      <c r="P5" s="180">
        <f>N5-K5</f>
        <v>-10.256410256410263</v>
      </c>
      <c r="Q5" s="132">
        <f>N5/K5</f>
        <v>0.88888888888888884</v>
      </c>
      <c r="R5" s="277">
        <f>Q21</f>
        <v>0.88398415393322038</v>
      </c>
      <c r="S5" s="167">
        <v>0.25</v>
      </c>
      <c r="T5" s="168">
        <v>0.37656250000000002</v>
      </c>
      <c r="U5" s="169"/>
      <c r="V5" s="170">
        <v>182.25000000000003</v>
      </c>
      <c r="W5" s="87"/>
      <c r="X5" s="88"/>
      <c r="Y5" s="279"/>
      <c r="Z5" s="280"/>
      <c r="AA5" s="109">
        <f>M5-J5</f>
        <v>-133.33333333333348</v>
      </c>
      <c r="AB5" s="110">
        <f>M5/J5</f>
        <v>0.88888888888888873</v>
      </c>
      <c r="AC5" s="292">
        <f>AB21</f>
        <v>0.88398415393322038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1599</v>
      </c>
      <c r="G6" s="95">
        <f t="shared" si="0"/>
        <v>47922.03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2292.4731182795708</v>
      </c>
      <c r="N6" s="99">
        <f>M6/L6</f>
        <v>114.62365591397854</v>
      </c>
      <c r="O6" s="101">
        <f>L6-I6</f>
        <v>0</v>
      </c>
      <c r="P6" s="102">
        <f>N6-K6</f>
        <v>-15.376344086021462</v>
      </c>
      <c r="Q6" s="103">
        <f>N6/K6</f>
        <v>0.88172043010752721</v>
      </c>
      <c r="R6" s="277"/>
      <c r="S6" s="1">
        <v>0.47927083333333331</v>
      </c>
      <c r="T6" s="2">
        <v>0.5083333333333333</v>
      </c>
      <c r="U6" s="104">
        <v>58.149999999999977</v>
      </c>
      <c r="V6" s="105">
        <v>41.849999999999987</v>
      </c>
      <c r="W6" s="2"/>
      <c r="X6" s="4"/>
      <c r="Y6" s="262"/>
      <c r="Z6" s="263"/>
      <c r="AA6" s="111">
        <f>M6-J6</f>
        <v>-307.52688172042917</v>
      </c>
      <c r="AB6" s="112">
        <f>M6/J6</f>
        <v>0.88172043010752721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1679.5698924731187</v>
      </c>
      <c r="N21" s="139">
        <f t="shared" ref="N21:N27" si="5">M21/L21</f>
        <v>101.79211469534053</v>
      </c>
      <c r="O21" s="140">
        <f t="shared" ref="O21:O27" si="6">L21-I21</f>
        <v>0</v>
      </c>
      <c r="P21" s="141">
        <f t="shared" ref="P21:P27" si="7">N21-K21</f>
        <v>-13.359400456174626</v>
      </c>
      <c r="Q21" s="142">
        <f t="shared" ref="Q21:Q27" si="8">N21/K21</f>
        <v>0.88398415393322038</v>
      </c>
      <c r="R21" s="278"/>
      <c r="S21" s="143">
        <f>S5</f>
        <v>0.25</v>
      </c>
      <c r="T21" s="144">
        <f>INDEX(T5:T20,COUNTA(T5:T20))</f>
        <v>0.5083333333333333</v>
      </c>
      <c r="U21" s="145"/>
      <c r="V21" s="145"/>
      <c r="W21" s="146"/>
      <c r="X21" s="147"/>
      <c r="Y21" s="265"/>
      <c r="Z21" s="266"/>
      <c r="AA21" s="148">
        <f t="shared" ref="AA21:AA27" si="9">M21-J21</f>
        <v>-220.43010752688133</v>
      </c>
      <c r="AB21" s="149">
        <f t="shared" ref="AB21:AB27" si="10">M21/J21</f>
        <v>0.88398415393322038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211</v>
      </c>
      <c r="D22" s="291"/>
      <c r="E22" s="158">
        <v>57.3</v>
      </c>
      <c r="F22" s="162">
        <v>818</v>
      </c>
      <c r="G22" s="159">
        <f t="shared" ref="G22:G27" si="11">E22*F22</f>
        <v>46871.399999999994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1719.0893169877415</v>
      </c>
      <c r="N22" s="163">
        <f t="shared" si="5"/>
        <v>66.118819884143903</v>
      </c>
      <c r="O22" s="165">
        <f t="shared" si="6"/>
        <v>0</v>
      </c>
      <c r="P22" s="166">
        <f t="shared" si="7"/>
        <v>-10.804257038933017</v>
      </c>
      <c r="Q22" s="152">
        <f t="shared" si="8"/>
        <v>0.85954465849387074</v>
      </c>
      <c r="R22" s="276">
        <f>Q38</f>
        <v>0.8715581817523097</v>
      </c>
      <c r="S22" s="167">
        <v>0.25031249999999999</v>
      </c>
      <c r="T22" s="168">
        <v>0.27013888888888887</v>
      </c>
      <c r="U22" s="169"/>
      <c r="V22" s="170">
        <v>28.549999999999986</v>
      </c>
      <c r="W22" s="181"/>
      <c r="X22" s="163"/>
      <c r="Y22" s="279"/>
      <c r="Z22" s="280"/>
      <c r="AA22" s="109">
        <f t="shared" si="9"/>
        <v>-280.91068301225846</v>
      </c>
      <c r="AB22" s="152">
        <f t="shared" si="10"/>
        <v>0.85954465849387074</v>
      </c>
      <c r="AC22" s="352">
        <f>AB38</f>
        <v>0.8715581817523097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3480</v>
      </c>
      <c r="G23" s="95">
        <f t="shared" si="11"/>
        <v>197559.6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1760.04495644844</v>
      </c>
      <c r="N23" s="99">
        <f t="shared" si="5"/>
        <v>67.694036786478463</v>
      </c>
      <c r="O23" s="101">
        <f t="shared" si="6"/>
        <v>0</v>
      </c>
      <c r="P23" s="102">
        <f t="shared" si="7"/>
        <v>-9.2290401365984565</v>
      </c>
      <c r="Q23" s="103">
        <f t="shared" si="8"/>
        <v>0.88002247822422008</v>
      </c>
      <c r="R23" s="277"/>
      <c r="S23" s="1">
        <v>0.27317129629629627</v>
      </c>
      <c r="T23" s="2">
        <v>0.35555555555555557</v>
      </c>
      <c r="U23" s="104">
        <v>4.3666666666666565</v>
      </c>
      <c r="V23" s="105">
        <v>118.63333333333338</v>
      </c>
      <c r="W23" s="106"/>
      <c r="X23" s="107"/>
      <c r="Y23" s="262"/>
      <c r="Z23" s="263"/>
      <c r="AA23" s="111">
        <f t="shared" si="9"/>
        <v>-239.95504355156004</v>
      </c>
      <c r="AB23" s="103">
        <f t="shared" si="10"/>
        <v>0.88002247822421997</v>
      </c>
      <c r="AC23" s="294"/>
    </row>
    <row r="24" spans="1:43" ht="15.75" customHeight="1">
      <c r="A24" s="282"/>
      <c r="B24" s="92" t="s">
        <v>169</v>
      </c>
      <c r="C24" s="286" t="s">
        <v>170</v>
      </c>
      <c r="D24" s="286"/>
      <c r="E24" s="93">
        <v>51.86</v>
      </c>
      <c r="F24" s="94">
        <v>1388</v>
      </c>
      <c r="G24" s="95">
        <f t="shared" si="11"/>
        <v>71981.679999999993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1731.9930675909861</v>
      </c>
      <c r="N24" s="99">
        <f t="shared" si="5"/>
        <v>66.615117984268693</v>
      </c>
      <c r="O24" s="101">
        <f t="shared" si="6"/>
        <v>0</v>
      </c>
      <c r="P24" s="102">
        <f t="shared" si="7"/>
        <v>-10.307958938808227</v>
      </c>
      <c r="Q24" s="103">
        <f t="shared" si="8"/>
        <v>0.86599653379549302</v>
      </c>
      <c r="R24" s="277"/>
      <c r="S24" s="1">
        <v>0.36041666666666661</v>
      </c>
      <c r="T24" s="2">
        <v>0.39380787037037035</v>
      </c>
      <c r="U24" s="104">
        <v>6.9999999999998952</v>
      </c>
      <c r="V24" s="105">
        <v>48.083333333333385</v>
      </c>
      <c r="W24" s="106"/>
      <c r="X24" s="107"/>
      <c r="Y24" s="262"/>
      <c r="Z24" s="263"/>
      <c r="AA24" s="111">
        <f t="shared" si="9"/>
        <v>-268.00693240901387</v>
      </c>
      <c r="AB24" s="103">
        <f t="shared" si="10"/>
        <v>0.86599653379549302</v>
      </c>
      <c r="AC24" s="294"/>
    </row>
    <row r="25" spans="1:43" ht="15.75" customHeight="1">
      <c r="A25" s="282"/>
      <c r="B25" s="92" t="s">
        <v>169</v>
      </c>
      <c r="C25" s="286" t="s">
        <v>212</v>
      </c>
      <c r="D25" s="286"/>
      <c r="E25" s="93">
        <v>57.3</v>
      </c>
      <c r="F25" s="94">
        <v>1245</v>
      </c>
      <c r="G25" s="95">
        <f t="shared" si="11"/>
        <v>71338.5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1731.1703360370755</v>
      </c>
      <c r="N25" s="99">
        <f t="shared" si="5"/>
        <v>69.246813441483013</v>
      </c>
      <c r="O25" s="101">
        <f t="shared" si="6"/>
        <v>0</v>
      </c>
      <c r="P25" s="102">
        <f t="shared" si="7"/>
        <v>-10.753186558516987</v>
      </c>
      <c r="Q25" s="103">
        <f t="shared" si="8"/>
        <v>0.86558516801853769</v>
      </c>
      <c r="R25" s="277"/>
      <c r="S25" s="1">
        <v>0.39791666666666659</v>
      </c>
      <c r="T25" s="2">
        <v>0.42788194444444444</v>
      </c>
      <c r="U25" s="104">
        <v>5.916666666666579</v>
      </c>
      <c r="V25" s="105">
        <v>43.150000000000112</v>
      </c>
      <c r="W25" s="106"/>
      <c r="X25" s="107"/>
      <c r="Y25" s="262"/>
      <c r="Z25" s="263"/>
      <c r="AA25" s="111">
        <f t="shared" si="9"/>
        <v>-268.82966396292454</v>
      </c>
      <c r="AB25" s="103">
        <f t="shared" si="10"/>
        <v>0.86558516801853769</v>
      </c>
      <c r="AC25" s="294"/>
    </row>
    <row r="26" spans="1:43" ht="15.75" customHeight="1">
      <c r="A26" s="282"/>
      <c r="B26" s="92" t="s">
        <v>172</v>
      </c>
      <c r="C26" s="286" t="s">
        <v>182</v>
      </c>
      <c r="D26" s="286"/>
      <c r="E26" s="93">
        <v>77.34</v>
      </c>
      <c r="F26" s="94">
        <v>1961</v>
      </c>
      <c r="G26" s="95">
        <f t="shared" si="11"/>
        <v>151663.74000000002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1752.1965748324619</v>
      </c>
      <c r="N26" s="99">
        <f t="shared" si="5"/>
        <v>70.087862993298472</v>
      </c>
      <c r="O26" s="101">
        <f t="shared" si="6"/>
        <v>0</v>
      </c>
      <c r="P26" s="102">
        <f t="shared" si="7"/>
        <v>-9.9121370067015278</v>
      </c>
      <c r="Q26" s="103">
        <f t="shared" si="8"/>
        <v>0.87609828741623086</v>
      </c>
      <c r="R26" s="277"/>
      <c r="S26" s="1">
        <v>0.4326388888888888</v>
      </c>
      <c r="T26" s="2">
        <v>0.47927083333333331</v>
      </c>
      <c r="U26" s="104">
        <v>6.8499999999998717</v>
      </c>
      <c r="V26" s="105">
        <v>67.150000000000105</v>
      </c>
      <c r="W26" s="106">
        <v>0.47927083333333331</v>
      </c>
      <c r="X26" s="107">
        <v>0.51944444444444438</v>
      </c>
      <c r="Y26" s="262"/>
      <c r="Z26" s="263"/>
      <c r="AA26" s="111">
        <f t="shared" si="9"/>
        <v>-247.80342516753808</v>
      </c>
      <c r="AB26" s="103">
        <f t="shared" si="10"/>
        <v>0.87609828741623097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4066</v>
      </c>
      <c r="G27" s="115">
        <f t="shared" si="11"/>
        <v>242008.32000000001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1764.20392913101</v>
      </c>
      <c r="N27" s="99">
        <f t="shared" si="5"/>
        <v>70.568157165240393</v>
      </c>
      <c r="O27" s="101">
        <f t="shared" si="6"/>
        <v>0</v>
      </c>
      <c r="P27" s="102">
        <f t="shared" si="7"/>
        <v>-9.4318428347596068</v>
      </c>
      <c r="Q27" s="103">
        <f t="shared" si="8"/>
        <v>0.88210196456550494</v>
      </c>
      <c r="R27" s="277"/>
      <c r="S27" s="1">
        <v>0.51944444444444438</v>
      </c>
      <c r="T27" s="2">
        <v>0.61547453703703703</v>
      </c>
      <c r="U27" s="104">
        <v>57.84999999999993</v>
      </c>
      <c r="V27" s="105">
        <v>138.28333333333342</v>
      </c>
      <c r="W27" s="106"/>
      <c r="X27" s="107"/>
      <c r="Y27" s="262"/>
      <c r="Z27" s="263"/>
      <c r="AA27" s="111">
        <f t="shared" si="9"/>
        <v>-235.79607086899</v>
      </c>
      <c r="AB27" s="103">
        <f t="shared" si="10"/>
        <v>0.88210196456550505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1743.1163635046194</v>
      </c>
      <c r="N38" s="139">
        <f t="shared" ref="N38:N43" si="17">M38/L38</f>
        <v>68.357504451161546</v>
      </c>
      <c r="O38" s="140">
        <f t="shared" ref="O38:O43" si="18">L38-I38</f>
        <v>0</v>
      </c>
      <c r="P38" s="141">
        <f t="shared" ref="P38:P43" si="19">N38-K38</f>
        <v>-10.073868097858067</v>
      </c>
      <c r="Q38" s="142">
        <f t="shared" ref="Q38:Q43" si="20">N38/K38</f>
        <v>0.8715581817523097</v>
      </c>
      <c r="R38" s="278"/>
      <c r="S38" s="143">
        <f>S22</f>
        <v>0.25031249999999999</v>
      </c>
      <c r="T38" s="144">
        <f>INDEX(T22:T37,COUNTA(T22:T37))</f>
        <v>0.61547453703703703</v>
      </c>
      <c r="U38" s="145"/>
      <c r="V38" s="156"/>
      <c r="W38" s="135"/>
      <c r="X38" s="139"/>
      <c r="Y38" s="265"/>
      <c r="Z38" s="266"/>
      <c r="AA38" s="157">
        <f t="shared" ref="AA38:AA43" si="21">M38-J38</f>
        <v>-256.88363649538064</v>
      </c>
      <c r="AB38" s="142">
        <f t="shared" ref="AB38:AB43" si="22">M38/J38</f>
        <v>0.8715581817523097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1520</v>
      </c>
      <c r="G39" s="159">
        <f t="shared" ref="G39:G43" si="23">E39*F39</f>
        <v>75270.400000000009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1732.7422419252703</v>
      </c>
      <c r="N39" s="163">
        <f t="shared" si="17"/>
        <v>72.197593413552923</v>
      </c>
      <c r="O39" s="165">
        <f t="shared" si="18"/>
        <v>0</v>
      </c>
      <c r="P39" s="166">
        <f t="shared" si="19"/>
        <v>-11.135739919780406</v>
      </c>
      <c r="Q39" s="152">
        <f t="shared" si="20"/>
        <v>0.86637112096263513</v>
      </c>
      <c r="R39" s="276">
        <f>Q55</f>
        <v>0.86556830052768641</v>
      </c>
      <c r="S39" s="167">
        <v>0.25025462962962963</v>
      </c>
      <c r="T39" s="168">
        <v>0.28680555555555554</v>
      </c>
      <c r="U39" s="169"/>
      <c r="V39" s="170">
        <v>52.633333333333297</v>
      </c>
      <c r="W39" s="87"/>
      <c r="X39" s="88"/>
      <c r="Y39" s="279"/>
      <c r="Z39" s="280"/>
      <c r="AA39" s="109">
        <f t="shared" si="21"/>
        <v>-267.25775807472974</v>
      </c>
      <c r="AB39" s="152">
        <f t="shared" si="22"/>
        <v>0.86637112096263513</v>
      </c>
      <c r="AC39" s="352">
        <f>AB55</f>
        <v>0.86556830052768641</v>
      </c>
    </row>
    <row r="40" spans="1:29" ht="15.75" customHeight="1">
      <c r="A40" s="271"/>
      <c r="B40" s="153" t="s">
        <v>172</v>
      </c>
      <c r="C40" s="260" t="s">
        <v>251</v>
      </c>
      <c r="D40" s="261"/>
      <c r="E40" s="93">
        <v>65.84</v>
      </c>
      <c r="F40" s="104">
        <v>722</v>
      </c>
      <c r="G40" s="95">
        <f t="shared" si="23"/>
        <v>47536.480000000003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>F40/V40*60</f>
        <v>1721.3245033112553</v>
      </c>
      <c r="N40" s="99">
        <f t="shared" si="17"/>
        <v>81.967833491012158</v>
      </c>
      <c r="O40" s="101">
        <f t="shared" si="18"/>
        <v>0</v>
      </c>
      <c r="P40" s="102">
        <f t="shared" si="19"/>
        <v>-13.270261747083083</v>
      </c>
      <c r="Q40" s="103">
        <f t="shared" si="20"/>
        <v>0.8606622516556276</v>
      </c>
      <c r="R40" s="277"/>
      <c r="S40" s="1">
        <v>0.2895833333333333</v>
      </c>
      <c r="T40" s="2">
        <v>0.30706018518518519</v>
      </c>
      <c r="U40" s="104">
        <v>3.9999999999999858</v>
      </c>
      <c r="V40" s="105">
        <v>25.16666666666671</v>
      </c>
      <c r="W40" s="106"/>
      <c r="X40" s="107"/>
      <c r="Y40" s="262"/>
      <c r="Z40" s="263"/>
      <c r="AA40" s="111">
        <f t="shared" si="21"/>
        <v>-278.67549668874472</v>
      </c>
      <c r="AB40" s="103">
        <f t="shared" si="22"/>
        <v>0.8606622516556276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1736</v>
      </c>
      <c r="G41" s="95">
        <f t="shared" si="23"/>
        <v>89959.52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>F41/V41*60</f>
        <v>1563.9639639639634</v>
      </c>
      <c r="N41" s="99">
        <f t="shared" si="17"/>
        <v>71.089271089271065</v>
      </c>
      <c r="O41" s="101">
        <f t="shared" si="18"/>
        <v>0</v>
      </c>
      <c r="P41" s="102">
        <f t="shared" si="19"/>
        <v>-10.728910728910748</v>
      </c>
      <c r="Q41" s="103">
        <f t="shared" si="20"/>
        <v>0.8688688688688686</v>
      </c>
      <c r="R41" s="277"/>
      <c r="S41" s="1">
        <v>0.31208333333333332</v>
      </c>
      <c r="T41" s="2">
        <v>0.35833333333333334</v>
      </c>
      <c r="U41" s="104">
        <v>7.2333333333333183</v>
      </c>
      <c r="V41" s="105">
        <v>66.600000000000023</v>
      </c>
      <c r="W41" s="106"/>
      <c r="X41" s="107"/>
      <c r="Y41" s="262"/>
      <c r="Z41" s="263"/>
      <c r="AA41" s="111">
        <f t="shared" si="21"/>
        <v>-236.03603603603665</v>
      </c>
      <c r="AB41" s="103">
        <f t="shared" si="22"/>
        <v>0.86886886886886849</v>
      </c>
      <c r="AC41" s="294"/>
    </row>
    <row r="42" spans="1:29" ht="15.75" customHeight="1">
      <c r="A42" s="271"/>
      <c r="B42" s="153" t="s">
        <v>163</v>
      </c>
      <c r="C42" s="260" t="s">
        <v>250</v>
      </c>
      <c r="D42" s="261"/>
      <c r="E42" s="93">
        <v>45.66</v>
      </c>
      <c r="F42" s="104">
        <v>1112</v>
      </c>
      <c r="G42" s="95">
        <f t="shared" si="23"/>
        <v>50773.919999999998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>F42/V42*60</f>
        <v>1558.2717010509925</v>
      </c>
      <c r="N42" s="99">
        <f t="shared" si="17"/>
        <v>77.913585052549621</v>
      </c>
      <c r="O42" s="101">
        <f t="shared" si="18"/>
        <v>0</v>
      </c>
      <c r="P42" s="102">
        <f t="shared" si="19"/>
        <v>-12.086414947450379</v>
      </c>
      <c r="Q42" s="103">
        <f t="shared" si="20"/>
        <v>0.86570650058388465</v>
      </c>
      <c r="R42" s="277"/>
      <c r="S42" s="1">
        <v>0.36332175925925925</v>
      </c>
      <c r="T42" s="2">
        <v>0.39305555555555555</v>
      </c>
      <c r="U42" s="104">
        <v>7.1833333333333105</v>
      </c>
      <c r="V42" s="105">
        <v>42.81666666666667</v>
      </c>
      <c r="W42" s="106"/>
      <c r="X42" s="107"/>
      <c r="Y42" s="262"/>
      <c r="Z42" s="263"/>
      <c r="AA42" s="111">
        <f t="shared" si="21"/>
        <v>-241.72829894900747</v>
      </c>
      <c r="AB42" s="103">
        <f t="shared" si="22"/>
        <v>0.86570650058388476</v>
      </c>
      <c r="AC42" s="294"/>
    </row>
    <row r="43" spans="1:29" ht="15.75" customHeight="1">
      <c r="A43" s="272"/>
      <c r="B43" s="153" t="s">
        <v>169</v>
      </c>
      <c r="C43" s="260" t="s">
        <v>252</v>
      </c>
      <c r="D43" s="261"/>
      <c r="E43" s="93">
        <v>57.3</v>
      </c>
      <c r="F43" s="104">
        <v>1426</v>
      </c>
      <c r="G43" s="95">
        <f t="shared" si="23"/>
        <v>81709.8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>F43/V43*60</f>
        <v>1733.1532748143095</v>
      </c>
      <c r="N43" s="99">
        <f t="shared" si="17"/>
        <v>86.657663740715478</v>
      </c>
      <c r="O43" s="101">
        <f t="shared" si="18"/>
        <v>0</v>
      </c>
      <c r="P43" s="102">
        <f t="shared" si="19"/>
        <v>-13.342336259284522</v>
      </c>
      <c r="Q43" s="103">
        <f t="shared" si="20"/>
        <v>0.86657663740715474</v>
      </c>
      <c r="R43" s="277"/>
      <c r="S43" s="1">
        <v>0.3965277777777777</v>
      </c>
      <c r="T43" s="2">
        <v>0.43081018518518521</v>
      </c>
      <c r="U43" s="104">
        <v>4.9999999999999023</v>
      </c>
      <c r="V43" s="105">
        <v>49.366666666666816</v>
      </c>
      <c r="W43" s="106"/>
      <c r="X43" s="107"/>
      <c r="Y43" s="262"/>
      <c r="Z43" s="263"/>
      <c r="AA43" s="111">
        <f t="shared" si="21"/>
        <v>-266.8467251856905</v>
      </c>
      <c r="AB43" s="103">
        <f t="shared" si="22"/>
        <v>0.86657663740715474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1661.891137013158</v>
      </c>
      <c r="N55" s="139">
        <f>M55/L55</f>
        <v>77.658464346409261</v>
      </c>
      <c r="O55" s="140">
        <f>L55-I55</f>
        <v>0</v>
      </c>
      <c r="P55" s="141">
        <f>N55-K55</f>
        <v>-12.061161821815048</v>
      </c>
      <c r="Q55" s="142">
        <f>N55/K55</f>
        <v>0.86556830052768641</v>
      </c>
      <c r="R55" s="278"/>
      <c r="S55" s="143">
        <f>S39</f>
        <v>0.25025462962962963</v>
      </c>
      <c r="T55" s="144">
        <f>INDEX(T39:T54,COUNTA(T39:T54))</f>
        <v>0.43081018518518521</v>
      </c>
      <c r="U55" s="145"/>
      <c r="V55" s="156"/>
      <c r="W55" s="188"/>
      <c r="X55" s="189"/>
      <c r="Y55" s="265"/>
      <c r="Z55" s="266"/>
      <c r="AA55" s="157">
        <f>M55-J55</f>
        <v>-258.10886298684204</v>
      </c>
      <c r="AB55" s="142">
        <f>M55/J55</f>
        <v>0.86556830052768641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1393</v>
      </c>
      <c r="G56" s="159">
        <f t="shared" ref="G56:G59" si="27">E56*F56</f>
        <v>65986.41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1732.2279792746103</v>
      </c>
      <c r="N56" s="163">
        <f>M56/L56</f>
        <v>82.487046632124304</v>
      </c>
      <c r="O56" s="165">
        <f>L56-I56</f>
        <v>0</v>
      </c>
      <c r="P56" s="166">
        <f>N56-K56</f>
        <v>-12.751048605970936</v>
      </c>
      <c r="Q56" s="152">
        <f>N56/K56</f>
        <v>0.86611398963730513</v>
      </c>
      <c r="R56" s="276">
        <f>Q72</f>
        <v>0.87333472561936532</v>
      </c>
      <c r="S56" s="167">
        <v>0.25</v>
      </c>
      <c r="T56" s="168">
        <v>0.28350694444444446</v>
      </c>
      <c r="U56" s="169"/>
      <c r="V56" s="170">
        <v>48.250000000000028</v>
      </c>
      <c r="W56" s="168"/>
      <c r="X56" s="171"/>
      <c r="Y56" s="279"/>
      <c r="Z56" s="280"/>
      <c r="AA56" s="109">
        <f>M56-J56</f>
        <v>-267.77202072538967</v>
      </c>
      <c r="AB56" s="152">
        <f>M56/J56</f>
        <v>0.86611398963730513</v>
      </c>
      <c r="AC56" s="267">
        <f>AB72</f>
        <v>0.87333472561936543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1944</v>
      </c>
      <c r="G57" s="95">
        <f t="shared" si="27"/>
        <v>109699.92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1745.2369077306746</v>
      </c>
      <c r="N57" s="99">
        <f>M57/L57</f>
        <v>79.328950351394298</v>
      </c>
      <c r="O57" s="101">
        <f>L57-I57</f>
        <v>0</v>
      </c>
      <c r="P57" s="102">
        <f>N57-K57</f>
        <v>-11.580140557696609</v>
      </c>
      <c r="Q57" s="103">
        <f>N57/K57</f>
        <v>0.87261845386533732</v>
      </c>
      <c r="R57" s="277"/>
      <c r="S57" s="1">
        <v>0.2883101851851852</v>
      </c>
      <c r="T57" s="2">
        <v>0.3347222222222222</v>
      </c>
      <c r="U57" s="104">
        <v>6.9166666666666554</v>
      </c>
      <c r="V57" s="105">
        <v>66.833333333333286</v>
      </c>
      <c r="W57" s="106"/>
      <c r="X57" s="107"/>
      <c r="Y57" s="262"/>
      <c r="Z57" s="263"/>
      <c r="AA57" s="111">
        <f>M57-J57</f>
        <v>-254.7630922693254</v>
      </c>
      <c r="AB57" s="103">
        <f>M57/J57</f>
        <v>0.87261845386533732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1886</v>
      </c>
      <c r="G58" s="95">
        <f t="shared" si="27"/>
        <v>111915.24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1748.094747682801</v>
      </c>
      <c r="N58" s="99">
        <f>M58/L58</f>
        <v>72.837281153450036</v>
      </c>
      <c r="O58" s="101">
        <f>L58-I58</f>
        <v>0</v>
      </c>
      <c r="P58" s="102">
        <f>N58-K58</f>
        <v>-10.496052179883293</v>
      </c>
      <c r="Q58" s="103">
        <f>N58/K58</f>
        <v>0.87404737384140052</v>
      </c>
      <c r="R58" s="277"/>
      <c r="S58" s="1">
        <v>0.33837962962962964</v>
      </c>
      <c r="T58" s="2">
        <v>0.38333333333333336</v>
      </c>
      <c r="U58" s="104">
        <v>5.2666666666667172</v>
      </c>
      <c r="V58" s="105">
        <v>64.733333333333348</v>
      </c>
      <c r="W58" s="106"/>
      <c r="X58" s="107"/>
      <c r="Y58" s="262"/>
      <c r="Z58" s="263"/>
      <c r="AA58" s="111">
        <f>M58-J58</f>
        <v>-251.90525231719903</v>
      </c>
      <c r="AB58" s="103">
        <f>M58/J58</f>
        <v>0.87404737384140052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2310</v>
      </c>
      <c r="G59" s="95">
        <f t="shared" si="27"/>
        <v>135527.70000000001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1761.1181702668364</v>
      </c>
      <c r="N59" s="99">
        <f>M59/L59</f>
        <v>73.379923761118178</v>
      </c>
      <c r="O59" s="101">
        <f>L59-I59</f>
        <v>0</v>
      </c>
      <c r="P59" s="102">
        <f>N59-K59</f>
        <v>-9.9534095722151505</v>
      </c>
      <c r="Q59" s="103">
        <f>N59/K59</f>
        <v>0.88055908513341818</v>
      </c>
      <c r="R59" s="277"/>
      <c r="S59" s="1">
        <v>0.38701388888888888</v>
      </c>
      <c r="T59" s="2">
        <v>0.44166666666666665</v>
      </c>
      <c r="U59" s="104">
        <v>5.2999999999999492</v>
      </c>
      <c r="V59" s="105">
        <v>78.699999999999989</v>
      </c>
      <c r="W59" s="106"/>
      <c r="X59" s="107"/>
      <c r="Y59" s="262"/>
      <c r="Z59" s="263"/>
      <c r="AA59" s="111">
        <f>M59-J59</f>
        <v>-238.88182973316361</v>
      </c>
      <c r="AB59" s="103">
        <f>M59/J59</f>
        <v>0.88055908513341818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1746.6694512387307</v>
      </c>
      <c r="N72" s="139">
        <f t="shared" ref="N72:N78" si="31">M72/L72</f>
        <v>76.776679175328823</v>
      </c>
      <c r="O72" s="140">
        <f t="shared" ref="O72:O78" si="32">L72-I72</f>
        <v>0</v>
      </c>
      <c r="P72" s="141">
        <f t="shared" ref="P72:P78" si="33">N72-K72</f>
        <v>-11.135408736759089</v>
      </c>
      <c r="Q72" s="142">
        <f t="shared" ref="Q72:Q78" si="34">N72/K72</f>
        <v>0.87333472561936532</v>
      </c>
      <c r="R72" s="278"/>
      <c r="S72" s="143">
        <f>S56</f>
        <v>0.25</v>
      </c>
      <c r="T72" s="144">
        <f>INDEX(T56:T71,COUNTA(T56:T71))</f>
        <v>0.44166666666666665</v>
      </c>
      <c r="U72" s="145"/>
      <c r="V72" s="156"/>
      <c r="W72" s="135"/>
      <c r="X72" s="139"/>
      <c r="Y72" s="265"/>
      <c r="Z72" s="266"/>
      <c r="AA72" s="157">
        <f t="shared" ref="AA72:AA78" si="35">M72-J72</f>
        <v>-253.33054876126926</v>
      </c>
      <c r="AB72" s="142">
        <f t="shared" ref="AB72:AB78" si="36">M72/J72</f>
        <v>0.87333472561936543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3961</v>
      </c>
      <c r="G73" s="159">
        <f t="shared" ref="G73:G78" si="37">E73*F73</f>
        <v>150280.34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3035.2490421455936</v>
      </c>
      <c r="N73" s="163">
        <f t="shared" si="31"/>
        <v>144.5356686735997</v>
      </c>
      <c r="O73" s="165">
        <f t="shared" si="32"/>
        <v>0</v>
      </c>
      <c r="P73" s="166">
        <f t="shared" si="33"/>
        <v>-26.892902754971715</v>
      </c>
      <c r="Q73" s="152">
        <f t="shared" si="34"/>
        <v>0.84312473392933163</v>
      </c>
      <c r="R73" s="276">
        <f>Q89</f>
        <v>0.86646542708623908</v>
      </c>
      <c r="S73" s="167">
        <v>0.25</v>
      </c>
      <c r="T73" s="168">
        <v>0.30437500000000001</v>
      </c>
      <c r="U73" s="169"/>
      <c r="V73" s="170">
        <v>78.300000000000011</v>
      </c>
      <c r="W73" s="168"/>
      <c r="X73" s="171"/>
      <c r="Y73" s="279"/>
      <c r="Z73" s="280"/>
      <c r="AA73" s="109">
        <f t="shared" si="35"/>
        <v>-564.75095785440635</v>
      </c>
      <c r="AB73" s="152">
        <f t="shared" si="36"/>
        <v>0.84312473392933152</v>
      </c>
      <c r="AC73" s="267">
        <f>AB89</f>
        <v>0.86646542708623897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2097</v>
      </c>
      <c r="G74" s="95">
        <f t="shared" si="37"/>
        <v>81762.03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 t="shared" si="38"/>
        <v>3025.7314629258517</v>
      </c>
      <c r="N74" s="99">
        <f t="shared" si="31"/>
        <v>159.2490243645185</v>
      </c>
      <c r="O74" s="101">
        <f t="shared" si="32"/>
        <v>0</v>
      </c>
      <c r="P74" s="102">
        <f t="shared" si="33"/>
        <v>-30.224659846007825</v>
      </c>
      <c r="Q74" s="103">
        <f t="shared" si="34"/>
        <v>0.84048096192384758</v>
      </c>
      <c r="R74" s="277"/>
      <c r="S74" s="1">
        <v>0.31001157407407409</v>
      </c>
      <c r="T74" s="2">
        <v>0.33888888888888891</v>
      </c>
      <c r="U74" s="104">
        <v>8.1166666666666831</v>
      </c>
      <c r="V74" s="105">
        <v>41.583333333333329</v>
      </c>
      <c r="W74" s="106"/>
      <c r="X74" s="107"/>
      <c r="Y74" s="262"/>
      <c r="Z74" s="263"/>
      <c r="AA74" s="111">
        <f t="shared" si="35"/>
        <v>-574.2685370741483</v>
      </c>
      <c r="AB74" s="103">
        <f t="shared" si="36"/>
        <v>0.84048096192384769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3102</v>
      </c>
      <c r="G75" s="95">
        <f t="shared" si="37"/>
        <v>96999.54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3033.7408312958437</v>
      </c>
      <c r="N75" s="99">
        <f t="shared" si="31"/>
        <v>159.6705700682023</v>
      </c>
      <c r="O75" s="101">
        <f t="shared" si="32"/>
        <v>0</v>
      </c>
      <c r="P75" s="102">
        <f t="shared" si="33"/>
        <v>-29.803114142324034</v>
      </c>
      <c r="Q75" s="103">
        <f t="shared" si="34"/>
        <v>0.84270578647106764</v>
      </c>
      <c r="R75" s="277"/>
      <c r="S75" s="1">
        <v>0.34375</v>
      </c>
      <c r="T75" s="2">
        <v>0.38635416666666667</v>
      </c>
      <c r="U75" s="104">
        <v>6.9999999999999751</v>
      </c>
      <c r="V75" s="105">
        <v>61.349999999999994</v>
      </c>
      <c r="W75" s="106"/>
      <c r="X75" s="107"/>
      <c r="Y75" s="262"/>
      <c r="Z75" s="263"/>
      <c r="AA75" s="111">
        <f t="shared" si="35"/>
        <v>-566.25916870415631</v>
      </c>
      <c r="AB75" s="103">
        <f t="shared" si="36"/>
        <v>0.84270578647106764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2910</v>
      </c>
      <c r="G76" s="95">
        <f t="shared" si="37"/>
        <v>107262.59999999999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3202.6903087740707</v>
      </c>
      <c r="N76" s="99">
        <f t="shared" si="31"/>
        <v>152.50906232257481</v>
      </c>
      <c r="O76" s="101">
        <f t="shared" si="32"/>
        <v>0</v>
      </c>
      <c r="P76" s="102">
        <f t="shared" si="33"/>
        <v>-18.91950910599661</v>
      </c>
      <c r="Q76" s="103">
        <f t="shared" si="34"/>
        <v>0.88963619688168638</v>
      </c>
      <c r="R76" s="277"/>
      <c r="S76" s="1">
        <v>0.38991898148148146</v>
      </c>
      <c r="T76" s="2">
        <v>0.42777777777777781</v>
      </c>
      <c r="U76" s="104">
        <v>5.1333333333333098</v>
      </c>
      <c r="V76" s="105">
        <v>54.516666666666744</v>
      </c>
      <c r="W76" s="106"/>
      <c r="X76" s="107"/>
      <c r="Y76" s="262"/>
      <c r="Z76" s="263"/>
      <c r="AA76" s="191">
        <f t="shared" si="35"/>
        <v>-397.30969122592933</v>
      </c>
      <c r="AB76" s="192">
        <f t="shared" si="36"/>
        <v>0.88963619688168627</v>
      </c>
      <c r="AC76" s="268"/>
    </row>
    <row r="77" spans="1:29" ht="15.75" customHeight="1">
      <c r="A77" s="272"/>
      <c r="B77" s="92" t="s">
        <v>179</v>
      </c>
      <c r="C77" s="286" t="s">
        <v>191</v>
      </c>
      <c r="D77" s="286"/>
      <c r="E77" s="93">
        <v>38.630000000000003</v>
      </c>
      <c r="F77" s="98">
        <v>4072</v>
      </c>
      <c r="G77" s="95">
        <f t="shared" si="37"/>
        <v>157301.36000000002</v>
      </c>
      <c r="H77" s="113"/>
      <c r="I77" s="97">
        <v>20</v>
      </c>
      <c r="J77" s="98">
        <v>3600</v>
      </c>
      <c r="K77" s="99">
        <f t="shared" si="39"/>
        <v>180</v>
      </c>
      <c r="L77" s="114">
        <v>20</v>
      </c>
      <c r="M77" s="98">
        <f t="shared" si="38"/>
        <v>3207.7024070021903</v>
      </c>
      <c r="N77" s="99">
        <f t="shared" si="31"/>
        <v>160.3851203501095</v>
      </c>
      <c r="O77" s="101">
        <f t="shared" si="32"/>
        <v>0</v>
      </c>
      <c r="P77" s="102">
        <f t="shared" si="33"/>
        <v>-19.614879649890497</v>
      </c>
      <c r="Q77" s="103">
        <f t="shared" si="34"/>
        <v>0.89102844638949719</v>
      </c>
      <c r="R77" s="277"/>
      <c r="S77" s="1">
        <v>0.43125000000000002</v>
      </c>
      <c r="T77" s="2">
        <v>0.4841435185185185</v>
      </c>
      <c r="U77" s="104">
        <v>4.9999999999999822</v>
      </c>
      <c r="V77" s="105">
        <v>76.166666666666615</v>
      </c>
      <c r="W77" s="106">
        <v>0.4841435185185185</v>
      </c>
      <c r="X77" s="107">
        <v>0.52741898148148147</v>
      </c>
      <c r="Y77" s="262"/>
      <c r="Z77" s="263"/>
      <c r="AA77" s="191">
        <f t="shared" si="35"/>
        <v>-392.29759299780972</v>
      </c>
      <c r="AB77" s="192">
        <f t="shared" si="36"/>
        <v>0.8910284463894973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5111</v>
      </c>
      <c r="G78" s="115">
        <f t="shared" si="37"/>
        <v>194218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3210.5391729192106</v>
      </c>
      <c r="N78" s="99">
        <f t="shared" si="31"/>
        <v>152.88281775805766</v>
      </c>
      <c r="O78" s="101">
        <f t="shared" si="32"/>
        <v>0</v>
      </c>
      <c r="P78" s="102">
        <f t="shared" si="33"/>
        <v>-18.545753670513761</v>
      </c>
      <c r="Q78" s="103">
        <f t="shared" si="34"/>
        <v>0.89181643692200308</v>
      </c>
      <c r="R78" s="277"/>
      <c r="S78" s="1">
        <v>0.52741898148148147</v>
      </c>
      <c r="T78" s="2">
        <v>0.59375</v>
      </c>
      <c r="U78" s="104">
        <v>62.316666666666684</v>
      </c>
      <c r="V78" s="105">
        <v>95.51666666666668</v>
      </c>
      <c r="W78" s="106"/>
      <c r="X78" s="107"/>
      <c r="Y78" s="262"/>
      <c r="Z78" s="263"/>
      <c r="AA78" s="191">
        <f t="shared" si="35"/>
        <v>-389.46082708078939</v>
      </c>
      <c r="AB78" s="192">
        <f t="shared" si="36"/>
        <v>0.89181643692200296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20.166666666666668</v>
      </c>
      <c r="J89" s="138">
        <f t="shared" si="40"/>
        <v>3600</v>
      </c>
      <c r="K89" s="139">
        <f t="shared" ref="K89" si="41">J89/I89</f>
        <v>178.51239669421486</v>
      </c>
      <c r="L89" s="137">
        <f t="shared" ref="L89:M89" si="42">AVERAGE(L73:L88)</f>
        <v>20.166666666666668</v>
      </c>
      <c r="M89" s="138">
        <f t="shared" si="42"/>
        <v>3119.2755375104603</v>
      </c>
      <c r="N89" s="139">
        <f>M89/L89</f>
        <v>154.674820041841</v>
      </c>
      <c r="O89" s="140">
        <f>L89-I89</f>
        <v>0</v>
      </c>
      <c r="P89" s="141">
        <f>N89-K89</f>
        <v>-23.837576652373855</v>
      </c>
      <c r="Q89" s="142">
        <f>N89/K89</f>
        <v>0.86646542708623908</v>
      </c>
      <c r="R89" s="278"/>
      <c r="S89" s="143">
        <f>S73</f>
        <v>0.25</v>
      </c>
      <c r="T89" s="144">
        <f>INDEX(T73:T88,COUNTA(T73:T88))</f>
        <v>0.59375</v>
      </c>
      <c r="U89" s="145"/>
      <c r="V89" s="156"/>
      <c r="W89" s="135"/>
      <c r="X89" s="139"/>
      <c r="Y89" s="265"/>
      <c r="Z89" s="266"/>
      <c r="AA89" s="157">
        <f>M89-J89</f>
        <v>-480.72446248953975</v>
      </c>
      <c r="AB89" s="142">
        <f>M89/J89</f>
        <v>0.86646542708623897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1577</v>
      </c>
      <c r="G90" s="159">
        <f t="shared" ref="G90:G93" si="43">E90*F90</f>
        <v>53980.709999999992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2601.8331805682838</v>
      </c>
      <c r="N90" s="163">
        <f>M90/L90</f>
        <v>162.61457378551773</v>
      </c>
      <c r="O90" s="165">
        <f>L90-I90</f>
        <v>0</v>
      </c>
      <c r="P90" s="166">
        <f>N90-K90</f>
        <v>-24.885426214482266</v>
      </c>
      <c r="Q90" s="152">
        <f>N90/K90</f>
        <v>0.86727772685609461</v>
      </c>
      <c r="R90" s="276">
        <f>Q106</f>
        <v>0.87268970291200021</v>
      </c>
      <c r="S90" s="167">
        <v>0.25</v>
      </c>
      <c r="T90" s="168">
        <v>0.27525462962962965</v>
      </c>
      <c r="U90" s="169"/>
      <c r="V90" s="170">
        <v>36.366666666666703</v>
      </c>
      <c r="W90" s="173"/>
      <c r="X90" s="151"/>
      <c r="Y90" s="279"/>
      <c r="Z90" s="280"/>
      <c r="AA90" s="109">
        <f>M90-J90</f>
        <v>-398.16681943171625</v>
      </c>
      <c r="AB90" s="152">
        <f>M90/J90</f>
        <v>0.86727772685609461</v>
      </c>
      <c r="AC90" s="267">
        <f>AB106</f>
        <v>0.8726897029120001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1279</v>
      </c>
      <c r="G91" s="95">
        <f t="shared" si="43"/>
        <v>44470.83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2589.6512935883038</v>
      </c>
      <c r="N91" s="99">
        <f>M91/L91</f>
        <v>235.42284487166398</v>
      </c>
      <c r="O91" s="101">
        <f>L91-I91</f>
        <v>0</v>
      </c>
      <c r="P91" s="102">
        <f>N91-K91</f>
        <v>-37.304427855608765</v>
      </c>
      <c r="Q91" s="103">
        <f>N91/K91</f>
        <v>0.8632170978627679</v>
      </c>
      <c r="R91" s="277"/>
      <c r="S91" s="1">
        <v>0.27942129629629631</v>
      </c>
      <c r="T91" s="2">
        <v>0.3</v>
      </c>
      <c r="U91" s="104">
        <v>5.9999999999999787</v>
      </c>
      <c r="V91" s="105">
        <v>29.633333333333304</v>
      </c>
      <c r="W91" s="106"/>
      <c r="X91" s="107"/>
      <c r="Y91" s="262"/>
      <c r="Z91" s="263"/>
      <c r="AA91" s="111">
        <f>M91-J91</f>
        <v>-410.34870641169618</v>
      </c>
      <c r="AB91" s="103">
        <f>M91/J91</f>
        <v>0.8632170978627679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4591</v>
      </c>
      <c r="G92" s="95">
        <f t="shared" si="43"/>
        <v>164495.53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2887.4213836477952</v>
      </c>
      <c r="N92" s="99">
        <f>M92/L92</f>
        <v>240.61844863731628</v>
      </c>
      <c r="O92" s="101">
        <f>L92-I92</f>
        <v>0</v>
      </c>
      <c r="P92" s="102">
        <f>N92-K92</f>
        <v>-32.131551362683723</v>
      </c>
      <c r="Q92" s="103">
        <f>N92/K92</f>
        <v>0.88219412882609083</v>
      </c>
      <c r="R92" s="277"/>
      <c r="S92" s="1">
        <v>0.33124999999999993</v>
      </c>
      <c r="T92" s="2">
        <v>0.39750000000000002</v>
      </c>
      <c r="U92" s="104">
        <v>5.9999999999998987</v>
      </c>
      <c r="V92" s="105">
        <v>95.400000000000119</v>
      </c>
      <c r="W92" s="106"/>
      <c r="X92" s="107"/>
      <c r="Y92" s="262"/>
      <c r="Z92" s="263"/>
      <c r="AA92" s="111">
        <f>M92-J92</f>
        <v>-385.57861635220479</v>
      </c>
      <c r="AB92" s="103">
        <f>M92/J92</f>
        <v>0.88219412882609083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3113</v>
      </c>
      <c r="G93" s="115">
        <f t="shared" si="43"/>
        <v>113344.32999999999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2869.8591549295706</v>
      </c>
      <c r="N93" s="99">
        <f>M93/L93</f>
        <v>260.89628681177913</v>
      </c>
      <c r="O93" s="101">
        <f>L93-I93</f>
        <v>0</v>
      </c>
      <c r="P93" s="102">
        <f>N93-K93</f>
        <v>-36.649167733675426</v>
      </c>
      <c r="Q93" s="103">
        <f>N93/K93</f>
        <v>0.87682833942241689</v>
      </c>
      <c r="R93" s="277"/>
      <c r="S93" s="1">
        <v>0.40069444444444435</v>
      </c>
      <c r="T93" s="2">
        <v>0.44589120370370372</v>
      </c>
      <c r="U93" s="104">
        <v>4.5999999999998398</v>
      </c>
      <c r="V93" s="105">
        <v>65.083333333333485</v>
      </c>
      <c r="W93" s="106"/>
      <c r="X93" s="107"/>
      <c r="Y93" s="262"/>
      <c r="Z93" s="263"/>
      <c r="AA93" s="111">
        <f>M93-J93</f>
        <v>-403.14084507042935</v>
      </c>
      <c r="AB93" s="103">
        <f>M93/J93</f>
        <v>0.87682833942241689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2737.1912531834882</v>
      </c>
      <c r="N106" s="139">
        <f t="shared" ref="N106:N111" si="47">M106/L106</f>
        <v>218.97530025467907</v>
      </c>
      <c r="O106" s="140">
        <f t="shared" ref="O106:O111" si="48">L106-I106</f>
        <v>0</v>
      </c>
      <c r="P106" s="141">
        <f t="shared" ref="P106:P111" si="49">N106-K106</f>
        <v>-31.944699745320918</v>
      </c>
      <c r="Q106" s="142">
        <f t="shared" ref="Q106:Q111" si="50">N106/K106</f>
        <v>0.87268970291200021</v>
      </c>
      <c r="R106" s="278"/>
      <c r="S106" s="143">
        <f>S90</f>
        <v>0.25</v>
      </c>
      <c r="T106" s="144">
        <f>INDEX(T90:T105,COUNTA(T90:T105))</f>
        <v>0.44589120370370372</v>
      </c>
      <c r="U106" s="145"/>
      <c r="V106" s="156"/>
      <c r="W106" s="135"/>
      <c r="X106" s="139"/>
      <c r="Y106" s="265"/>
      <c r="Z106" s="266"/>
      <c r="AA106" s="157">
        <f t="shared" ref="AA106:AA111" si="51">M106-J106</f>
        <v>-399.30874681651176</v>
      </c>
      <c r="AB106" s="142">
        <f t="shared" ref="AB106:AB111" si="52">M106/J106</f>
        <v>0.8726897029120001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852</v>
      </c>
      <c r="G107" s="159">
        <f t="shared" ref="G107:G111" si="53">E107*F107</f>
        <v>22688.76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2778.2608695652057</v>
      </c>
      <c r="N107" s="163">
        <f t="shared" si="47"/>
        <v>463.04347826086763</v>
      </c>
      <c r="O107" s="165">
        <f t="shared" si="48"/>
        <v>0</v>
      </c>
      <c r="P107" s="166">
        <f t="shared" si="49"/>
        <v>-82.45652173913237</v>
      </c>
      <c r="Q107" s="152">
        <f t="shared" si="50"/>
        <v>0.84884230661937232</v>
      </c>
      <c r="R107" s="276">
        <f>Q123</f>
        <v>0.89421771006141815</v>
      </c>
      <c r="S107" s="193">
        <v>0.33749999999999997</v>
      </c>
      <c r="T107" s="194">
        <v>0.3502777777777778</v>
      </c>
      <c r="U107" s="169"/>
      <c r="V107" s="170">
        <v>18.400000000000077</v>
      </c>
      <c r="W107" s="168"/>
      <c r="X107" s="171"/>
      <c r="Y107" s="279"/>
      <c r="Z107" s="280"/>
      <c r="AA107" s="109">
        <f t="shared" si="51"/>
        <v>-494.73913043479433</v>
      </c>
      <c r="AB107" s="152">
        <f t="shared" si="52"/>
        <v>0.84884230661937232</v>
      </c>
      <c r="AC107" s="267">
        <f>AB123</f>
        <v>0.89421771006141815</v>
      </c>
    </row>
    <row r="108" spans="1:29" ht="15.75" customHeight="1">
      <c r="A108" s="271"/>
      <c r="B108" s="92" t="s">
        <v>166</v>
      </c>
      <c r="C108" s="260" t="s">
        <v>200</v>
      </c>
      <c r="D108" s="261"/>
      <c r="E108" s="93">
        <v>24.73</v>
      </c>
      <c r="F108" s="94">
        <v>1311</v>
      </c>
      <c r="G108" s="95">
        <f t="shared" si="53"/>
        <v>32421.03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3266.1591695501652</v>
      </c>
      <c r="N108" s="99">
        <f t="shared" si="47"/>
        <v>544.3598615916942</v>
      </c>
      <c r="O108" s="101">
        <f t="shared" si="48"/>
        <v>0</v>
      </c>
      <c r="P108" s="102">
        <f t="shared" si="49"/>
        <v>-55.640138408305802</v>
      </c>
      <c r="Q108" s="103">
        <f t="shared" si="50"/>
        <v>0.90726643598615697</v>
      </c>
      <c r="R108" s="277"/>
      <c r="S108" s="1">
        <v>0.35555555555555551</v>
      </c>
      <c r="T108" s="2">
        <v>0.37228009259259259</v>
      </c>
      <c r="U108" s="104">
        <v>7.5999999999999091</v>
      </c>
      <c r="V108" s="105">
        <v>24.083333333333393</v>
      </c>
      <c r="W108" s="106"/>
      <c r="X108" s="113"/>
      <c r="Y108" s="262"/>
      <c r="Z108" s="263"/>
      <c r="AA108" s="111">
        <f t="shared" si="51"/>
        <v>-333.84083044983481</v>
      </c>
      <c r="AB108" s="103">
        <f t="shared" si="52"/>
        <v>0.90726643598615697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948</v>
      </c>
      <c r="G109" s="95">
        <f t="shared" si="53"/>
        <v>23643.120000000003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3241.0256410256361</v>
      </c>
      <c r="N109" s="99">
        <f t="shared" si="47"/>
        <v>540.17094017093939</v>
      </c>
      <c r="O109" s="101">
        <f t="shared" si="48"/>
        <v>0</v>
      </c>
      <c r="P109" s="102">
        <f t="shared" si="49"/>
        <v>-59.829059829060611</v>
      </c>
      <c r="Q109" s="103">
        <f t="shared" si="50"/>
        <v>0.90028490028489894</v>
      </c>
      <c r="R109" s="277"/>
      <c r="S109" s="1">
        <v>0.37739583333333332</v>
      </c>
      <c r="T109" s="2">
        <v>0.38958333333333334</v>
      </c>
      <c r="U109" s="104">
        <v>7.3666666666666458</v>
      </c>
      <c r="V109" s="105">
        <v>17.550000000000026</v>
      </c>
      <c r="W109" s="106"/>
      <c r="X109" s="107"/>
      <c r="Y109" s="262"/>
      <c r="Z109" s="263"/>
      <c r="AA109" s="111">
        <f t="shared" si="51"/>
        <v>-358.97435897436389</v>
      </c>
      <c r="AB109" s="103">
        <f t="shared" si="52"/>
        <v>0.90028490028489894</v>
      </c>
      <c r="AC109" s="268"/>
    </row>
    <row r="110" spans="1:29" ht="15.75" customHeight="1">
      <c r="A110" s="271"/>
      <c r="B110" s="92" t="s">
        <v>166</v>
      </c>
      <c r="C110" s="260" t="s">
        <v>214</v>
      </c>
      <c r="D110" s="261"/>
      <c r="E110" s="93">
        <v>24.73</v>
      </c>
      <c r="F110" s="94">
        <v>1380</v>
      </c>
      <c r="G110" s="95">
        <f t="shared" si="53"/>
        <v>34127.4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3268.4210526315769</v>
      </c>
      <c r="N110" s="99">
        <f t="shared" si="47"/>
        <v>544.73684210526278</v>
      </c>
      <c r="O110" s="101">
        <f t="shared" si="48"/>
        <v>0</v>
      </c>
      <c r="P110" s="102">
        <f t="shared" si="49"/>
        <v>-55.263157894737219</v>
      </c>
      <c r="Q110" s="103">
        <f t="shared" si="50"/>
        <v>0.90789473684210464</v>
      </c>
      <c r="R110" s="277"/>
      <c r="S110" s="1">
        <v>0.39305555555555555</v>
      </c>
      <c r="T110" s="2">
        <v>0.41064814814814815</v>
      </c>
      <c r="U110" s="104">
        <v>4.9999999999999822</v>
      </c>
      <c r="V110" s="105">
        <v>25.33333333333335</v>
      </c>
      <c r="W110" s="106"/>
      <c r="X110" s="113"/>
      <c r="Y110" s="262"/>
      <c r="Z110" s="263"/>
      <c r="AA110" s="111">
        <f t="shared" si="51"/>
        <v>-331.57894736842309</v>
      </c>
      <c r="AB110" s="103">
        <f t="shared" si="52"/>
        <v>0.90789473684210464</v>
      </c>
      <c r="AC110" s="268"/>
    </row>
    <row r="111" spans="1:29" ht="15.75" customHeight="1">
      <c r="A111" s="272"/>
      <c r="B111" s="92" t="s">
        <v>166</v>
      </c>
      <c r="C111" s="260" t="s">
        <v>253</v>
      </c>
      <c r="D111" s="261"/>
      <c r="E111" s="93">
        <v>20.11</v>
      </c>
      <c r="F111" s="94">
        <v>1011</v>
      </c>
      <c r="G111" s="95">
        <f t="shared" si="53"/>
        <v>20331.21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3249.6428571428592</v>
      </c>
      <c r="N111" s="99">
        <f t="shared" si="47"/>
        <v>541.60714285714323</v>
      </c>
      <c r="O111" s="101">
        <f t="shared" si="48"/>
        <v>0</v>
      </c>
      <c r="P111" s="102">
        <f t="shared" si="49"/>
        <v>-58.392857142856769</v>
      </c>
      <c r="Q111" s="103">
        <f t="shared" si="50"/>
        <v>0.902678571428572</v>
      </c>
      <c r="R111" s="277"/>
      <c r="S111" s="1">
        <v>0.41550925925925924</v>
      </c>
      <c r="T111" s="2">
        <v>0.4284722222222222</v>
      </c>
      <c r="U111" s="104">
        <v>6.9999999999999751</v>
      </c>
      <c r="V111" s="105">
        <v>18.666666666666654</v>
      </c>
      <c r="W111" s="106"/>
      <c r="X111" s="113"/>
      <c r="Y111" s="262"/>
      <c r="Z111" s="263"/>
      <c r="AA111" s="111">
        <f t="shared" si="51"/>
        <v>-350.35714285714084</v>
      </c>
      <c r="AB111" s="103">
        <f t="shared" si="52"/>
        <v>0.902678571428572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3534.6</v>
      </c>
      <c r="K123" s="139">
        <f t="shared" ref="K123" si="55">J123/I123</f>
        <v>589.1</v>
      </c>
      <c r="L123" s="137">
        <f t="shared" ref="L123:M123" si="56">AVERAGE(L107:L122)</f>
        <v>6</v>
      </c>
      <c r="M123" s="138">
        <f t="shared" si="56"/>
        <v>3160.7019179830886</v>
      </c>
      <c r="N123" s="139">
        <f>M123/L123</f>
        <v>526.78365299718143</v>
      </c>
      <c r="O123" s="140">
        <f>L123-I123</f>
        <v>0</v>
      </c>
      <c r="P123" s="141">
        <f>N123-K123</f>
        <v>-62.316347002818588</v>
      </c>
      <c r="Q123" s="142">
        <f>N123/K123</f>
        <v>0.89421771006141815</v>
      </c>
      <c r="R123" s="278"/>
      <c r="S123" s="143">
        <f>S107</f>
        <v>0.33749999999999997</v>
      </c>
      <c r="T123" s="144">
        <f>INDEX(T107:T122,COUNTA(T107:T122))</f>
        <v>0.4284722222222222</v>
      </c>
      <c r="U123" s="145"/>
      <c r="V123" s="156"/>
      <c r="W123" s="135"/>
      <c r="X123" s="139"/>
      <c r="Y123" s="265"/>
      <c r="Z123" s="266"/>
      <c r="AA123" s="157">
        <f>M123-J123</f>
        <v>-373.8980820169113</v>
      </c>
      <c r="AB123" s="142">
        <f>M123/J123</f>
        <v>0.89421771006141815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2024</v>
      </c>
      <c r="G124" s="159">
        <f t="shared" ref="G124:G126" si="57">E124*F124</f>
        <v>114942.95999999999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1737.7533985213463</v>
      </c>
      <c r="N124" s="163">
        <f>M124/L124</f>
        <v>75.554495587884617</v>
      </c>
      <c r="O124" s="165">
        <f>L124-I124</f>
        <v>0</v>
      </c>
      <c r="P124" s="166">
        <f>N124-K124</f>
        <v>-11.402026151245821</v>
      </c>
      <c r="Q124" s="152">
        <f>N124/K124</f>
        <v>0.86887669926067301</v>
      </c>
      <c r="R124" s="276">
        <f>Q140</f>
        <v>0.86809075392674817</v>
      </c>
      <c r="S124" s="167">
        <v>0.70841435185185186</v>
      </c>
      <c r="T124" s="168">
        <v>0.75694444444444442</v>
      </c>
      <c r="U124" s="169"/>
      <c r="V124" s="170">
        <v>69.883333333333283</v>
      </c>
      <c r="W124" s="87"/>
      <c r="X124" s="88"/>
      <c r="Y124" s="279"/>
      <c r="Z124" s="280"/>
      <c r="AA124" s="109">
        <f>M124-J124</f>
        <v>-262.2466014786537</v>
      </c>
      <c r="AB124" s="152">
        <f>M124/J124</f>
        <v>0.86887669926067312</v>
      </c>
      <c r="AC124" s="352">
        <f>AB140</f>
        <v>0.86809075392674817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1698</v>
      </c>
      <c r="G125" s="95">
        <f t="shared" si="57"/>
        <v>96565.26</v>
      </c>
      <c r="H125" s="96"/>
      <c r="I125" s="97">
        <v>23</v>
      </c>
      <c r="J125" s="98">
        <v>2000</v>
      </c>
      <c r="K125" s="99">
        <f t="shared" ref="K125:K126" si="58">J125/I125</f>
        <v>86.956521739130437</v>
      </c>
      <c r="L125" s="100">
        <v>23</v>
      </c>
      <c r="M125" s="98">
        <f>F125/V125*60</f>
        <v>1735.6047700170341</v>
      </c>
      <c r="N125" s="99">
        <f>M125/L125</f>
        <v>75.46107695726235</v>
      </c>
      <c r="O125" s="101">
        <f>L125-I125</f>
        <v>0</v>
      </c>
      <c r="P125" s="102">
        <f>N125-K125</f>
        <v>-11.495444781868088</v>
      </c>
      <c r="Q125" s="103">
        <f>N125/K125</f>
        <v>0.86780238500851703</v>
      </c>
      <c r="R125" s="277"/>
      <c r="S125" s="1">
        <v>0.760625</v>
      </c>
      <c r="T125" s="2">
        <v>0.80138888888888893</v>
      </c>
      <c r="U125" s="104">
        <v>5.3000000000000291</v>
      </c>
      <c r="V125" s="105">
        <v>58.70000000000006</v>
      </c>
      <c r="W125" s="106"/>
      <c r="X125" s="107"/>
      <c r="Y125" s="262"/>
      <c r="Z125" s="263"/>
      <c r="AA125" s="111">
        <f>M125-J125</f>
        <v>-264.39522998296593</v>
      </c>
      <c r="AB125" s="103">
        <f>M125/J125</f>
        <v>0.86780238500851703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1526</v>
      </c>
      <c r="G126" s="95">
        <f t="shared" si="57"/>
        <v>67601.8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1735.1863550221087</v>
      </c>
      <c r="N126" s="99">
        <f>M126/L126</f>
        <v>102.06978558953581</v>
      </c>
      <c r="O126" s="101">
        <f>L126-I126</f>
        <v>0</v>
      </c>
      <c r="P126" s="102">
        <f>N126-K126</f>
        <v>-15.577273233993594</v>
      </c>
      <c r="Q126" s="103">
        <f>N126/K126</f>
        <v>0.86759317751105447</v>
      </c>
      <c r="R126" s="277"/>
      <c r="S126" s="1">
        <v>0.80571759259259257</v>
      </c>
      <c r="T126" s="2">
        <v>0.84236111111111112</v>
      </c>
      <c r="U126" s="104">
        <v>6.2333333333332419</v>
      </c>
      <c r="V126" s="105">
        <v>52.766666666666708</v>
      </c>
      <c r="W126" s="106"/>
      <c r="X126" s="107"/>
      <c r="Y126" s="262"/>
      <c r="Z126" s="263"/>
      <c r="AA126" s="111">
        <f>M126-J126</f>
        <v>-264.81364497789127</v>
      </c>
      <c r="AB126" s="103">
        <f>M126/J126</f>
        <v>0.86759317751105436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9">AVERAGE(I124:I139)</f>
        <v>21</v>
      </c>
      <c r="J140" s="138">
        <f t="shared" si="59"/>
        <v>2000</v>
      </c>
      <c r="K140" s="139">
        <f t="shared" ref="K140" si="60">J140/I140</f>
        <v>95.238095238095241</v>
      </c>
      <c r="L140" s="137">
        <f t="shared" ref="L140:M140" si="61">AVERAGE(L124:L139)</f>
        <v>21</v>
      </c>
      <c r="M140" s="138">
        <f t="shared" si="61"/>
        <v>1736.1815078534964</v>
      </c>
      <c r="N140" s="139">
        <f>M140/L140</f>
        <v>82.675309897785539</v>
      </c>
      <c r="O140" s="140">
        <f>L140-I140</f>
        <v>0</v>
      </c>
      <c r="P140" s="141">
        <f>N140-K140</f>
        <v>-12.562785340309702</v>
      </c>
      <c r="Q140" s="142">
        <f>N140/K140</f>
        <v>0.86809075392674817</v>
      </c>
      <c r="R140" s="278"/>
      <c r="S140" s="143">
        <f>S124</f>
        <v>0.70841435185185186</v>
      </c>
      <c r="T140" s="144">
        <f>INDEX(T124:T139,COUNTA(T124:T139))</f>
        <v>0.84236111111111112</v>
      </c>
      <c r="U140" s="145"/>
      <c r="V140" s="156"/>
      <c r="W140" s="188"/>
      <c r="X140" s="189"/>
      <c r="Y140" s="265"/>
      <c r="Z140" s="266"/>
      <c r="AA140" s="157">
        <f>M140-J140</f>
        <v>-263.81849214650356</v>
      </c>
      <c r="AB140" s="142">
        <f>M140/J140</f>
        <v>0.86809075392674817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1483</v>
      </c>
      <c r="G141" s="159">
        <f t="shared" ref="G141:G142" si="62">E141*F141</f>
        <v>75143.61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1735.0666233344195</v>
      </c>
      <c r="N141" s="163">
        <f>M141/L141</f>
        <v>86.753331166720983</v>
      </c>
      <c r="O141" s="165">
        <f>L141-I141</f>
        <v>0</v>
      </c>
      <c r="P141" s="166">
        <f>N141-K141</f>
        <v>-13.246668833279017</v>
      </c>
      <c r="Q141" s="152">
        <f>N141/K141</f>
        <v>0.86753331166720982</v>
      </c>
      <c r="R141" s="276">
        <f>Q157</f>
        <v>0.868448874353005</v>
      </c>
      <c r="S141" s="167">
        <v>0.70833333333333337</v>
      </c>
      <c r="T141" s="168">
        <v>0.74394675925925924</v>
      </c>
      <c r="U141" s="169"/>
      <c r="V141" s="170">
        <v>51.283333333333246</v>
      </c>
      <c r="W141" s="168"/>
      <c r="X141" s="171"/>
      <c r="Y141" s="279"/>
      <c r="Z141" s="280"/>
      <c r="AA141" s="109">
        <f>M141-J141</f>
        <v>-264.93337666558045</v>
      </c>
      <c r="AB141" s="152">
        <f>M141/J141</f>
        <v>0.86753331166720982</v>
      </c>
      <c r="AC141" s="267">
        <f>AB157</f>
        <v>0.868448874353005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2029</v>
      </c>
      <c r="G142" s="95">
        <f t="shared" si="62"/>
        <v>96580.400000000009</v>
      </c>
      <c r="H142" s="96"/>
      <c r="I142" s="97">
        <v>23</v>
      </c>
      <c r="J142" s="98">
        <v>2000</v>
      </c>
      <c r="K142" s="99">
        <f t="shared" ref="K142" si="63">J142/I142</f>
        <v>86.956521739130437</v>
      </c>
      <c r="L142" s="100">
        <v>23</v>
      </c>
      <c r="M142" s="98">
        <f>F142/V142*60</f>
        <v>1738.7288740776003</v>
      </c>
      <c r="N142" s="99">
        <f>M142/L142</f>
        <v>75.59690756859132</v>
      </c>
      <c r="O142" s="101">
        <f>L142-I142</f>
        <v>0</v>
      </c>
      <c r="P142" s="102">
        <f>N142-K142</f>
        <v>-11.359614170539118</v>
      </c>
      <c r="Q142" s="103">
        <f>N142/K142</f>
        <v>0.86936443703880018</v>
      </c>
      <c r="R142" s="277"/>
      <c r="S142" s="1">
        <v>0.74791666666666667</v>
      </c>
      <c r="T142" s="2">
        <v>0.79653935185185187</v>
      </c>
      <c r="U142" s="104">
        <v>5.7166666666667076</v>
      </c>
      <c r="V142" s="105">
        <v>70.01666666666668</v>
      </c>
      <c r="W142" s="106"/>
      <c r="X142" s="107"/>
      <c r="Y142" s="262"/>
      <c r="Z142" s="263"/>
      <c r="AA142" s="111">
        <f>M142-J142</f>
        <v>-261.27112592239973</v>
      </c>
      <c r="AB142" s="103">
        <f>M142/J142</f>
        <v>0.86936443703880018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4">AVERAGE(I141:I156)</f>
        <v>21.5</v>
      </c>
      <c r="J157" s="138">
        <f t="shared" si="64"/>
        <v>2000</v>
      </c>
      <c r="K157" s="139">
        <f t="shared" ref="K157" si="65">J157/I157</f>
        <v>93.023255813953483</v>
      </c>
      <c r="L157" s="137">
        <f t="shared" ref="L157:M157" si="66">AVERAGE(L141:L156)</f>
        <v>21.5</v>
      </c>
      <c r="M157" s="138">
        <f t="shared" si="66"/>
        <v>1736.8977487060099</v>
      </c>
      <c r="N157" s="139">
        <f>M157/L157</f>
        <v>80.785941800279531</v>
      </c>
      <c r="O157" s="140">
        <f>L157-I157</f>
        <v>0</v>
      </c>
      <c r="P157" s="141">
        <f>N157-K157</f>
        <v>-12.237314013673952</v>
      </c>
      <c r="Q157" s="142">
        <f>N157/K157</f>
        <v>0.868448874353005</v>
      </c>
      <c r="R157" s="278"/>
      <c r="S157" s="143">
        <f>S141</f>
        <v>0.70833333333333337</v>
      </c>
      <c r="T157" s="144">
        <f>INDEX(T141:T156,COUNTA(T141:T156))</f>
        <v>0.79653935185185187</v>
      </c>
      <c r="U157" s="145"/>
      <c r="V157" s="156"/>
      <c r="W157" s="135"/>
      <c r="X157" s="139"/>
      <c r="Y157" s="265"/>
      <c r="Z157" s="266"/>
      <c r="AA157" s="157">
        <f>M157-J157</f>
        <v>-263.10225129399009</v>
      </c>
      <c r="AB157" s="142">
        <f>M157/J157</f>
        <v>0.868448874353005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749" priority="3" operator="greaterThan">
      <formula>0</formula>
    </cfRule>
  </conditionalFormatting>
  <conditionalFormatting sqref="P5:P157 AA5:AA157">
    <cfRule type="cellIs" dxfId="748" priority="6" operator="lessThan">
      <formula>0</formula>
    </cfRule>
  </conditionalFormatting>
  <conditionalFormatting sqref="Q5:Q157 AB5:AB157">
    <cfRule type="cellIs" dxfId="747" priority="4" operator="greaterThan">
      <formula>1</formula>
    </cfRule>
    <cfRule type="cellIs" dxfId="746" priority="5" operator="lessThan">
      <formula>0.8</formula>
    </cfRule>
  </conditionalFormatting>
  <conditionalFormatting sqref="R5:R157 AC124">
    <cfRule type="cellIs" dxfId="745" priority="7" operator="lessThan">
      <formula>0.8</formula>
    </cfRule>
  </conditionalFormatting>
  <conditionalFormatting sqref="AC5:AC22 AC56:AC91">
    <cfRule type="cellIs" dxfId="744" priority="9" operator="lessThan">
      <formula>0.8</formula>
    </cfRule>
  </conditionalFormatting>
  <conditionalFormatting sqref="AC39">
    <cfRule type="cellIs" dxfId="743" priority="12" operator="lessThan">
      <formula>0.8</formula>
    </cfRule>
  </conditionalFormatting>
  <conditionalFormatting sqref="AC54">
    <cfRule type="cellIs" dxfId="742" priority="11" operator="lessThan">
      <formula>0.8</formula>
    </cfRule>
  </conditionalFormatting>
  <conditionalFormatting sqref="AC97:AC105">
    <cfRule type="cellIs" dxfId="741" priority="10" operator="lessThan">
      <formula>0.8</formula>
    </cfRule>
  </conditionalFormatting>
  <conditionalFormatting sqref="AC107:AC112">
    <cfRule type="cellIs" dxfId="740" priority="8" operator="lessThan">
      <formula>0.8</formula>
    </cfRule>
  </conditionalFormatting>
  <conditionalFormatting sqref="AC139">
    <cfRule type="cellIs" dxfId="739" priority="2" operator="lessThan">
      <formula>0.8</formula>
    </cfRule>
  </conditionalFormatting>
  <conditionalFormatting sqref="AC141:AC157">
    <cfRule type="cellIs" dxfId="738" priority="1" operator="lessThan">
      <formula>0.8</formula>
    </cfRule>
  </conditionalFormatting>
  <dataValidations count="1">
    <dataValidation type="list" allowBlank="1" showInputMessage="1" showErrorMessage="1" sqref="Y5:Z157" xr:uid="{700331A5-29B2-416C-9BED-4101DE915CB4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6CAE-3573-4059-8E04-25D8F1019144}">
  <sheetPr>
    <tabColor theme="9" tint="0.59999389629810485"/>
  </sheetPr>
  <dimension ref="B1:AR36"/>
  <sheetViews>
    <sheetView zoomScale="70" zoomScaleNormal="70" workbookViewId="0">
      <selection activeCell="N36" sqref="N3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264</v>
      </c>
      <c r="D3" s="249"/>
      <c r="E3" s="7" t="s">
        <v>2</v>
      </c>
      <c r="F3" s="250">
        <f>'0926(18度C)'!D1+'0926(4度C)'!D1</f>
        <v>169827</v>
      </c>
      <c r="G3" s="251"/>
      <c r="H3" s="7" t="s">
        <v>3</v>
      </c>
      <c r="I3" s="252">
        <f>'0926(18度C)'!F1+'0926(4度C)'!F1</f>
        <v>5226513.2699999986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497.14620986672185</v>
      </c>
      <c r="F6" s="227" t="e">
        <f>AVERAGE(#REF!,D13:K13)</f>
        <v>#REF!</v>
      </c>
      <c r="G6" s="228">
        <f>AVERAGE(D13:K13)</f>
        <v>198.53528549643741</v>
      </c>
      <c r="H6" s="229"/>
      <c r="I6" s="228">
        <f>AVERAGE(L13:O13)</f>
        <v>94.130675526024362</v>
      </c>
      <c r="J6" s="229"/>
      <c r="K6" s="228">
        <f>AVERAGE(D27:O27)</f>
        <v>653.59809573362872</v>
      </c>
      <c r="L6" s="229"/>
      <c r="M6" s="228">
        <f>AVERAGE(P27:X27)</f>
        <v>771.26161858974353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430.67013814316635</v>
      </c>
      <c r="F7" s="231" t="e">
        <f>AVERAGE(#REF!,D14:K14)</f>
        <v>#REF!</v>
      </c>
      <c r="G7" s="218">
        <f>AVERAGE(D14:K14)</f>
        <v>174.59558616655048</v>
      </c>
      <c r="H7" s="219"/>
      <c r="I7" s="218">
        <f>AVERAGE(L14:O14)</f>
        <v>81.683208951560289</v>
      </c>
      <c r="J7" s="219"/>
      <c r="K7" s="218">
        <f>AVERAGE(D28:O28)</f>
        <v>565.28616778043374</v>
      </c>
      <c r="L7" s="219"/>
      <c r="M7" s="218">
        <f>AVERAGE(P28:X28)</f>
        <v>666.26471899673049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0.86786996439723341</v>
      </c>
      <c r="F8" s="223" t="e">
        <f>AVERAGE(D15:K15,#REF!)</f>
        <v>#REF!</v>
      </c>
      <c r="G8" s="224">
        <f>AVERAGE(D15:K15)</f>
        <v>0.87455494216606822</v>
      </c>
      <c r="H8" s="225"/>
      <c r="I8" s="224">
        <f>AVERAGE(L15:O15)</f>
        <v>0.86776584487443753</v>
      </c>
      <c r="J8" s="225"/>
      <c r="K8" s="224">
        <f>AVERAGE(D29:O29)</f>
        <v>0.86375669634190699</v>
      </c>
      <c r="L8" s="225"/>
      <c r="M8" s="224">
        <f>AVERAGE(P29:X29)</f>
        <v>0.86558988758162636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178.51239669421486</v>
      </c>
      <c r="I13" s="24">
        <v>250.92</v>
      </c>
      <c r="J13" s="24" t="s">
        <v>36</v>
      </c>
      <c r="K13" s="54">
        <v>589.1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101.76377920276775</v>
      </c>
      <c r="E14" s="28">
        <v>68.334443485578802</v>
      </c>
      <c r="F14" s="28">
        <v>77.686039130243046</v>
      </c>
      <c r="G14" s="28">
        <v>76.726362182535865</v>
      </c>
      <c r="H14" s="28">
        <v>154.57994225025928</v>
      </c>
      <c r="I14" s="28">
        <v>218.95476305389187</v>
      </c>
      <c r="J14" s="28" t="s">
        <v>36</v>
      </c>
      <c r="K14" s="55">
        <v>524.12377386057676</v>
      </c>
      <c r="L14" s="27" t="s">
        <v>36</v>
      </c>
      <c r="M14" s="67" t="s">
        <v>36</v>
      </c>
      <c r="N14" s="28">
        <v>82.629210838684841</v>
      </c>
      <c r="O14" s="29">
        <v>80.737207064435736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0.88373808255035147</v>
      </c>
      <c r="E15" s="32">
        <f t="shared" si="0"/>
        <v>0.8712641544411297</v>
      </c>
      <c r="F15" s="32">
        <f t="shared" si="0"/>
        <v>0.86587564447250054</v>
      </c>
      <c r="G15" s="32">
        <f t="shared" si="0"/>
        <v>0.87276236982634547</v>
      </c>
      <c r="H15" s="32">
        <f t="shared" si="0"/>
        <v>0.86593393575376731</v>
      </c>
      <c r="I15" s="32">
        <f t="shared" si="0"/>
        <v>0.87260785530803398</v>
      </c>
      <c r="J15" s="32" t="s">
        <v>36</v>
      </c>
      <c r="K15" s="56">
        <f t="shared" ref="K15" si="1">K14/K13</f>
        <v>0.88970255281034927</v>
      </c>
      <c r="L15" s="31" t="s">
        <v>36</v>
      </c>
      <c r="M15" s="68" t="s">
        <v>36</v>
      </c>
      <c r="N15" s="32">
        <f t="shared" ref="N15:O15" si="2">N14/N13</f>
        <v>0.86760671380619081</v>
      </c>
      <c r="O15" s="33">
        <f t="shared" si="2"/>
        <v>0.86792497594268425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0.25005787037037036</v>
      </c>
      <c r="E16" s="2">
        <v>0.29166666666666669</v>
      </c>
      <c r="F16" s="2">
        <v>0.29167824074074072</v>
      </c>
      <c r="G16" s="2">
        <v>0.29166666666666669</v>
      </c>
      <c r="H16" s="2">
        <v>0.25013888888888891</v>
      </c>
      <c r="I16" s="2">
        <v>0.25003472222222223</v>
      </c>
      <c r="J16" s="2" t="s">
        <v>36</v>
      </c>
      <c r="K16" s="3">
        <v>0.3336689814814815</v>
      </c>
      <c r="L16" s="1" t="s">
        <v>36</v>
      </c>
      <c r="M16" s="69" t="s">
        <v>36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0.50157407407407406</v>
      </c>
      <c r="E17" s="2">
        <v>0.64960648148148148</v>
      </c>
      <c r="F17" s="2">
        <v>0.46630787037037036</v>
      </c>
      <c r="G17" s="2">
        <v>0.50835648148148149</v>
      </c>
      <c r="H17" s="2">
        <v>0.57638888888888884</v>
      </c>
      <c r="I17" s="2">
        <v>0.4465277777777778</v>
      </c>
      <c r="J17" s="2" t="s">
        <v>36</v>
      </c>
      <c r="K17" s="3">
        <v>0.42222222222222222</v>
      </c>
      <c r="L17" s="1" t="s">
        <v>36</v>
      </c>
      <c r="M17" s="69" t="s">
        <v>36</v>
      </c>
      <c r="N17" s="2">
        <v>0.84236111111111112</v>
      </c>
      <c r="O17" s="4">
        <v>0.79326388888888888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20.166666666666668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271.03124999999994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880</v>
      </c>
    </row>
    <row r="28" spans="2:44" ht="39.6" customHeight="1">
      <c r="B28" s="206"/>
      <c r="C28" s="26" t="s">
        <v>37</v>
      </c>
      <c r="D28" s="28">
        <v>165.63747392237042</v>
      </c>
      <c r="E28" s="28" t="s">
        <v>36</v>
      </c>
      <c r="F28" s="28" t="s">
        <v>36</v>
      </c>
      <c r="G28" s="28">
        <v>264.93707254233146</v>
      </c>
      <c r="H28" s="28">
        <v>372.58930611422528</v>
      </c>
      <c r="I28" s="28" t="s">
        <v>36</v>
      </c>
      <c r="J28" s="28">
        <v>597.77821087507277</v>
      </c>
      <c r="K28" s="28">
        <v>713.44011142061242</v>
      </c>
      <c r="L28" s="28" t="s">
        <v>36</v>
      </c>
      <c r="M28" s="28">
        <v>756.58714513009443</v>
      </c>
      <c r="N28" s="28">
        <v>920.52680851328341</v>
      </c>
      <c r="O28" s="28">
        <v>730.79321372548009</v>
      </c>
      <c r="P28" s="27">
        <v>232.31295965896709</v>
      </c>
      <c r="Q28" s="28" t="s">
        <v>36</v>
      </c>
      <c r="R28" s="28" t="s">
        <v>36</v>
      </c>
      <c r="S28" s="28">
        <v>602.41324478533375</v>
      </c>
      <c r="T28" s="28">
        <v>726.79933656007154</v>
      </c>
      <c r="U28" s="28" t="s">
        <v>36</v>
      </c>
      <c r="V28" s="28">
        <v>664.55340687805995</v>
      </c>
      <c r="W28" s="28">
        <v>1013.2033306703961</v>
      </c>
      <c r="X28" s="29">
        <v>758.30603542755421</v>
      </c>
    </row>
    <row r="29" spans="2:44" ht="40.15" customHeight="1">
      <c r="B29" s="206"/>
      <c r="C29" s="30" t="s">
        <v>38</v>
      </c>
      <c r="D29" s="32">
        <f>D28/D27</f>
        <v>0.86032296262764962</v>
      </c>
      <c r="E29" s="32" t="s">
        <v>36</v>
      </c>
      <c r="F29" s="32" t="s">
        <v>36</v>
      </c>
      <c r="G29" s="32">
        <f>G28/G27</f>
        <v>0.84632675951022551</v>
      </c>
      <c r="H29" s="32">
        <f>H28/H27</f>
        <v>0.85982147564821221</v>
      </c>
      <c r="I29" s="32" t="s">
        <v>36</v>
      </c>
      <c r="J29" s="32">
        <f>J28/J27</f>
        <v>0.88559734944455226</v>
      </c>
      <c r="K29" s="32">
        <f>K28/K27</f>
        <v>0.86477589263104537</v>
      </c>
      <c r="L29" s="32" t="s">
        <v>36</v>
      </c>
      <c r="M29" s="32">
        <f>M28/M27</f>
        <v>0.87122156105889659</v>
      </c>
      <c r="N29" s="32">
        <f>N28/N27</f>
        <v>0.84871266033139614</v>
      </c>
      <c r="O29" s="32">
        <f>O28/O27</f>
        <v>0.87327490948327802</v>
      </c>
      <c r="P29" s="31">
        <f>P28/P27</f>
        <v>0.85714455310583981</v>
      </c>
      <c r="Q29" s="32" t="s">
        <v>36</v>
      </c>
      <c r="R29" s="32" t="s">
        <v>36</v>
      </c>
      <c r="S29" s="32">
        <f>S28/S27</f>
        <v>0.89246406634864262</v>
      </c>
      <c r="T29" s="32">
        <f>T28/T27</f>
        <v>0.86523730542865662</v>
      </c>
      <c r="U29" s="32" t="s">
        <v>36</v>
      </c>
      <c r="V29" s="32">
        <f>V28/V27</f>
        <v>0.87264588781967467</v>
      </c>
      <c r="W29" s="32">
        <f>W28/W27</f>
        <v>0.84433610889199673</v>
      </c>
      <c r="X29" s="33">
        <f>X28/X27</f>
        <v>0.86171140389494794</v>
      </c>
    </row>
    <row r="30" spans="2:44" ht="17.25" customHeight="1">
      <c r="B30" s="207" t="s">
        <v>39</v>
      </c>
      <c r="C30" s="15" t="s">
        <v>40</v>
      </c>
      <c r="D30" s="2">
        <v>0.3759837962962963</v>
      </c>
      <c r="E30" s="2" t="s">
        <v>36</v>
      </c>
      <c r="F30" s="2" t="s">
        <v>36</v>
      </c>
      <c r="G30" s="2">
        <v>0.30208333333333331</v>
      </c>
      <c r="H30" s="2">
        <v>0.25</v>
      </c>
      <c r="I30" s="2" t="s">
        <v>36</v>
      </c>
      <c r="J30" s="2">
        <v>0.25033564814814813</v>
      </c>
      <c r="K30" s="2">
        <v>0.37236111111111109</v>
      </c>
      <c r="L30" s="2" t="s">
        <v>36</v>
      </c>
      <c r="M30" s="2">
        <v>0.25</v>
      </c>
      <c r="N30" s="2">
        <v>0.25</v>
      </c>
      <c r="O30" s="2">
        <v>0.25017361111111114</v>
      </c>
      <c r="P30" s="1">
        <v>0.70833333333333337</v>
      </c>
      <c r="Q30" s="2" t="s">
        <v>36</v>
      </c>
      <c r="R30" s="2" t="s">
        <v>36</v>
      </c>
      <c r="S30" s="2">
        <v>0.70833333333333337</v>
      </c>
      <c r="T30" s="2">
        <v>0.70833333333333337</v>
      </c>
      <c r="U30" s="2" t="s">
        <v>36</v>
      </c>
      <c r="V30" s="2">
        <v>0.70863425925925927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0.43158564814814815</v>
      </c>
      <c r="E31" s="2" t="s">
        <v>36</v>
      </c>
      <c r="F31" s="2" t="s">
        <v>36</v>
      </c>
      <c r="G31" s="2">
        <v>0.32738425925925924</v>
      </c>
      <c r="H31" s="2">
        <v>0.32990740740740743</v>
      </c>
      <c r="I31" s="2" t="s">
        <v>36</v>
      </c>
      <c r="J31" s="2">
        <v>0.30972222222222223</v>
      </c>
      <c r="K31" s="2">
        <v>0.42222222222222222</v>
      </c>
      <c r="L31" s="2" t="s">
        <v>36</v>
      </c>
      <c r="M31" s="2">
        <v>0.38750000000000001</v>
      </c>
      <c r="N31" s="2">
        <v>0.40625000000000006</v>
      </c>
      <c r="O31" s="2">
        <v>0.42777777777777776</v>
      </c>
      <c r="P31" s="1">
        <v>0.82737268518518514</v>
      </c>
      <c r="Q31" s="2" t="s">
        <v>36</v>
      </c>
      <c r="R31" s="2" t="s">
        <v>36</v>
      </c>
      <c r="S31" s="2">
        <v>0.83207175925925925</v>
      </c>
      <c r="T31" s="2">
        <v>0.84375</v>
      </c>
      <c r="U31" s="2" t="s">
        <v>36</v>
      </c>
      <c r="V31" s="2">
        <v>0.85072916666666665</v>
      </c>
      <c r="W31" s="2">
        <v>0.87638888888888888</v>
      </c>
      <c r="X31" s="4">
        <v>0.86422453703703705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3.25</v>
      </c>
      <c r="O32" s="35">
        <v>3.8</v>
      </c>
      <c r="P32" s="34">
        <v>12.8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3.75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6A-EABE-48FE-B328-A1DBC39CBECE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N36" sqref="N36"/>
      <selection pane="bottomLeft" activeCell="N36" sqref="N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92733</v>
      </c>
      <c r="E1" s="77" t="s">
        <v>3</v>
      </c>
      <c r="F1" s="78">
        <f>SUM(G5:G242)</f>
        <v>1834332.8999999997</v>
      </c>
      <c r="G1" s="79" t="s">
        <v>73</v>
      </c>
      <c r="H1" s="80">
        <f>L21+L38+L55+L72+L89+L106+L123+L140+L157+L174+L191+L208+L225+L242</f>
        <v>84.98333333333332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45926</v>
      </c>
      <c r="B2" s="326"/>
      <c r="C2" s="82" t="s">
        <v>34</v>
      </c>
      <c r="D2" s="83" t="e">
        <f>AVERAGE(N21,#REF!,#REF!,#REF!,#REF!,N38,N55,#REF!,N72,N89,N106,N123,N140,#REF!,#REF!,N157,N174,N191,N208,N225,N242)</f>
        <v>#REF!</v>
      </c>
      <c r="E2" s="83" t="s">
        <v>80</v>
      </c>
      <c r="F2" s="84">
        <f>F1/D1</f>
        <v>19.780799715311698</v>
      </c>
      <c r="G2" s="85" t="s">
        <v>81</v>
      </c>
      <c r="H2" s="86">
        <f>COUNT(H5:H242)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1764</v>
      </c>
      <c r="G5" s="95">
        <f t="shared" ref="G5:G6" si="0">E5*F5</f>
        <v>52655.4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2816.1419068736136</v>
      </c>
      <c r="N5" s="99">
        <f>M5/L5</f>
        <v>165.65540628668316</v>
      </c>
      <c r="O5" s="101">
        <f>L5-I5</f>
        <v>0</v>
      </c>
      <c r="P5" s="102">
        <f>N5-K5</f>
        <v>-26.874005478022724</v>
      </c>
      <c r="Q5" s="103">
        <f>N5/K5</f>
        <v>0.86041610353608733</v>
      </c>
      <c r="R5" s="277">
        <f>Q21</f>
        <v>0.86032296262764962</v>
      </c>
      <c r="S5" s="1">
        <v>0.3759837962962963</v>
      </c>
      <c r="T5" s="2">
        <v>0.40208333333333335</v>
      </c>
      <c r="U5" s="104">
        <v>5.4166666666666607</v>
      </c>
      <c r="V5" s="105">
        <v>37.583333333333343</v>
      </c>
      <c r="W5" s="106"/>
      <c r="X5" s="107"/>
      <c r="Y5" s="279"/>
      <c r="Z5" s="280"/>
      <c r="AA5" s="109">
        <f>M5-J5</f>
        <v>-456.85809312638639</v>
      </c>
      <c r="AB5" s="110">
        <f>M5/J5</f>
        <v>0.86041610353608722</v>
      </c>
      <c r="AC5" s="292">
        <f>AB21</f>
        <v>0.86032296262764951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1712</v>
      </c>
      <c r="G6" s="95">
        <f t="shared" si="0"/>
        <v>50538.239999999998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2815.5322064869802</v>
      </c>
      <c r="N6" s="99">
        <f>M6/L6</f>
        <v>165.61954155805765</v>
      </c>
      <c r="O6" s="101">
        <f>L6-I6</f>
        <v>0</v>
      </c>
      <c r="P6" s="102">
        <f>N6-K6</f>
        <v>-26.909870206648236</v>
      </c>
      <c r="Q6" s="103">
        <f>N6/K6</f>
        <v>0.8602298217192117</v>
      </c>
      <c r="R6" s="277"/>
      <c r="S6" s="1">
        <v>0.40625</v>
      </c>
      <c r="T6" s="2">
        <v>0.43158564814814815</v>
      </c>
      <c r="U6" s="104">
        <v>5.9999999999999787</v>
      </c>
      <c r="V6" s="105">
        <v>36.483333333333334</v>
      </c>
      <c r="W6" s="106">
        <v>0.43158564814814815</v>
      </c>
      <c r="X6" s="107">
        <v>0.47083333333333333</v>
      </c>
      <c r="Y6" s="262"/>
      <c r="Z6" s="263"/>
      <c r="AA6" s="111">
        <f>M6-J6</f>
        <v>-457.46779351301984</v>
      </c>
      <c r="AB6" s="112">
        <f>M6/J6</f>
        <v>0.86022982171921181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2815.8370566802969</v>
      </c>
      <c r="N21" s="139">
        <f>M21/L21</f>
        <v>165.63747392237042</v>
      </c>
      <c r="O21" s="140">
        <f>L21-I21</f>
        <v>0</v>
      </c>
      <c r="P21" s="141">
        <f>N21-K21</f>
        <v>-26.891937842335466</v>
      </c>
      <c r="Q21" s="142">
        <f>N21/K21</f>
        <v>0.86032296262764962</v>
      </c>
      <c r="R21" s="278"/>
      <c r="S21" s="143">
        <f>S5</f>
        <v>0.3759837962962963</v>
      </c>
      <c r="T21" s="144">
        <f>INDEX(T5:T20,COUNTA(T5:T20))</f>
        <v>0.43158564814814815</v>
      </c>
      <c r="U21" s="145"/>
      <c r="V21" s="145"/>
      <c r="W21" s="146"/>
      <c r="X21" s="147"/>
      <c r="Y21" s="265"/>
      <c r="Z21" s="266"/>
      <c r="AA21" s="148">
        <f>M21-J21</f>
        <v>-457.16294331970312</v>
      </c>
      <c r="AB21" s="149">
        <f>M21/J21</f>
        <v>0.86032296262764951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109</v>
      </c>
      <c r="G22" s="95">
        <f t="shared" ref="G22:G23" si="5">E22*F22</f>
        <v>2781.68</v>
      </c>
      <c r="H22" s="96"/>
      <c r="I22" s="97">
        <v>12</v>
      </c>
      <c r="J22" s="98">
        <v>3600</v>
      </c>
      <c r="K22" s="99">
        <f t="shared" si="3"/>
        <v>300</v>
      </c>
      <c r="L22" s="100">
        <v>12</v>
      </c>
      <c r="M22" s="98">
        <f>F22/V22*60</f>
        <v>3018.4615384614749</v>
      </c>
      <c r="N22" s="99">
        <f>M22/L22</f>
        <v>251.53846153845623</v>
      </c>
      <c r="O22" s="101">
        <f>L22-I22</f>
        <v>0</v>
      </c>
      <c r="P22" s="102">
        <f>N22-K22</f>
        <v>-48.461538461543768</v>
      </c>
      <c r="Q22" s="103">
        <f>N22/K22</f>
        <v>0.83846153846152083</v>
      </c>
      <c r="R22" s="276">
        <f>Q38</f>
        <v>0.84632675951022551</v>
      </c>
      <c r="S22" s="1">
        <v>0.30208333333333331</v>
      </c>
      <c r="T22" s="2">
        <v>0.30358796296296298</v>
      </c>
      <c r="U22" s="104">
        <v>6.9999999999999751</v>
      </c>
      <c r="V22" s="105">
        <v>2.1666666666667123</v>
      </c>
      <c r="W22" s="106"/>
      <c r="X22" s="151"/>
      <c r="Y22" s="279"/>
      <c r="Z22" s="280"/>
      <c r="AA22" s="109">
        <f>M22-J22</f>
        <v>-581.5384615385251</v>
      </c>
      <c r="AB22" s="152">
        <f>M22/J22</f>
        <v>0.83846153846152083</v>
      </c>
      <c r="AC22" s="267">
        <f>AB38</f>
        <v>0.8463267595102254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1406</v>
      </c>
      <c r="G23" s="95">
        <f t="shared" si="5"/>
        <v>36049.840000000004</v>
      </c>
      <c r="H23" s="96"/>
      <c r="I23" s="97">
        <v>11</v>
      </c>
      <c r="J23" s="98">
        <v>3600</v>
      </c>
      <c r="K23" s="99">
        <f t="shared" si="3"/>
        <v>327.27272727272725</v>
      </c>
      <c r="L23" s="100">
        <v>11</v>
      </c>
      <c r="M23" s="98">
        <f>F23/V23*60</f>
        <v>3075.0911300121479</v>
      </c>
      <c r="N23" s="99">
        <f>M23/L23</f>
        <v>279.55373909201347</v>
      </c>
      <c r="O23" s="101">
        <f>L23-I23</f>
        <v>0</v>
      </c>
      <c r="P23" s="102">
        <f>N23-K23</f>
        <v>-47.718988180713779</v>
      </c>
      <c r="Q23" s="103">
        <f>N23/K23</f>
        <v>0.85419198055893009</v>
      </c>
      <c r="R23" s="277"/>
      <c r="S23" s="1">
        <v>0.30833333333333329</v>
      </c>
      <c r="T23" s="2">
        <v>0.32738425925925924</v>
      </c>
      <c r="U23" s="104">
        <v>6.8333333333332558</v>
      </c>
      <c r="V23" s="105">
        <v>27.433333333333358</v>
      </c>
      <c r="W23" s="106"/>
      <c r="X23" s="107"/>
      <c r="Y23" s="262"/>
      <c r="Z23" s="263"/>
      <c r="AA23" s="111">
        <f>M23-J23</f>
        <v>-524.90886998785209</v>
      </c>
      <c r="AB23" s="103">
        <f>M23/J23</f>
        <v>0.85419198055892998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3046.7763342368116</v>
      </c>
      <c r="N38" s="139">
        <f>M38/L38</f>
        <v>264.93707254233146</v>
      </c>
      <c r="O38" s="140">
        <f>L38-I38</f>
        <v>0</v>
      </c>
      <c r="P38" s="141">
        <f>N38-K38</f>
        <v>-48.106405718538099</v>
      </c>
      <c r="Q38" s="142">
        <f>N38/K38</f>
        <v>0.84632675951022551</v>
      </c>
      <c r="R38" s="278"/>
      <c r="S38" s="143">
        <f>S22</f>
        <v>0.30208333333333331</v>
      </c>
      <c r="T38" s="144">
        <f>INDEX(T22:T37,COUNTA(T22:T37))</f>
        <v>0.32738425925925924</v>
      </c>
      <c r="U38" s="145"/>
      <c r="V38" s="156"/>
      <c r="W38" s="135"/>
      <c r="X38" s="139"/>
      <c r="Y38" s="265"/>
      <c r="Z38" s="266"/>
      <c r="AA38" s="157">
        <f>M38-J38</f>
        <v>-553.22366576318836</v>
      </c>
      <c r="AB38" s="142">
        <f>M38/J38</f>
        <v>0.8463267595102254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566</v>
      </c>
      <c r="G39" s="159">
        <f t="shared" ref="G39:G41" si="9">E39*F39</f>
        <v>7957.96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2222.0283533260686</v>
      </c>
      <c r="N39" s="163">
        <f>M39/L39</f>
        <v>370.33805888767807</v>
      </c>
      <c r="O39" s="165">
        <f>L39-I39</f>
        <v>0</v>
      </c>
      <c r="P39" s="166">
        <f>N39-K39</f>
        <v>-62.995274445655241</v>
      </c>
      <c r="Q39" s="152">
        <f>N39/K39</f>
        <v>0.85462628974079557</v>
      </c>
      <c r="R39" s="276">
        <f>Q55</f>
        <v>0.85982147564821221</v>
      </c>
      <c r="S39" s="167">
        <v>0.25</v>
      </c>
      <c r="T39" s="168">
        <v>0.2606134259259259</v>
      </c>
      <c r="U39" s="169"/>
      <c r="V39" s="170">
        <v>15.283333333333298</v>
      </c>
      <c r="W39" s="168"/>
      <c r="X39" s="171"/>
      <c r="Y39" s="279"/>
      <c r="Z39" s="280"/>
      <c r="AA39" s="109">
        <f>M39-J39</f>
        <v>-377.97164667393145</v>
      </c>
      <c r="AB39" s="152">
        <f>M39/J39</f>
        <v>0.85462628974079557</v>
      </c>
      <c r="AC39" s="267">
        <f>AB55</f>
        <v>0.8598214756482121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727</v>
      </c>
      <c r="G40" s="95">
        <f t="shared" si="9"/>
        <v>10766.87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2231.2020460358035</v>
      </c>
      <c r="N40" s="99">
        <f>M40/L40</f>
        <v>371.86700767263392</v>
      </c>
      <c r="O40" s="101">
        <f>L40-I40</f>
        <v>0</v>
      </c>
      <c r="P40" s="102">
        <f>N40-K40</f>
        <v>-61.466325660699397</v>
      </c>
      <c r="Q40" s="103">
        <f>N40/K40</f>
        <v>0.85815463309069373</v>
      </c>
      <c r="R40" s="277"/>
      <c r="S40" s="1">
        <v>0.26420138888888889</v>
      </c>
      <c r="T40" s="2">
        <v>0.27777777777777779</v>
      </c>
      <c r="U40" s="104">
        <v>5.1666666666667016</v>
      </c>
      <c r="V40" s="105">
        <v>19.550000000000018</v>
      </c>
      <c r="W40" s="106"/>
      <c r="X40" s="113"/>
      <c r="Y40" s="262"/>
      <c r="Z40" s="263"/>
      <c r="AA40" s="111">
        <f>M40-J40</f>
        <v>-368.79795396419649</v>
      </c>
      <c r="AB40" s="103">
        <f>M40/J40</f>
        <v>0.85815463309069362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2669</v>
      </c>
      <c r="G41" s="95">
        <f t="shared" si="9"/>
        <v>47321.37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2253.3771106941831</v>
      </c>
      <c r="N41" s="99">
        <f>M41/L41</f>
        <v>375.56285178236385</v>
      </c>
      <c r="O41" s="101">
        <f>L41-I41</f>
        <v>0</v>
      </c>
      <c r="P41" s="102">
        <f>N41-K41</f>
        <v>-57.770481550969464</v>
      </c>
      <c r="Q41" s="103">
        <f>N41/K41</f>
        <v>0.86668350411314743</v>
      </c>
      <c r="R41" s="277"/>
      <c r="S41" s="1">
        <v>0.28055555555555556</v>
      </c>
      <c r="T41" s="2">
        <v>0.32990740740740743</v>
      </c>
      <c r="U41" s="104">
        <v>3.9999999999999858</v>
      </c>
      <c r="V41" s="105">
        <v>71.066666666666691</v>
      </c>
      <c r="W41" s="106"/>
      <c r="X41" s="113"/>
      <c r="Y41" s="262"/>
      <c r="Z41" s="263"/>
      <c r="AA41" s="111">
        <f>M41-J41</f>
        <v>-346.6228893058169</v>
      </c>
      <c r="AB41" s="103">
        <f>M41/J41</f>
        <v>0.86668350411314732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2235.5358366853516</v>
      </c>
      <c r="N55" s="139">
        <f>M55/L55</f>
        <v>372.58930611422528</v>
      </c>
      <c r="O55" s="140">
        <f>L55-I55</f>
        <v>0</v>
      </c>
      <c r="P55" s="141">
        <f>N55-K55</f>
        <v>-60.744027219108034</v>
      </c>
      <c r="Q55" s="142">
        <f>N55/K55</f>
        <v>0.85982147564821221</v>
      </c>
      <c r="R55" s="278"/>
      <c r="S55" s="143">
        <f>S39</f>
        <v>0.25</v>
      </c>
      <c r="T55" s="144">
        <f>INDEX(T39:T54,COUNTA(T39:T54))</f>
        <v>0.32990740740740743</v>
      </c>
      <c r="U55" s="145"/>
      <c r="V55" s="156"/>
      <c r="W55" s="135"/>
      <c r="X55" s="139"/>
      <c r="Y55" s="265"/>
      <c r="Z55" s="266"/>
      <c r="AA55" s="157">
        <f>M55-J55</f>
        <v>-364.46416331464843</v>
      </c>
      <c r="AB55" s="142">
        <f>M55/J55</f>
        <v>0.8598214756482121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3408</v>
      </c>
      <c r="G56" s="159">
        <f t="shared" ref="G56" si="14">E56*F56</f>
        <v>47814.239999999998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2391.1128435002911</v>
      </c>
      <c r="N56" s="163">
        <f>M56/L56</f>
        <v>597.77821087507277</v>
      </c>
      <c r="O56" s="165">
        <f>L56-I56</f>
        <v>0</v>
      </c>
      <c r="P56" s="166">
        <f>N56-K56</f>
        <v>-77.221789124927227</v>
      </c>
      <c r="Q56" s="152">
        <f>N56/K56</f>
        <v>0.88559734944455226</v>
      </c>
      <c r="R56" s="276">
        <f>Q72</f>
        <v>0.88559734944455226</v>
      </c>
      <c r="S56" s="167">
        <v>0.25033564814814813</v>
      </c>
      <c r="T56" s="168">
        <v>0.30972222222222223</v>
      </c>
      <c r="U56" s="169"/>
      <c r="V56" s="170">
        <v>85.516666666666708</v>
      </c>
      <c r="W56" s="173"/>
      <c r="X56" s="151"/>
      <c r="Y56" s="279"/>
      <c r="Z56" s="280"/>
      <c r="AA56" s="109">
        <f>M56-J56</f>
        <v>-308.88715649970891</v>
      </c>
      <c r="AB56" s="152">
        <f>M56/J56</f>
        <v>0.88559734944455226</v>
      </c>
      <c r="AC56" s="267">
        <f>AB72</f>
        <v>0.88559734944455226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2391.1128435002911</v>
      </c>
      <c r="N72" s="139">
        <f>M72/L72</f>
        <v>597.77821087507277</v>
      </c>
      <c r="O72" s="140">
        <f>L72-I72</f>
        <v>0</v>
      </c>
      <c r="P72" s="141">
        <f>N72-K72</f>
        <v>-77.221789124927227</v>
      </c>
      <c r="Q72" s="142">
        <f>N72/K72</f>
        <v>0.88559734944455226</v>
      </c>
      <c r="R72" s="278"/>
      <c r="S72" s="143">
        <f>S56</f>
        <v>0.25033564814814813</v>
      </c>
      <c r="T72" s="144">
        <f>INDEX(T56:T71,COUNTA(T56:T71))</f>
        <v>0.30972222222222223</v>
      </c>
      <c r="U72" s="145"/>
      <c r="V72" s="156"/>
      <c r="W72" s="89"/>
      <c r="X72" s="91"/>
      <c r="Y72" s="265"/>
      <c r="Z72" s="266"/>
      <c r="AA72" s="157">
        <f>M72-J72</f>
        <v>-308.88715649970891</v>
      </c>
      <c r="AB72" s="142">
        <f>M72/J72</f>
        <v>0.88559734944455226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3415</v>
      </c>
      <c r="G73" s="159">
        <f t="shared" ref="G73" si="18">E73*F73</f>
        <v>73251.75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2853.7604456824497</v>
      </c>
      <c r="N73" s="163">
        <f>M73/L73</f>
        <v>713.44011142061242</v>
      </c>
      <c r="O73" s="165">
        <f>L73-I73</f>
        <v>0</v>
      </c>
      <c r="P73" s="166">
        <f>N73-K73</f>
        <v>-111.55988857938758</v>
      </c>
      <c r="Q73" s="152">
        <f>N73/K73</f>
        <v>0.86477589263104537</v>
      </c>
      <c r="R73" s="276">
        <f>Q89</f>
        <v>0.86477589263104537</v>
      </c>
      <c r="S73" s="167">
        <v>0.37236111111111109</v>
      </c>
      <c r="T73" s="168">
        <v>0.42222222222222222</v>
      </c>
      <c r="U73" s="169"/>
      <c r="V73" s="170">
        <v>71.80000000000004</v>
      </c>
      <c r="W73" s="168"/>
      <c r="X73" s="171"/>
      <c r="Y73" s="279"/>
      <c r="Z73" s="280"/>
      <c r="AA73" s="109">
        <f>M73-J73</f>
        <v>-446.2395543175503</v>
      </c>
      <c r="AB73" s="152">
        <f>M73/J73</f>
        <v>0.86477589263104537</v>
      </c>
      <c r="AC73" s="267">
        <f>AB89</f>
        <v>0.86477589263104537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2853.7604456824497</v>
      </c>
      <c r="N89" s="139">
        <f t="shared" ref="N89:N94" si="22">M89/L89</f>
        <v>713.44011142061242</v>
      </c>
      <c r="O89" s="140">
        <f t="shared" ref="O89:O94" si="23">L89-I89</f>
        <v>0</v>
      </c>
      <c r="P89" s="141">
        <f t="shared" ref="P89:P94" si="24">N89-K89</f>
        <v>-111.55988857938758</v>
      </c>
      <c r="Q89" s="142">
        <f t="shared" ref="Q89:Q94" si="25">N89/K89</f>
        <v>0.86477589263104537</v>
      </c>
      <c r="R89" s="278"/>
      <c r="S89" s="143">
        <f>S73</f>
        <v>0.37236111111111109</v>
      </c>
      <c r="T89" s="144">
        <f>INDEX(T73:T88,COUNTA(T73:T88))</f>
        <v>0.42222222222222222</v>
      </c>
      <c r="U89" s="145"/>
      <c r="V89" s="156"/>
      <c r="W89" s="135"/>
      <c r="X89" s="139"/>
      <c r="Y89" s="265"/>
      <c r="Z89" s="266"/>
      <c r="AA89" s="157">
        <f t="shared" ref="AA89:AA94" si="26">M89-J89</f>
        <v>-446.2395543175503</v>
      </c>
      <c r="AB89" s="142">
        <f t="shared" ref="AB89:AB94" si="27">M89/J89</f>
        <v>0.86477589263104537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542</v>
      </c>
      <c r="G90" s="159">
        <f t="shared" ref="G90:G94" si="28">E90*F90</f>
        <v>11625.9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2856.808199121524</v>
      </c>
      <c r="N90" s="163">
        <f t="shared" si="22"/>
        <v>952.26939970717467</v>
      </c>
      <c r="O90" s="165">
        <f t="shared" si="23"/>
        <v>0</v>
      </c>
      <c r="P90" s="166">
        <f t="shared" si="24"/>
        <v>-147.73060029282533</v>
      </c>
      <c r="Q90" s="152">
        <f t="shared" si="25"/>
        <v>0.86569945427924966</v>
      </c>
      <c r="R90" s="276">
        <f>Q106</f>
        <v>0.87122156105889659</v>
      </c>
      <c r="S90" s="167">
        <v>0.25</v>
      </c>
      <c r="T90" s="168">
        <v>0.25790509259259259</v>
      </c>
      <c r="U90" s="169"/>
      <c r="V90" s="170">
        <v>11.383333333333328</v>
      </c>
      <c r="W90" s="173"/>
      <c r="X90" s="151"/>
      <c r="Y90" s="279"/>
      <c r="Z90" s="280"/>
      <c r="AA90" s="109">
        <f t="shared" si="26"/>
        <v>-443.19180087847599</v>
      </c>
      <c r="AB90" s="152">
        <f t="shared" si="27"/>
        <v>0.86569945427924966</v>
      </c>
      <c r="AC90" s="267">
        <f>AB106</f>
        <v>0.87122156105889659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1457</v>
      </c>
      <c r="G91" s="95">
        <f t="shared" si="28"/>
        <v>22889.47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2877.2353263850714</v>
      </c>
      <c r="N91" s="99">
        <f t="shared" si="22"/>
        <v>959.0784421283571</v>
      </c>
      <c r="O91" s="101">
        <f t="shared" si="23"/>
        <v>0</v>
      </c>
      <c r="P91" s="102">
        <f t="shared" si="24"/>
        <v>-140.9215578716429</v>
      </c>
      <c r="Q91" s="103">
        <f t="shared" si="25"/>
        <v>0.871889492843961</v>
      </c>
      <c r="R91" s="277"/>
      <c r="S91" s="1">
        <v>0.26111111111111107</v>
      </c>
      <c r="T91" s="2">
        <v>0.28221064814814817</v>
      </c>
      <c r="U91" s="104">
        <v>4.6166666666666156</v>
      </c>
      <c r="V91" s="105">
        <v>30.383333333333418</v>
      </c>
      <c r="W91" s="106"/>
      <c r="X91" s="107"/>
      <c r="Y91" s="262"/>
      <c r="Z91" s="263"/>
      <c r="AA91" s="111">
        <f t="shared" si="26"/>
        <v>-422.7646736149286</v>
      </c>
      <c r="AB91" s="103">
        <f t="shared" si="27"/>
        <v>0.871889492843961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910</v>
      </c>
      <c r="G92" s="95">
        <f t="shared" si="28"/>
        <v>20274.8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2866.1417322834495</v>
      </c>
      <c r="N92" s="99">
        <f t="shared" si="22"/>
        <v>573.22834645668991</v>
      </c>
      <c r="O92" s="101">
        <f t="shared" si="23"/>
        <v>0</v>
      </c>
      <c r="P92" s="102">
        <f t="shared" si="24"/>
        <v>-86.771653543310094</v>
      </c>
      <c r="Q92" s="103">
        <f t="shared" si="25"/>
        <v>0.86852779766165134</v>
      </c>
      <c r="R92" s="277"/>
      <c r="S92" s="1">
        <v>0.28611111111111104</v>
      </c>
      <c r="T92" s="2">
        <v>0.29934027777777777</v>
      </c>
      <c r="U92" s="104">
        <v>5.6166666666665321</v>
      </c>
      <c r="V92" s="105">
        <v>19.0500000000001</v>
      </c>
      <c r="W92" s="106"/>
      <c r="X92" s="107"/>
      <c r="Y92" s="262"/>
      <c r="Z92" s="263"/>
      <c r="AA92" s="111">
        <f t="shared" si="26"/>
        <v>-433.85826771655047</v>
      </c>
      <c r="AB92" s="103">
        <f t="shared" si="27"/>
        <v>0.86852779766165134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2145</v>
      </c>
      <c r="G93" s="95">
        <f t="shared" si="28"/>
        <v>38374.050000000003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2881.3432835820859</v>
      </c>
      <c r="N93" s="99">
        <f t="shared" si="22"/>
        <v>720.33582089552146</v>
      </c>
      <c r="O93" s="101">
        <f t="shared" si="23"/>
        <v>0</v>
      </c>
      <c r="P93" s="102">
        <f t="shared" si="24"/>
        <v>-104.66417910447854</v>
      </c>
      <c r="Q93" s="103">
        <f t="shared" si="25"/>
        <v>0.87313432835820781</v>
      </c>
      <c r="R93" s="277"/>
      <c r="S93" s="1">
        <v>0.30509259259259258</v>
      </c>
      <c r="T93" s="2">
        <v>0.33611111111111114</v>
      </c>
      <c r="U93" s="104">
        <v>8.2833333333333226</v>
      </c>
      <c r="V93" s="105">
        <v>44.666666666666721</v>
      </c>
      <c r="W93" s="106"/>
      <c r="X93" s="107"/>
      <c r="Y93" s="262"/>
      <c r="Z93" s="263"/>
      <c r="AA93" s="111">
        <f t="shared" si="26"/>
        <v>-418.65671641791414</v>
      </c>
      <c r="AB93" s="103">
        <f t="shared" si="27"/>
        <v>0.87313432835820781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3355</v>
      </c>
      <c r="G94" s="95">
        <f t="shared" si="28"/>
        <v>55894.3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2893.6272160996632</v>
      </c>
      <c r="N94" s="99">
        <f t="shared" si="22"/>
        <v>723.4068040249158</v>
      </c>
      <c r="O94" s="101">
        <f t="shared" si="23"/>
        <v>0</v>
      </c>
      <c r="P94" s="102">
        <f t="shared" si="24"/>
        <v>-101.5931959750842</v>
      </c>
      <c r="Q94" s="103">
        <f t="shared" si="25"/>
        <v>0.87685673215141313</v>
      </c>
      <c r="R94" s="277"/>
      <c r="S94" s="1">
        <v>0.33918981481481481</v>
      </c>
      <c r="T94" s="2">
        <v>0.38750000000000001</v>
      </c>
      <c r="U94" s="104">
        <v>4.4333333333332803</v>
      </c>
      <c r="V94" s="105">
        <v>69.566666666666691</v>
      </c>
      <c r="W94" s="106"/>
      <c r="X94" s="107"/>
      <c r="Y94" s="262"/>
      <c r="Z94" s="263"/>
      <c r="AA94" s="111">
        <f t="shared" si="26"/>
        <v>-406.3727839003368</v>
      </c>
      <c r="AB94" s="103">
        <f t="shared" si="27"/>
        <v>0.87685673215141313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2875.0311514943587</v>
      </c>
      <c r="N106" s="139">
        <f>M106/L106</f>
        <v>756.58714513009443</v>
      </c>
      <c r="O106" s="140">
        <f>L106-I106</f>
        <v>0</v>
      </c>
      <c r="P106" s="141">
        <f>N106-K106</f>
        <v>-111.83390750148453</v>
      </c>
      <c r="Q106" s="142">
        <f>N106/K106</f>
        <v>0.87122156105889659</v>
      </c>
      <c r="R106" s="278"/>
      <c r="S106" s="143">
        <f>S90</f>
        <v>0.25</v>
      </c>
      <c r="T106" s="144">
        <f>INDEX(T90:T105,COUNTA(T90:T105))</f>
        <v>0.38750000000000001</v>
      </c>
      <c r="U106" s="145"/>
      <c r="V106" s="156"/>
      <c r="W106" s="89"/>
      <c r="X106" s="91"/>
      <c r="Y106" s="265"/>
      <c r="Z106" s="266"/>
      <c r="AA106" s="157">
        <f>M106-J106</f>
        <v>-424.96884850564129</v>
      </c>
      <c r="AB106" s="142">
        <f>M106/J106</f>
        <v>0.87122156105889659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1538</v>
      </c>
      <c r="G107" s="159">
        <f t="shared" ref="G107:G110" si="33">E107*F107</f>
        <v>38173.160000000003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2862.874870734232</v>
      </c>
      <c r="N107" s="163">
        <f>M107/L107</f>
        <v>715.718717683558</v>
      </c>
      <c r="O107" s="165">
        <f>L107-I107</f>
        <v>0</v>
      </c>
      <c r="P107" s="166">
        <f>N107-K107</f>
        <v>-109.281282316442</v>
      </c>
      <c r="Q107" s="152">
        <f>N107/K107</f>
        <v>0.86753783961643394</v>
      </c>
      <c r="R107" s="276">
        <f>Q123</f>
        <v>0.84871266033139614</v>
      </c>
      <c r="S107" s="167">
        <v>0.25</v>
      </c>
      <c r="T107" s="168">
        <v>0.27238425925925924</v>
      </c>
      <c r="U107" s="169"/>
      <c r="V107" s="170">
        <v>32.233333333333306</v>
      </c>
      <c r="W107" s="173"/>
      <c r="X107" s="151"/>
      <c r="Y107" s="279"/>
      <c r="Z107" s="280"/>
      <c r="AA107" s="109">
        <f>M107-J107</f>
        <v>-437.12512926576801</v>
      </c>
      <c r="AB107" s="152">
        <f>M107/J107</f>
        <v>0.86753783961643394</v>
      </c>
      <c r="AC107" s="267">
        <f>AB123</f>
        <v>0.84871266033139603</v>
      </c>
    </row>
    <row r="108" spans="1:29" ht="15.75" customHeight="1">
      <c r="A108" s="271"/>
      <c r="B108" s="92" t="s">
        <v>115</v>
      </c>
      <c r="C108" s="260" t="s">
        <v>123</v>
      </c>
      <c r="D108" s="261"/>
      <c r="E108" s="93">
        <v>18.18</v>
      </c>
      <c r="F108" s="94">
        <v>1782</v>
      </c>
      <c r="G108" s="95">
        <f t="shared" si="33"/>
        <v>32396.76</v>
      </c>
      <c r="H108" s="96"/>
      <c r="I108" s="97">
        <v>3</v>
      </c>
      <c r="J108" s="98">
        <v>3600</v>
      </c>
      <c r="K108" s="99">
        <f t="shared" ref="K108:K145" si="34">J108/I108</f>
        <v>1200</v>
      </c>
      <c r="L108" s="100">
        <v>3</v>
      </c>
      <c r="M108" s="98">
        <f>F108/V108*60</f>
        <v>3031.7580340264626</v>
      </c>
      <c r="N108" s="99">
        <f>M108/L108</f>
        <v>1010.5860113421542</v>
      </c>
      <c r="O108" s="101">
        <f>L108-I108</f>
        <v>0</v>
      </c>
      <c r="P108" s="102">
        <f>N108-K108</f>
        <v>-189.41398865784583</v>
      </c>
      <c r="Q108" s="103">
        <f>N108/K108</f>
        <v>0.84215500945179511</v>
      </c>
      <c r="R108" s="277"/>
      <c r="S108" s="1">
        <v>0.28263888888888888</v>
      </c>
      <c r="T108" s="2">
        <v>0.30712962962962964</v>
      </c>
      <c r="U108" s="104">
        <v>14.766666666666683</v>
      </c>
      <c r="V108" s="105">
        <v>35.266666666666694</v>
      </c>
      <c r="W108" s="106"/>
      <c r="X108" s="107"/>
      <c r="Y108" s="262"/>
      <c r="Z108" s="263"/>
      <c r="AA108" s="111">
        <f>M108-J108</f>
        <v>-568.24196597353739</v>
      </c>
      <c r="AB108" s="103">
        <f>M108/J108</f>
        <v>0.84215500945179522</v>
      </c>
      <c r="AC108" s="268"/>
    </row>
    <row r="109" spans="1:29" ht="15.75" customHeight="1">
      <c r="A109" s="271"/>
      <c r="B109" s="92" t="s">
        <v>115</v>
      </c>
      <c r="C109" s="260" t="s">
        <v>207</v>
      </c>
      <c r="D109" s="261"/>
      <c r="E109" s="93">
        <v>18.18</v>
      </c>
      <c r="F109" s="94">
        <v>1415</v>
      </c>
      <c r="G109" s="95">
        <f t="shared" si="33"/>
        <v>25724.7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3035.7568533969011</v>
      </c>
      <c r="N109" s="99">
        <f>M109/L109</f>
        <v>1011.9189511323003</v>
      </c>
      <c r="O109" s="101">
        <f>L109-I109</f>
        <v>0</v>
      </c>
      <c r="P109" s="102">
        <f>N109-K109</f>
        <v>-188.08104886769968</v>
      </c>
      <c r="Q109" s="103">
        <f>N109/K109</f>
        <v>0.84326579261025025</v>
      </c>
      <c r="R109" s="277"/>
      <c r="S109" s="1">
        <v>0.31877314814814817</v>
      </c>
      <c r="T109" s="2">
        <v>0.33819444444444446</v>
      </c>
      <c r="U109" s="104">
        <v>16.766666666666676</v>
      </c>
      <c r="V109" s="105">
        <v>27.966666666666669</v>
      </c>
      <c r="W109" s="106"/>
      <c r="X109" s="107"/>
      <c r="Y109" s="262"/>
      <c r="Z109" s="263"/>
      <c r="AA109" s="111">
        <f>M109-J109</f>
        <v>-564.24314660309892</v>
      </c>
      <c r="AB109" s="103">
        <f>M109/J109</f>
        <v>0.84326579261025025</v>
      </c>
      <c r="AC109" s="268"/>
    </row>
    <row r="110" spans="1:29" ht="15.75" customHeight="1">
      <c r="A110" s="271"/>
      <c r="B110" s="92" t="s">
        <v>115</v>
      </c>
      <c r="C110" s="260" t="s">
        <v>208</v>
      </c>
      <c r="D110" s="261"/>
      <c r="E110" s="93">
        <v>14.28</v>
      </c>
      <c r="F110" s="94">
        <v>4192</v>
      </c>
      <c r="G110" s="95">
        <f t="shared" si="33"/>
        <v>59861.759999999995</v>
      </c>
      <c r="H110" s="96"/>
      <c r="I110" s="97">
        <v>3</v>
      </c>
      <c r="J110" s="98">
        <v>3600</v>
      </c>
      <c r="K110" s="99">
        <f t="shared" si="34"/>
        <v>1200</v>
      </c>
      <c r="L110" s="100">
        <v>3</v>
      </c>
      <c r="M110" s="98">
        <f>F110/V110*60</f>
        <v>3036.4587525150887</v>
      </c>
      <c r="N110" s="99">
        <f>M110/L110</f>
        <v>1012.1529175050296</v>
      </c>
      <c r="O110" s="101">
        <f>L110-I110</f>
        <v>0</v>
      </c>
      <c r="P110" s="102">
        <f>N110-K110</f>
        <v>-187.84708249497044</v>
      </c>
      <c r="Q110" s="103">
        <f>N110/K110</f>
        <v>0.84346076458752461</v>
      </c>
      <c r="R110" s="277"/>
      <c r="S110" s="1">
        <v>0.34872685185185187</v>
      </c>
      <c r="T110" s="2">
        <v>0.40625000000000006</v>
      </c>
      <c r="U110" s="104">
        <v>15.166666666666666</v>
      </c>
      <c r="V110" s="105">
        <v>82.833333333333385</v>
      </c>
      <c r="W110" s="106"/>
      <c r="X110" s="107"/>
      <c r="Y110" s="262"/>
      <c r="Z110" s="263"/>
      <c r="AA110" s="111">
        <f>M110-J110</f>
        <v>-563.54124748491131</v>
      </c>
      <c r="AB110" s="103">
        <f>M110/J110</f>
        <v>0.84346076458752461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35">AVERAGE(I107:I122)</f>
        <v>3.25</v>
      </c>
      <c r="J123" s="138">
        <f t="shared" si="35"/>
        <v>3525</v>
      </c>
      <c r="K123" s="139">
        <f t="shared" ref="K123" si="36">J123/I123</f>
        <v>1084.6153846153845</v>
      </c>
      <c r="L123" s="137">
        <f t="shared" ref="L123:M123" si="37">AVERAGE(L107:L122)</f>
        <v>3.25</v>
      </c>
      <c r="M123" s="138">
        <f t="shared" si="37"/>
        <v>2991.712127668171</v>
      </c>
      <c r="N123" s="139">
        <f t="shared" ref="N123:N128" si="38">M123/L123</f>
        <v>920.52680851328341</v>
      </c>
      <c r="O123" s="140">
        <f t="shared" ref="O123:O128" si="39">L123-I123</f>
        <v>0</v>
      </c>
      <c r="P123" s="141">
        <f t="shared" ref="P123:P128" si="40">N123-K123</f>
        <v>-164.08857610210111</v>
      </c>
      <c r="Q123" s="142">
        <f t="shared" ref="Q123:Q128" si="41">N123/K123</f>
        <v>0.84871266033139614</v>
      </c>
      <c r="R123" s="278"/>
      <c r="S123" s="143">
        <f>S107</f>
        <v>0.25</v>
      </c>
      <c r="T123" s="144">
        <f>INDEX(T107:T122,COUNTA(T107:T122))</f>
        <v>0.40625000000000006</v>
      </c>
      <c r="U123" s="145"/>
      <c r="V123" s="156"/>
      <c r="W123" s="89"/>
      <c r="X123" s="91"/>
      <c r="Y123" s="265"/>
      <c r="Z123" s="266"/>
      <c r="AA123" s="157">
        <f t="shared" ref="AA123:AA128" si="42">M123-J123</f>
        <v>-533.28787233182902</v>
      </c>
      <c r="AB123" s="142">
        <f t="shared" ref="AB123:AB128" si="43">M123/J123</f>
        <v>0.84871266033139603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1417</v>
      </c>
      <c r="G124" s="159">
        <f t="shared" ref="G124:G128" si="44">E124*F124</f>
        <v>35467.51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2857.8151260504264</v>
      </c>
      <c r="N124" s="163">
        <f t="shared" si="38"/>
        <v>714.45378151260661</v>
      </c>
      <c r="O124" s="165">
        <f t="shared" si="39"/>
        <v>0</v>
      </c>
      <c r="P124" s="166">
        <f t="shared" si="40"/>
        <v>-110.54621848739339</v>
      </c>
      <c r="Q124" s="152">
        <f t="shared" si="41"/>
        <v>0.86600458365164434</v>
      </c>
      <c r="R124" s="276">
        <f>Q140</f>
        <v>0.87327490948327802</v>
      </c>
      <c r="S124" s="167">
        <v>0.25017361111111114</v>
      </c>
      <c r="T124" s="168">
        <v>0.27083333333333331</v>
      </c>
      <c r="U124" s="169"/>
      <c r="V124" s="170">
        <v>29.749999999999936</v>
      </c>
      <c r="W124" s="168"/>
      <c r="X124" s="171"/>
      <c r="Y124" s="279"/>
      <c r="Z124" s="280"/>
      <c r="AA124" s="109">
        <f t="shared" si="42"/>
        <v>-442.18487394957356</v>
      </c>
      <c r="AB124" s="152">
        <f t="shared" si="43"/>
        <v>0.86600458365164434</v>
      </c>
      <c r="AC124" s="267">
        <f>AB140</f>
        <v>0.87327490948327802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1616</v>
      </c>
      <c r="G125" s="95">
        <f t="shared" si="44"/>
        <v>41127.199999999997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>F125/V125*60</f>
        <v>2870.0542673902273</v>
      </c>
      <c r="N125" s="99">
        <f t="shared" si="38"/>
        <v>717.51356684755683</v>
      </c>
      <c r="O125" s="101">
        <f t="shared" si="39"/>
        <v>0</v>
      </c>
      <c r="P125" s="102">
        <f t="shared" si="40"/>
        <v>-107.48643315244317</v>
      </c>
      <c r="Q125" s="103">
        <f t="shared" si="41"/>
        <v>0.86971341436067495</v>
      </c>
      <c r="R125" s="277"/>
      <c r="S125" s="1">
        <v>0.28278935185185183</v>
      </c>
      <c r="T125" s="2">
        <v>0.30625000000000002</v>
      </c>
      <c r="U125" s="104">
        <v>17.216666666666669</v>
      </c>
      <c r="V125" s="105">
        <v>33.783333333333388</v>
      </c>
      <c r="W125" s="106"/>
      <c r="X125" s="113"/>
      <c r="Y125" s="262"/>
      <c r="Z125" s="263"/>
      <c r="AA125" s="111">
        <f t="shared" si="42"/>
        <v>-429.94573260977268</v>
      </c>
      <c r="AB125" s="103">
        <f t="shared" si="43"/>
        <v>0.86971341436067495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818</v>
      </c>
      <c r="G126" s="95">
        <f t="shared" si="44"/>
        <v>21865.14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>F126/V126*60</f>
        <v>2861.8075801749201</v>
      </c>
      <c r="N126" s="99">
        <f t="shared" si="38"/>
        <v>715.45189504373002</v>
      </c>
      <c r="O126" s="101">
        <f t="shared" si="39"/>
        <v>0</v>
      </c>
      <c r="P126" s="102">
        <f t="shared" si="40"/>
        <v>-109.54810495626998</v>
      </c>
      <c r="Q126" s="103">
        <f t="shared" si="41"/>
        <v>0.86721441823482426</v>
      </c>
      <c r="R126" s="277"/>
      <c r="S126" s="1">
        <v>0.31805555555555554</v>
      </c>
      <c r="T126" s="2">
        <v>0.32996527777777779</v>
      </c>
      <c r="U126" s="104">
        <v>16.99999999999994</v>
      </c>
      <c r="V126" s="105">
        <v>17.150000000000041</v>
      </c>
      <c r="W126" s="106"/>
      <c r="X126" s="113"/>
      <c r="Y126" s="262"/>
      <c r="Z126" s="263"/>
      <c r="AA126" s="111">
        <f t="shared" si="42"/>
        <v>-438.19241982507992</v>
      </c>
      <c r="AB126" s="103">
        <f t="shared" si="43"/>
        <v>0.86721441823482426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2128</v>
      </c>
      <c r="G127" s="95">
        <f t="shared" si="44"/>
        <v>63840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>F127/V127*60</f>
        <v>2646.2176165803094</v>
      </c>
      <c r="N127" s="99">
        <f t="shared" si="38"/>
        <v>661.55440414507734</v>
      </c>
      <c r="O127" s="101">
        <f t="shared" si="39"/>
        <v>0</v>
      </c>
      <c r="P127" s="102">
        <f t="shared" si="40"/>
        <v>-88.445595854922658</v>
      </c>
      <c r="Q127" s="103">
        <f t="shared" si="41"/>
        <v>0.88207253886010317</v>
      </c>
      <c r="R127" s="277"/>
      <c r="S127" s="1">
        <v>0.34305555555555556</v>
      </c>
      <c r="T127" s="2">
        <v>0.37656250000000002</v>
      </c>
      <c r="U127" s="104">
        <v>18.849999999999987</v>
      </c>
      <c r="V127" s="105">
        <v>48.250000000000028</v>
      </c>
      <c r="W127" s="106"/>
      <c r="X127" s="107"/>
      <c r="Y127" s="262"/>
      <c r="Z127" s="263"/>
      <c r="AA127" s="111">
        <f t="shared" si="42"/>
        <v>-353.78238341969063</v>
      </c>
      <c r="AB127" s="103">
        <f t="shared" si="43"/>
        <v>0.88207253886010317</v>
      </c>
      <c r="AC127" s="268"/>
    </row>
    <row r="128" spans="1:29" ht="15.75" customHeight="1">
      <c r="A128" s="282"/>
      <c r="B128" s="92" t="s">
        <v>115</v>
      </c>
      <c r="C128" s="260" t="s">
        <v>126</v>
      </c>
      <c r="D128" s="261"/>
      <c r="E128" s="93">
        <v>30</v>
      </c>
      <c r="F128" s="94">
        <v>2502</v>
      </c>
      <c r="G128" s="95">
        <f t="shared" si="44"/>
        <v>75060</v>
      </c>
      <c r="H128" s="113"/>
      <c r="I128" s="97">
        <v>3</v>
      </c>
      <c r="J128" s="98">
        <v>3000</v>
      </c>
      <c r="K128" s="99">
        <f t="shared" si="34"/>
        <v>1000</v>
      </c>
      <c r="L128" s="114">
        <v>3</v>
      </c>
      <c r="M128" s="98">
        <f>F128/V128*60</f>
        <v>2649.1764705882383</v>
      </c>
      <c r="N128" s="99">
        <f t="shared" si="38"/>
        <v>883.05882352941273</v>
      </c>
      <c r="O128" s="101">
        <f t="shared" si="39"/>
        <v>0</v>
      </c>
      <c r="P128" s="102">
        <f t="shared" si="40"/>
        <v>-116.94117647058727</v>
      </c>
      <c r="Q128" s="103">
        <f t="shared" si="41"/>
        <v>0.88305882352941278</v>
      </c>
      <c r="R128" s="277"/>
      <c r="S128" s="1">
        <v>0.38842592592592595</v>
      </c>
      <c r="T128" s="2">
        <v>0.42777777777777776</v>
      </c>
      <c r="U128" s="104">
        <v>17.083333333333339</v>
      </c>
      <c r="V128" s="105">
        <v>56.6666666666666</v>
      </c>
      <c r="W128" s="106"/>
      <c r="X128" s="107"/>
      <c r="Y128" s="262"/>
      <c r="Z128" s="263"/>
      <c r="AA128" s="111">
        <f t="shared" si="42"/>
        <v>-350.82352941176168</v>
      </c>
      <c r="AB128" s="103">
        <f t="shared" si="43"/>
        <v>0.88305882352941278</v>
      </c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3.8</v>
      </c>
      <c r="J140" s="138">
        <f t="shared" si="45"/>
        <v>3180</v>
      </c>
      <c r="K140" s="139">
        <f t="shared" ref="K140" si="46">J140/I140</f>
        <v>836.84210526315792</v>
      </c>
      <c r="L140" s="137">
        <f t="shared" ref="L140:M140" si="47">AVERAGE(L124:L139)</f>
        <v>3.8</v>
      </c>
      <c r="M140" s="138">
        <f t="shared" si="47"/>
        <v>2777.0142121568242</v>
      </c>
      <c r="N140" s="139">
        <f t="shared" ref="N140:N145" si="48">M140/L140</f>
        <v>730.79321372548009</v>
      </c>
      <c r="O140" s="140">
        <f t="shared" ref="O140:O145" si="49">L140-I140</f>
        <v>0</v>
      </c>
      <c r="P140" s="141">
        <f t="shared" ref="P140:P145" si="50">N140-K140</f>
        <v>-106.04889153767783</v>
      </c>
      <c r="Q140" s="142">
        <f t="shared" ref="Q140:Q145" si="51">N140/K140</f>
        <v>0.87327490948327802</v>
      </c>
      <c r="R140" s="278"/>
      <c r="S140" s="143">
        <f>S124</f>
        <v>0.25017361111111114</v>
      </c>
      <c r="T140" s="144">
        <f>INDEX(T124:T139,COUNTA(T124:T139))</f>
        <v>0.42777777777777776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-402.98578784317579</v>
      </c>
      <c r="AB140" s="142">
        <f t="shared" ref="AB140:AB145" si="53">M140/J140</f>
        <v>0.87327490948327802</v>
      </c>
      <c r="AC140" s="269"/>
    </row>
    <row r="141" spans="1:29" ht="15.75" customHeight="1">
      <c r="A141" s="270" t="s">
        <v>127</v>
      </c>
      <c r="B141" s="108" t="s">
        <v>115</v>
      </c>
      <c r="C141" s="274" t="s">
        <v>246</v>
      </c>
      <c r="D141" s="275"/>
      <c r="E141" s="158">
        <v>13.42</v>
      </c>
      <c r="F141" s="87">
        <v>832</v>
      </c>
      <c r="G141" s="159">
        <f t="shared" ref="G141:G145" si="54">E141*F141</f>
        <v>11165.44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3087.8350515464076</v>
      </c>
      <c r="N141" s="163">
        <f t="shared" si="48"/>
        <v>514.63917525773456</v>
      </c>
      <c r="O141" s="165">
        <f t="shared" si="49"/>
        <v>0</v>
      </c>
      <c r="P141" s="166">
        <f t="shared" si="50"/>
        <v>-85.360824742265436</v>
      </c>
      <c r="Q141" s="152">
        <f t="shared" si="51"/>
        <v>0.85773195876289099</v>
      </c>
      <c r="R141" s="276">
        <f>Q157</f>
        <v>0.85714455310583981</v>
      </c>
      <c r="S141" s="167">
        <v>0.70833333333333337</v>
      </c>
      <c r="T141" s="168">
        <v>0.71956018518518516</v>
      </c>
      <c r="U141" s="169"/>
      <c r="V141" s="170">
        <v>16.166666666666583</v>
      </c>
      <c r="W141" s="168"/>
      <c r="X141" s="171"/>
      <c r="Y141" s="353"/>
      <c r="Z141" s="354"/>
      <c r="AA141" s="109">
        <f t="shared" si="52"/>
        <v>-512.16494845359239</v>
      </c>
      <c r="AB141" s="152">
        <f t="shared" si="53"/>
        <v>0.85773195876289099</v>
      </c>
      <c r="AC141" s="267">
        <f>AB157</f>
        <v>0.8571445531058397</v>
      </c>
    </row>
    <row r="142" spans="1:29" ht="15.75" customHeight="1">
      <c r="A142" s="271"/>
      <c r="B142" s="92" t="s">
        <v>115</v>
      </c>
      <c r="C142" s="260" t="s">
        <v>131</v>
      </c>
      <c r="D142" s="261"/>
      <c r="E142" s="93">
        <v>28.57</v>
      </c>
      <c r="F142" s="94">
        <v>1207</v>
      </c>
      <c r="G142" s="95">
        <f t="shared" si="54"/>
        <v>34483.99</v>
      </c>
      <c r="H142" s="96"/>
      <c r="I142" s="97">
        <v>13</v>
      </c>
      <c r="J142" s="98">
        <v>3600</v>
      </c>
      <c r="K142" s="99">
        <f t="shared" si="34"/>
        <v>276.92307692307691</v>
      </c>
      <c r="L142" s="100">
        <v>13</v>
      </c>
      <c r="M142" s="98">
        <f>F142/V142*60</f>
        <v>3077.3371104815792</v>
      </c>
      <c r="N142" s="99">
        <f t="shared" si="48"/>
        <v>236.71823926781377</v>
      </c>
      <c r="O142" s="101">
        <f t="shared" si="49"/>
        <v>0</v>
      </c>
      <c r="P142" s="102">
        <f t="shared" si="50"/>
        <v>-40.204837655263134</v>
      </c>
      <c r="Q142" s="103">
        <f t="shared" si="51"/>
        <v>0.85481586402266085</v>
      </c>
      <c r="R142" s="277"/>
      <c r="S142" s="1">
        <v>0.72393518518518518</v>
      </c>
      <c r="T142" s="2">
        <v>0.74027777777777781</v>
      </c>
      <c r="U142" s="104">
        <v>6.3000000000000256</v>
      </c>
      <c r="V142" s="105">
        <v>23.533333333333388</v>
      </c>
      <c r="W142" s="106"/>
      <c r="X142" s="113"/>
      <c r="Y142" s="355"/>
      <c r="Z142" s="356"/>
      <c r="AA142" s="111">
        <f t="shared" si="52"/>
        <v>-522.6628895184208</v>
      </c>
      <c r="AB142" s="103">
        <f t="shared" si="53"/>
        <v>0.85481586402266085</v>
      </c>
      <c r="AC142" s="268"/>
    </row>
    <row r="143" spans="1:29" ht="15.75" customHeight="1">
      <c r="A143" s="271"/>
      <c r="B143" s="92" t="s">
        <v>104</v>
      </c>
      <c r="C143" s="260" t="s">
        <v>128</v>
      </c>
      <c r="D143" s="261"/>
      <c r="E143" s="93">
        <v>25.64</v>
      </c>
      <c r="F143" s="94">
        <v>1705</v>
      </c>
      <c r="G143" s="95">
        <f t="shared" si="54"/>
        <v>43716.200000000004</v>
      </c>
      <c r="H143" s="96"/>
      <c r="I143" s="97">
        <v>11</v>
      </c>
      <c r="J143" s="98">
        <v>3600</v>
      </c>
      <c r="K143" s="99">
        <f t="shared" si="34"/>
        <v>327.27272727272725</v>
      </c>
      <c r="L143" s="100">
        <v>11</v>
      </c>
      <c r="M143" s="98">
        <f>F143/V143*60</f>
        <v>3068.9999999999859</v>
      </c>
      <c r="N143" s="99">
        <f t="shared" si="48"/>
        <v>278.99999999999869</v>
      </c>
      <c r="O143" s="101">
        <f t="shared" si="49"/>
        <v>0</v>
      </c>
      <c r="P143" s="102">
        <f t="shared" si="50"/>
        <v>-48.272727272728559</v>
      </c>
      <c r="Q143" s="103">
        <f t="shared" si="51"/>
        <v>0.85249999999999604</v>
      </c>
      <c r="R143" s="277"/>
      <c r="S143" s="1">
        <v>0.74305555555555547</v>
      </c>
      <c r="T143" s="2">
        <v>0.76620370370370372</v>
      </c>
      <c r="U143" s="104">
        <v>3.9999999999998259</v>
      </c>
      <c r="V143" s="105">
        <v>33.333333333333485</v>
      </c>
      <c r="W143" s="106"/>
      <c r="X143" s="113"/>
      <c r="Y143" s="355"/>
      <c r="Z143" s="356"/>
      <c r="AA143" s="111">
        <f t="shared" si="52"/>
        <v>-531.0000000000141</v>
      </c>
      <c r="AB143" s="103">
        <f t="shared" si="53"/>
        <v>0.85249999999999604</v>
      </c>
      <c r="AC143" s="268"/>
    </row>
    <row r="144" spans="1:29" ht="15.75" customHeight="1">
      <c r="A144" s="271"/>
      <c r="B144" s="92" t="s">
        <v>104</v>
      </c>
      <c r="C144" s="260" t="s">
        <v>129</v>
      </c>
      <c r="D144" s="261"/>
      <c r="E144" s="93">
        <v>29.52</v>
      </c>
      <c r="F144" s="94">
        <v>1628</v>
      </c>
      <c r="G144" s="95">
        <f t="shared" si="54"/>
        <v>48058.559999999998</v>
      </c>
      <c r="H144" s="96"/>
      <c r="I144" s="97">
        <v>17</v>
      </c>
      <c r="J144" s="98">
        <v>3273</v>
      </c>
      <c r="K144" s="99">
        <f t="shared" si="34"/>
        <v>192.52941176470588</v>
      </c>
      <c r="L144" s="100">
        <v>17</v>
      </c>
      <c r="M144" s="98">
        <f>F144/V144*60</f>
        <v>2817.6923076923131</v>
      </c>
      <c r="N144" s="99">
        <f t="shared" si="48"/>
        <v>165.74660633484194</v>
      </c>
      <c r="O144" s="101">
        <f t="shared" si="49"/>
        <v>0</v>
      </c>
      <c r="P144" s="102">
        <f t="shared" si="50"/>
        <v>-26.782805429863942</v>
      </c>
      <c r="Q144" s="103">
        <f t="shared" si="51"/>
        <v>0.86088979764506968</v>
      </c>
      <c r="R144" s="277"/>
      <c r="S144" s="1">
        <v>0.77175925925925926</v>
      </c>
      <c r="T144" s="2">
        <v>0.79583333333333328</v>
      </c>
      <c r="U144" s="104">
        <v>7.9999999999999716</v>
      </c>
      <c r="V144" s="105">
        <v>34.6666666666666</v>
      </c>
      <c r="W144" s="106"/>
      <c r="X144" s="107"/>
      <c r="Y144" s="355"/>
      <c r="Z144" s="356"/>
      <c r="AA144" s="111">
        <f t="shared" si="52"/>
        <v>-455.30769230768692</v>
      </c>
      <c r="AB144" s="103">
        <f t="shared" si="53"/>
        <v>0.86088979764506968</v>
      </c>
      <c r="AC144" s="268"/>
    </row>
    <row r="145" spans="1:29" ht="15.75" customHeight="1">
      <c r="A145" s="272"/>
      <c r="B145" s="92" t="s">
        <v>104</v>
      </c>
      <c r="C145" s="260" t="s">
        <v>130</v>
      </c>
      <c r="D145" s="261"/>
      <c r="E145" s="93">
        <v>29.85</v>
      </c>
      <c r="F145" s="94">
        <v>1897</v>
      </c>
      <c r="G145" s="95">
        <f t="shared" si="54"/>
        <v>56625.450000000004</v>
      </c>
      <c r="H145" s="113"/>
      <c r="I145" s="97">
        <v>17</v>
      </c>
      <c r="J145" s="98">
        <v>3273</v>
      </c>
      <c r="K145" s="99">
        <f t="shared" si="34"/>
        <v>192.52941176470588</v>
      </c>
      <c r="L145" s="114">
        <v>17</v>
      </c>
      <c r="M145" s="98">
        <f>F145/V145*60</f>
        <v>2816.164948453606</v>
      </c>
      <c r="N145" s="99">
        <f t="shared" si="48"/>
        <v>165.65676167374153</v>
      </c>
      <c r="O145" s="101">
        <f t="shared" si="49"/>
        <v>0</v>
      </c>
      <c r="P145" s="102">
        <f t="shared" si="50"/>
        <v>-26.872650090964356</v>
      </c>
      <c r="Q145" s="103">
        <f t="shared" si="51"/>
        <v>0.86042314343220472</v>
      </c>
      <c r="R145" s="277"/>
      <c r="S145" s="1">
        <v>0.79930555555555549</v>
      </c>
      <c r="T145" s="2">
        <v>0.82737268518518514</v>
      </c>
      <c r="U145" s="104">
        <v>4.9999999999999822</v>
      </c>
      <c r="V145" s="105">
        <v>40.4166666666667</v>
      </c>
      <c r="W145" s="106"/>
      <c r="X145" s="107"/>
      <c r="Y145" s="355"/>
      <c r="Z145" s="356"/>
      <c r="AA145" s="111">
        <f t="shared" si="52"/>
        <v>-456.83505154639397</v>
      </c>
      <c r="AB145" s="103">
        <f t="shared" si="53"/>
        <v>0.86042314343220472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355"/>
      <c r="Z146" s="356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355"/>
      <c r="Z147" s="356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355"/>
      <c r="Z148" s="356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355"/>
      <c r="Z149" s="356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355"/>
      <c r="Z150" s="356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355"/>
      <c r="Z151" s="356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355"/>
      <c r="Z152" s="356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355"/>
      <c r="Z153" s="356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355"/>
      <c r="Z154" s="356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355"/>
      <c r="Z155" s="356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355"/>
      <c r="Z156" s="356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3469.2</v>
      </c>
      <c r="K157" s="139">
        <f t="shared" ref="K157" si="56">J157/I157</f>
        <v>271.03124999999994</v>
      </c>
      <c r="L157" s="137">
        <f t="shared" ref="L157:M157" si="57">AVERAGE(L141:L156)</f>
        <v>12.8</v>
      </c>
      <c r="M157" s="138">
        <f t="shared" si="57"/>
        <v>2973.6058836347788</v>
      </c>
      <c r="N157" s="139">
        <f>M157/L157</f>
        <v>232.31295965896709</v>
      </c>
      <c r="O157" s="140">
        <f>L157-I157</f>
        <v>0</v>
      </c>
      <c r="P157" s="141">
        <f>N157-K157</f>
        <v>-38.718290341032855</v>
      </c>
      <c r="Q157" s="142">
        <f>N157/K157</f>
        <v>0.85714455310583981</v>
      </c>
      <c r="R157" s="278"/>
      <c r="S157" s="143">
        <f>S141</f>
        <v>0.70833333333333337</v>
      </c>
      <c r="T157" s="144">
        <f>INDEX(T141:T156,COUNTA(T141:T156))</f>
        <v>0.82737268518518514</v>
      </c>
      <c r="U157" s="145"/>
      <c r="V157" s="156"/>
      <c r="W157" s="135"/>
      <c r="X157" s="139"/>
      <c r="Y157" s="357"/>
      <c r="Z157" s="358"/>
      <c r="AA157" s="157">
        <f>M157-J157</f>
        <v>-495.594116365221</v>
      </c>
      <c r="AB157" s="142">
        <f>M157/J157</f>
        <v>0.8571445531058397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7156</v>
      </c>
      <c r="G158" s="159">
        <f t="shared" ref="G158" si="58">E158*F158</f>
        <v>100398.68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2409.652979141335</v>
      </c>
      <c r="N158" s="163">
        <f>M158/L158</f>
        <v>602.41324478533375</v>
      </c>
      <c r="O158" s="165">
        <f>L158-I158</f>
        <v>0</v>
      </c>
      <c r="P158" s="166">
        <f>N158-K158</f>
        <v>-72.586755214666255</v>
      </c>
      <c r="Q158" s="152">
        <f>N158/K158</f>
        <v>0.89246406634864262</v>
      </c>
      <c r="R158" s="276">
        <f>Q174</f>
        <v>0.89246406634864262</v>
      </c>
      <c r="S158" s="167">
        <v>0.70833333333333337</v>
      </c>
      <c r="T158" s="168">
        <v>0.83207175925925925</v>
      </c>
      <c r="U158" s="169"/>
      <c r="V158" s="170">
        <v>178.18333333333325</v>
      </c>
      <c r="W158" s="168"/>
      <c r="X158" s="171"/>
      <c r="Y158" s="353"/>
      <c r="Z158" s="354"/>
      <c r="AA158" s="109">
        <f>M158-J158</f>
        <v>-290.34702085866502</v>
      </c>
      <c r="AB158" s="152">
        <f>M158/J158</f>
        <v>0.89246406634864262</v>
      </c>
      <c r="AC158" s="267">
        <f>AB174</f>
        <v>0.89246406634864262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355"/>
      <c r="Z159" s="356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355"/>
      <c r="Z160" s="356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355"/>
      <c r="Z161" s="356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355"/>
      <c r="Z162" s="356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355"/>
      <c r="Z163" s="356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355"/>
      <c r="Z164" s="356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355"/>
      <c r="Z165" s="356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355"/>
      <c r="Z166" s="356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355"/>
      <c r="Z167" s="356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355"/>
      <c r="Z168" s="356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355"/>
      <c r="Z169" s="356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355"/>
      <c r="Z170" s="356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355"/>
      <c r="Z171" s="356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355"/>
      <c r="Z172" s="356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355"/>
      <c r="Z173" s="356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59">AVERAGE(I158:I173)</f>
        <v>4</v>
      </c>
      <c r="J174" s="138">
        <f t="shared" si="59"/>
        <v>2700</v>
      </c>
      <c r="K174" s="139">
        <f t="shared" ref="K174" si="60">J174/I174</f>
        <v>675</v>
      </c>
      <c r="L174" s="137">
        <f t="shared" ref="L174:M174" si="61">AVERAGE(L158:L173)</f>
        <v>4</v>
      </c>
      <c r="M174" s="138">
        <f t="shared" si="61"/>
        <v>2409.652979141335</v>
      </c>
      <c r="N174" s="139">
        <f>M174/L174</f>
        <v>602.41324478533375</v>
      </c>
      <c r="O174" s="140">
        <f>L174-I174</f>
        <v>0</v>
      </c>
      <c r="P174" s="141">
        <f>N174-K174</f>
        <v>-72.586755214666255</v>
      </c>
      <c r="Q174" s="142">
        <f>N174/K174</f>
        <v>0.89246406634864262</v>
      </c>
      <c r="R174" s="278"/>
      <c r="S174" s="143">
        <f>S158</f>
        <v>0.70833333333333337</v>
      </c>
      <c r="T174" s="144">
        <f>INDEX(T158:T173,COUNTA(T158:T173))</f>
        <v>0.83207175925925925</v>
      </c>
      <c r="U174" s="145"/>
      <c r="V174" s="156"/>
      <c r="W174" s="135"/>
      <c r="X174" s="139"/>
      <c r="Y174" s="357"/>
      <c r="Z174" s="358"/>
      <c r="AA174" s="157">
        <f>M174-J174</f>
        <v>-290.34702085866502</v>
      </c>
      <c r="AB174" s="142">
        <f>M174/J174</f>
        <v>0.89246406634864262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959</v>
      </c>
      <c r="G175" s="159">
        <f t="shared" ref="G175:G178" si="62">E175*F175</f>
        <v>26449.219999999998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2570.6626954579442</v>
      </c>
      <c r="N175" s="163">
        <f>M175/L175</f>
        <v>642.66567386448605</v>
      </c>
      <c r="O175" s="165">
        <f>L175-I175</f>
        <v>0</v>
      </c>
      <c r="P175" s="166">
        <f>N175-K175</f>
        <v>-107.33432613551395</v>
      </c>
      <c r="Q175" s="152">
        <f>N175/K175</f>
        <v>0.85688756515264808</v>
      </c>
      <c r="R175" s="276">
        <f>Q191</f>
        <v>0.86523730542865662</v>
      </c>
      <c r="S175" s="167">
        <v>0.70833333333333337</v>
      </c>
      <c r="T175" s="168">
        <v>0.72387731481481477</v>
      </c>
      <c r="U175" s="169"/>
      <c r="V175" s="170">
        <v>22.383333333333209</v>
      </c>
      <c r="W175" s="173"/>
      <c r="X175" s="151"/>
      <c r="Y175" s="353"/>
      <c r="Z175" s="354"/>
      <c r="AA175" s="109">
        <f>M175-J175</f>
        <v>-429.33730454205579</v>
      </c>
      <c r="AB175" s="152">
        <f>M175/J175</f>
        <v>0.85688756515264808</v>
      </c>
      <c r="AC175" s="267">
        <f>AB191</f>
        <v>0.86523730542865651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767</v>
      </c>
      <c r="G176" s="95">
        <f t="shared" si="62"/>
        <v>18523.05</v>
      </c>
      <c r="H176" s="96"/>
      <c r="I176" s="97">
        <v>4</v>
      </c>
      <c r="J176" s="98">
        <v>3000</v>
      </c>
      <c r="K176" s="99">
        <f t="shared" ref="K176:K178" si="63">J176/I176</f>
        <v>750</v>
      </c>
      <c r="L176" s="100">
        <v>4</v>
      </c>
      <c r="M176" s="98">
        <f>F176/V176*60</f>
        <v>2563.7883008356421</v>
      </c>
      <c r="N176" s="99">
        <f>M176/L176</f>
        <v>640.94707520891052</v>
      </c>
      <c r="O176" s="101">
        <f>L176-I176</f>
        <v>0</v>
      </c>
      <c r="P176" s="102">
        <f>N176-K176</f>
        <v>-109.05292479108948</v>
      </c>
      <c r="Q176" s="103">
        <f>N176/K176</f>
        <v>0.85459610027854738</v>
      </c>
      <c r="R176" s="277"/>
      <c r="S176" s="1">
        <v>0.72920138888888886</v>
      </c>
      <c r="T176" s="2">
        <v>0.7416666666666667</v>
      </c>
      <c r="U176" s="104">
        <v>7.6666666666666927</v>
      </c>
      <c r="V176" s="105">
        <v>17.950000000000088</v>
      </c>
      <c r="W176" s="106"/>
      <c r="X176" s="107"/>
      <c r="Y176" s="355"/>
      <c r="Z176" s="356"/>
      <c r="AA176" s="111">
        <f>M176-J176</f>
        <v>-436.21169916435792</v>
      </c>
      <c r="AB176" s="103">
        <f>M176/J176</f>
        <v>0.85459610027854738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2028</v>
      </c>
      <c r="G177" s="95">
        <f t="shared" si="62"/>
        <v>31859.88</v>
      </c>
      <c r="H177" s="96"/>
      <c r="I177" s="97">
        <v>3</v>
      </c>
      <c r="J177" s="98">
        <v>3300</v>
      </c>
      <c r="K177" s="99">
        <f t="shared" si="63"/>
        <v>1100</v>
      </c>
      <c r="L177" s="100">
        <v>3</v>
      </c>
      <c r="M177" s="98">
        <f>F177/V177*60</f>
        <v>2878.8643533123027</v>
      </c>
      <c r="N177" s="99">
        <f>M177/L177</f>
        <v>959.62145110410086</v>
      </c>
      <c r="O177" s="101">
        <f>L177-I177</f>
        <v>0</v>
      </c>
      <c r="P177" s="102">
        <f>N177-K177</f>
        <v>-140.37854889589914</v>
      </c>
      <c r="Q177" s="103">
        <f>N177/K177</f>
        <v>0.87238313736736439</v>
      </c>
      <c r="R177" s="277"/>
      <c r="S177" s="1">
        <v>0.74652777777777779</v>
      </c>
      <c r="T177" s="2">
        <v>0.77587962962962964</v>
      </c>
      <c r="U177" s="104">
        <v>6.9999999999999751</v>
      </c>
      <c r="V177" s="105">
        <v>42.266666666666666</v>
      </c>
      <c r="W177" s="106"/>
      <c r="X177" s="107"/>
      <c r="Y177" s="355"/>
      <c r="Z177" s="356"/>
      <c r="AA177" s="111">
        <f>M177-J177</f>
        <v>-421.13564668769732</v>
      </c>
      <c r="AB177" s="103">
        <f>M177/J177</f>
        <v>0.8723831373673645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4329</v>
      </c>
      <c r="G178" s="95">
        <f t="shared" si="62"/>
        <v>77445.81</v>
      </c>
      <c r="H178" s="96"/>
      <c r="I178" s="97">
        <v>4</v>
      </c>
      <c r="J178" s="98">
        <v>3300</v>
      </c>
      <c r="K178" s="99">
        <f t="shared" si="63"/>
        <v>825</v>
      </c>
      <c r="L178" s="100">
        <v>4</v>
      </c>
      <c r="M178" s="98">
        <f>F178/V178*60</f>
        <v>2888.6746987951828</v>
      </c>
      <c r="N178" s="99">
        <f>M178/L178</f>
        <v>722.16867469879571</v>
      </c>
      <c r="O178" s="101">
        <f>L178-I178</f>
        <v>0</v>
      </c>
      <c r="P178" s="102">
        <f>N178-K178</f>
        <v>-102.83132530120429</v>
      </c>
      <c r="Q178" s="103">
        <f>N178/K178</f>
        <v>0.87535596933187354</v>
      </c>
      <c r="R178" s="277"/>
      <c r="S178" s="1">
        <v>0.78130787037037042</v>
      </c>
      <c r="T178" s="2">
        <v>0.84375</v>
      </c>
      <c r="U178" s="104">
        <v>7.8166666666667162</v>
      </c>
      <c r="V178" s="105">
        <v>89.9166666666666</v>
      </c>
      <c r="W178" s="106"/>
      <c r="X178" s="107"/>
      <c r="Y178" s="355"/>
      <c r="Z178" s="356"/>
      <c r="AA178" s="111">
        <f>M178-J178</f>
        <v>-411.32530120481715</v>
      </c>
      <c r="AB178" s="103">
        <f>M178/J178</f>
        <v>0.87535596933187354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355"/>
      <c r="Z179" s="356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355"/>
      <c r="Z180" s="356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355"/>
      <c r="Z181" s="356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355"/>
      <c r="Z182" s="356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355"/>
      <c r="Z183" s="356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355"/>
      <c r="Z184" s="356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355"/>
      <c r="Z185" s="356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355"/>
      <c r="Z186" s="356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355"/>
      <c r="Z187" s="356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355"/>
      <c r="Z188" s="356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355"/>
      <c r="Z189" s="356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355"/>
      <c r="Z190" s="356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4">AVERAGE(I175:I190)</f>
        <v>3.75</v>
      </c>
      <c r="J191" s="138">
        <f t="shared" si="64"/>
        <v>3150</v>
      </c>
      <c r="K191" s="139">
        <f t="shared" ref="K191" si="65">J191/I191</f>
        <v>840</v>
      </c>
      <c r="L191" s="137">
        <f t="shared" ref="L191:M191" si="66">AVERAGE(L175:L190)</f>
        <v>3.75</v>
      </c>
      <c r="M191" s="138">
        <f t="shared" si="66"/>
        <v>2725.4975121002681</v>
      </c>
      <c r="N191" s="139">
        <f>M191/L191</f>
        <v>726.79933656007154</v>
      </c>
      <c r="O191" s="140">
        <f>L191-I191</f>
        <v>0</v>
      </c>
      <c r="P191" s="141">
        <f>N191-K191</f>
        <v>-113.20066343992846</v>
      </c>
      <c r="Q191" s="142">
        <f>N191/K191</f>
        <v>0.86523730542865662</v>
      </c>
      <c r="R191" s="278"/>
      <c r="S191" s="143">
        <f>S175</f>
        <v>0.70833333333333337</v>
      </c>
      <c r="T191" s="144">
        <f>INDEX(T175:T190,COUNTA(T175:T190))</f>
        <v>0.84375</v>
      </c>
      <c r="U191" s="145"/>
      <c r="V191" s="156"/>
      <c r="W191" s="89"/>
      <c r="X191" s="91"/>
      <c r="Y191" s="357"/>
      <c r="Z191" s="358"/>
      <c r="AA191" s="157">
        <f>M191-J191</f>
        <v>-424.50248789973193</v>
      </c>
      <c r="AB191" s="142">
        <f>M191/J191</f>
        <v>0.86523730542865651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1413</v>
      </c>
      <c r="G192" s="159">
        <f t="shared" ref="G192:G194" si="67">E192*F192</f>
        <v>31481.640000000003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2867.418263810604</v>
      </c>
      <c r="N192" s="163">
        <f>M192/L192</f>
        <v>573.48365276212076</v>
      </c>
      <c r="O192" s="165">
        <f>L192-I192</f>
        <v>0</v>
      </c>
      <c r="P192" s="166">
        <f>N192-K192</f>
        <v>-86.516347237879245</v>
      </c>
      <c r="Q192" s="152">
        <f>N192/K192</f>
        <v>0.8689146253971527</v>
      </c>
      <c r="R192" s="276">
        <f>Q208</f>
        <v>0.87264588781967467</v>
      </c>
      <c r="S192" s="167">
        <v>0.70863425925925927</v>
      </c>
      <c r="T192" s="168">
        <v>0.72916666666666663</v>
      </c>
      <c r="U192" s="169"/>
      <c r="V192" s="170">
        <v>29.566666666666599</v>
      </c>
      <c r="W192" s="173"/>
      <c r="X192" s="151"/>
      <c r="Y192" s="353"/>
      <c r="Z192" s="354"/>
      <c r="AA192" s="109">
        <f>M192-J192</f>
        <v>-432.581736189396</v>
      </c>
      <c r="AB192" s="152">
        <f>M192/J192</f>
        <v>0.8689146253971527</v>
      </c>
      <c r="AC192" s="267">
        <f>AB208</f>
        <v>0.87264588781967467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1302</v>
      </c>
      <c r="G193" s="95">
        <f t="shared" si="67"/>
        <v>23670.36</v>
      </c>
      <c r="H193" s="96"/>
      <c r="I193" s="97">
        <v>4</v>
      </c>
      <c r="J193" s="98">
        <v>3300</v>
      </c>
      <c r="K193" s="99">
        <f t="shared" ref="K193:K229" si="68">J193/I193</f>
        <v>825</v>
      </c>
      <c r="L193" s="100">
        <v>4</v>
      </c>
      <c r="M193" s="98">
        <f>F193/V193*60</f>
        <v>2863.2864996945796</v>
      </c>
      <c r="N193" s="99">
        <f>M193/L193</f>
        <v>715.82162492364489</v>
      </c>
      <c r="O193" s="101">
        <f>L193-I193</f>
        <v>0</v>
      </c>
      <c r="P193" s="102">
        <f>N193-K193</f>
        <v>-109.17837507635511</v>
      </c>
      <c r="Q193" s="103">
        <f>N193/K193</f>
        <v>0.86766257566502414</v>
      </c>
      <c r="R193" s="277"/>
      <c r="S193" s="1">
        <v>0.73333333333333339</v>
      </c>
      <c r="T193" s="2">
        <v>0.75228009259259254</v>
      </c>
      <c r="U193" s="104">
        <v>6.0000000000001386</v>
      </c>
      <c r="V193" s="105">
        <v>27.283333333333175</v>
      </c>
      <c r="W193" s="106"/>
      <c r="X193" s="107"/>
      <c r="Y193" s="355"/>
      <c r="Z193" s="356"/>
      <c r="AA193" s="111">
        <f>M193-J193</f>
        <v>-436.71350030542044</v>
      </c>
      <c r="AB193" s="103">
        <f>M193/J193</f>
        <v>0.86766257566502414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6595</v>
      </c>
      <c r="G194" s="95">
        <f t="shared" si="67"/>
        <v>109872.7</v>
      </c>
      <c r="H194" s="96"/>
      <c r="I194" s="97">
        <v>4</v>
      </c>
      <c r="J194" s="98">
        <v>3300</v>
      </c>
      <c r="K194" s="99">
        <f t="shared" si="68"/>
        <v>825</v>
      </c>
      <c r="L194" s="100">
        <v>4</v>
      </c>
      <c r="M194" s="98">
        <f>F194/V194*60</f>
        <v>2908.4895259095952</v>
      </c>
      <c r="N194" s="99">
        <f>M194/L194</f>
        <v>727.12238147739879</v>
      </c>
      <c r="O194" s="101">
        <f>L194-I194</f>
        <v>0</v>
      </c>
      <c r="P194" s="102">
        <f>N194-K194</f>
        <v>-97.87761852260121</v>
      </c>
      <c r="Q194" s="103">
        <f>N194/K194</f>
        <v>0.88136046239684707</v>
      </c>
      <c r="R194" s="277"/>
      <c r="S194" s="1">
        <v>0.75625000000000009</v>
      </c>
      <c r="T194" s="2">
        <v>0.85072916666666665</v>
      </c>
      <c r="U194" s="104">
        <v>5.7166666666668675</v>
      </c>
      <c r="V194" s="105">
        <v>136.04999999999984</v>
      </c>
      <c r="W194" s="106"/>
      <c r="X194" s="107"/>
      <c r="Y194" s="355"/>
      <c r="Z194" s="356"/>
      <c r="AA194" s="111">
        <f>M194-J194</f>
        <v>-391.51047409040484</v>
      </c>
      <c r="AB194" s="103">
        <f>M194/J194</f>
        <v>0.88136046239684707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355"/>
      <c r="Z195" s="356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355"/>
      <c r="Z196" s="356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355"/>
      <c r="Z197" s="356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355"/>
      <c r="Z198" s="356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355"/>
      <c r="Z199" s="356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355"/>
      <c r="Z200" s="356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355"/>
      <c r="Z201" s="356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355"/>
      <c r="Z202" s="356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355"/>
      <c r="Z203" s="356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355"/>
      <c r="Z204" s="356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355"/>
      <c r="Z205" s="356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355"/>
      <c r="Z206" s="356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355"/>
      <c r="Z207" s="356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4.333333333333333</v>
      </c>
      <c r="J208" s="138">
        <f t="shared" si="69"/>
        <v>3300</v>
      </c>
      <c r="K208" s="139">
        <f t="shared" ref="K208" si="70">J208/I208</f>
        <v>761.53846153846155</v>
      </c>
      <c r="L208" s="137">
        <f t="shared" ref="L208:M208" si="71">AVERAGE(L192:L207)</f>
        <v>4.333333333333333</v>
      </c>
      <c r="M208" s="138">
        <f t="shared" si="71"/>
        <v>2879.7314298049264</v>
      </c>
      <c r="N208" s="139">
        <f>M208/L208</f>
        <v>664.55340687805995</v>
      </c>
      <c r="O208" s="140">
        <f>L208-I208</f>
        <v>0</v>
      </c>
      <c r="P208" s="141">
        <f>N208-K208</f>
        <v>-96.985054660401602</v>
      </c>
      <c r="Q208" s="142">
        <f>N208/K208</f>
        <v>0.87264588781967467</v>
      </c>
      <c r="R208" s="278"/>
      <c r="S208" s="143">
        <f>S192</f>
        <v>0.70863425925925927</v>
      </c>
      <c r="T208" s="144">
        <f>INDEX(T192:T207,COUNTA(T192:T207))</f>
        <v>0.85072916666666665</v>
      </c>
      <c r="U208" s="145"/>
      <c r="V208" s="156"/>
      <c r="W208" s="89"/>
      <c r="X208" s="91"/>
      <c r="Y208" s="357"/>
      <c r="Z208" s="358"/>
      <c r="AA208" s="157">
        <f>M208-J208</f>
        <v>-420.26857019507361</v>
      </c>
      <c r="AB208" s="142">
        <f>M208/J208</f>
        <v>0.87264588781967467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3206</v>
      </c>
      <c r="G209" s="159">
        <f t="shared" ref="G209:G210" si="72">E209*F209</f>
        <v>58285.08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3031.6784869976354</v>
      </c>
      <c r="N209" s="163">
        <f>M209/L209</f>
        <v>1010.5594956658784</v>
      </c>
      <c r="O209" s="165">
        <f>L209-I209</f>
        <v>0</v>
      </c>
      <c r="P209" s="166">
        <f>N209-K209</f>
        <v>-189.44050433412156</v>
      </c>
      <c r="Q209" s="152">
        <f>N209/K209</f>
        <v>0.84213291305489868</v>
      </c>
      <c r="R209" s="276">
        <f>Q225</f>
        <v>0.84433610889199673</v>
      </c>
      <c r="S209" s="167">
        <v>0.70833333333333337</v>
      </c>
      <c r="T209" s="168">
        <v>0.75239583333333337</v>
      </c>
      <c r="U209" s="169"/>
      <c r="V209" s="170">
        <v>63.45</v>
      </c>
      <c r="W209" s="173"/>
      <c r="X209" s="151"/>
      <c r="Y209" s="353"/>
      <c r="Z209" s="354"/>
      <c r="AA209" s="109">
        <f>M209-J209</f>
        <v>-568.32151300236455</v>
      </c>
      <c r="AB209" s="152">
        <f>M209/J209</f>
        <v>0.84213291305489868</v>
      </c>
      <c r="AC209" s="267">
        <f>AB225</f>
        <v>0.84433610889199673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8109</v>
      </c>
      <c r="G210" s="95">
        <f t="shared" si="72"/>
        <v>115796.51999999999</v>
      </c>
      <c r="H210" s="96"/>
      <c r="I210" s="97">
        <v>3</v>
      </c>
      <c r="J210" s="98">
        <v>3600</v>
      </c>
      <c r="K210" s="99">
        <f t="shared" si="68"/>
        <v>1200</v>
      </c>
      <c r="L210" s="100">
        <v>3</v>
      </c>
      <c r="M210" s="98">
        <f>F210/V210*60</f>
        <v>3047.5414970247416</v>
      </c>
      <c r="N210" s="99">
        <f>M210/L210</f>
        <v>1015.8471656749139</v>
      </c>
      <c r="O210" s="101">
        <f>L210-I210</f>
        <v>0</v>
      </c>
      <c r="P210" s="102">
        <f>N210-K210</f>
        <v>-184.15283432508613</v>
      </c>
      <c r="Q210" s="103">
        <f>N210/K210</f>
        <v>0.84653930472909489</v>
      </c>
      <c r="R210" s="277"/>
      <c r="S210" s="1">
        <v>0.76552083333333332</v>
      </c>
      <c r="T210" s="2">
        <v>0.87638888888888888</v>
      </c>
      <c r="U210" s="104">
        <v>18.899999999999917</v>
      </c>
      <c r="V210" s="105">
        <v>159.65</v>
      </c>
      <c r="W210" s="106"/>
      <c r="X210" s="107"/>
      <c r="Y210" s="355"/>
      <c r="Z210" s="356"/>
      <c r="AA210" s="111">
        <f>M210-J210</f>
        <v>-552.4585029752584</v>
      </c>
      <c r="AB210" s="103">
        <f>M210/J210</f>
        <v>0.84653930472909489</v>
      </c>
      <c r="AC210" s="268"/>
    </row>
    <row r="211" spans="1:29" ht="15.75" customHeight="1">
      <c r="A211" s="271"/>
      <c r="B211" s="92"/>
      <c r="C211" s="260"/>
      <c r="D211" s="261"/>
      <c r="E211" s="93"/>
      <c r="F211" s="94"/>
      <c r="G211" s="95"/>
      <c r="H211" s="96"/>
      <c r="I211" s="97"/>
      <c r="J211" s="98"/>
      <c r="K211" s="99"/>
      <c r="L211" s="100"/>
      <c r="M211" s="98"/>
      <c r="N211" s="99"/>
      <c r="O211" s="101"/>
      <c r="P211" s="102"/>
      <c r="Q211" s="103"/>
      <c r="R211" s="277"/>
      <c r="S211" s="1"/>
      <c r="T211" s="2"/>
      <c r="U211" s="104"/>
      <c r="V211" s="105"/>
      <c r="W211" s="106"/>
      <c r="X211" s="107"/>
      <c r="Y211" s="355"/>
      <c r="Z211" s="356"/>
      <c r="AA211" s="111"/>
      <c r="AB211" s="103"/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355"/>
      <c r="Z212" s="356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355"/>
      <c r="Z213" s="356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355"/>
      <c r="Z214" s="356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355"/>
      <c r="Z215" s="356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355"/>
      <c r="Z216" s="356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355"/>
      <c r="Z217" s="356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355"/>
      <c r="Z218" s="356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355"/>
      <c r="Z219" s="356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355"/>
      <c r="Z220" s="356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355"/>
      <c r="Z221" s="356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355"/>
      <c r="Z222" s="356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355"/>
      <c r="Z223" s="356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355"/>
      <c r="Z224" s="356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3">AVERAGE(I209:I224)</f>
        <v>3</v>
      </c>
      <c r="J225" s="138">
        <f t="shared" si="73"/>
        <v>3600</v>
      </c>
      <c r="K225" s="139">
        <f t="shared" ref="K225" si="74">J225/I225</f>
        <v>1200</v>
      </c>
      <c r="L225" s="137">
        <f t="shared" ref="L225:M225" si="75">AVERAGE(L209:L224)</f>
        <v>3</v>
      </c>
      <c r="M225" s="138">
        <f t="shared" si="75"/>
        <v>3039.6099920111883</v>
      </c>
      <c r="N225" s="139">
        <f>M225/L225</f>
        <v>1013.2033306703961</v>
      </c>
      <c r="O225" s="140">
        <f>L225-I225</f>
        <v>0</v>
      </c>
      <c r="P225" s="141">
        <f>N225-K225</f>
        <v>-186.7966693296039</v>
      </c>
      <c r="Q225" s="142">
        <f>N225/K225</f>
        <v>0.84433610889199673</v>
      </c>
      <c r="R225" s="278"/>
      <c r="S225" s="143">
        <f>S209</f>
        <v>0.70833333333333337</v>
      </c>
      <c r="T225" s="144">
        <f>INDEX(T209:T224,COUNTA(T209:T224))</f>
        <v>0.87638888888888888</v>
      </c>
      <c r="U225" s="145"/>
      <c r="V225" s="156"/>
      <c r="W225" s="89"/>
      <c r="X225" s="91"/>
      <c r="Y225" s="357"/>
      <c r="Z225" s="358"/>
      <c r="AA225" s="157">
        <f>M225-J225</f>
        <v>-560.3900079888117</v>
      </c>
      <c r="AB225" s="142">
        <f>M225/J225</f>
        <v>0.84433610889199673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1776</v>
      </c>
      <c r="G226" s="159">
        <f t="shared" ref="G226:G229" si="76">E226*F226</f>
        <v>32287.68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3028.7067740407424</v>
      </c>
      <c r="N226" s="163">
        <f>M226/L226</f>
        <v>1009.5689246802475</v>
      </c>
      <c r="O226" s="165">
        <f>L226-I226</f>
        <v>0</v>
      </c>
      <c r="P226" s="166">
        <f>N226-K226</f>
        <v>-190.43107531975249</v>
      </c>
      <c r="Q226" s="152">
        <f>N226/K226</f>
        <v>0.84130743723353962</v>
      </c>
      <c r="R226" s="276">
        <f>Q242</f>
        <v>0.86171140389494794</v>
      </c>
      <c r="S226" s="167">
        <v>0.70833333333333337</v>
      </c>
      <c r="T226" s="168">
        <v>0.73276620370370371</v>
      </c>
      <c r="U226" s="169"/>
      <c r="V226" s="170">
        <v>35.183333333333294</v>
      </c>
      <c r="W226" s="168"/>
      <c r="X226" s="171"/>
      <c r="Y226" s="353"/>
      <c r="Z226" s="354"/>
      <c r="AA226" s="174">
        <f>M226-J226</f>
        <v>-571.2932259592576</v>
      </c>
      <c r="AB226" s="152">
        <f>M226/J226</f>
        <v>0.84130743723353951</v>
      </c>
      <c r="AC226" s="267">
        <f>AB242</f>
        <v>0.86171140389494794</v>
      </c>
    </row>
    <row r="227" spans="1:29" ht="15.75" customHeight="1">
      <c r="A227" s="282"/>
      <c r="B227" s="92" t="s">
        <v>115</v>
      </c>
      <c r="C227" s="260" t="s">
        <v>148</v>
      </c>
      <c r="D227" s="261"/>
      <c r="E227" s="93">
        <v>25.03</v>
      </c>
      <c r="F227" s="94">
        <v>1984</v>
      </c>
      <c r="G227" s="95">
        <f t="shared" si="76"/>
        <v>49659.520000000004</v>
      </c>
      <c r="H227" s="96"/>
      <c r="I227" s="97">
        <v>4</v>
      </c>
      <c r="J227" s="98">
        <v>3300</v>
      </c>
      <c r="K227" s="99">
        <f t="shared" si="68"/>
        <v>825</v>
      </c>
      <c r="L227" s="100">
        <v>4</v>
      </c>
      <c r="M227" s="98">
        <f>F227/V227*60</f>
        <v>2860.3924709651542</v>
      </c>
      <c r="N227" s="99">
        <f>M227/L227</f>
        <v>715.09811774128855</v>
      </c>
      <c r="O227" s="101">
        <f>L227-I227</f>
        <v>0</v>
      </c>
      <c r="P227" s="102">
        <f>N227-K227</f>
        <v>-109.90188225871145</v>
      </c>
      <c r="Q227" s="103">
        <f>N227/K227</f>
        <v>0.86678559726216797</v>
      </c>
      <c r="R227" s="277"/>
      <c r="S227" s="1">
        <v>0.74609953703703702</v>
      </c>
      <c r="T227" s="2">
        <v>0.77500000000000002</v>
      </c>
      <c r="U227" s="104">
        <v>19.199999999999964</v>
      </c>
      <c r="V227" s="105">
        <v>41.616666666666724</v>
      </c>
      <c r="W227" s="106"/>
      <c r="X227" s="113"/>
      <c r="Y227" s="355"/>
      <c r="Z227" s="356"/>
      <c r="AA227" s="175">
        <f>M227-J227</f>
        <v>-439.60752903484581</v>
      </c>
      <c r="AB227" s="103">
        <f>M227/J227</f>
        <v>0.86678559726216797</v>
      </c>
      <c r="AC227" s="268"/>
    </row>
    <row r="228" spans="1:29" ht="15.75" customHeight="1">
      <c r="A228" s="282"/>
      <c r="B228" s="92" t="s">
        <v>115</v>
      </c>
      <c r="C228" s="260" t="s">
        <v>149</v>
      </c>
      <c r="D228" s="261"/>
      <c r="E228" s="93">
        <v>18.18</v>
      </c>
      <c r="F228" s="94">
        <v>1893</v>
      </c>
      <c r="G228" s="95">
        <f t="shared" si="76"/>
        <v>34414.74</v>
      </c>
      <c r="H228" s="96"/>
      <c r="I228" s="97">
        <v>4</v>
      </c>
      <c r="J228" s="98">
        <v>3000</v>
      </c>
      <c r="K228" s="99">
        <f t="shared" si="68"/>
        <v>750</v>
      </c>
      <c r="L228" s="100">
        <v>4</v>
      </c>
      <c r="M228" s="98">
        <f>F228/V228*60</f>
        <v>2631.1969111969129</v>
      </c>
      <c r="N228" s="99">
        <f>M228/L228</f>
        <v>657.79922779922822</v>
      </c>
      <c r="O228" s="101">
        <f>L228-I228</f>
        <v>0</v>
      </c>
      <c r="P228" s="102">
        <f>N228-K228</f>
        <v>-92.20077220077178</v>
      </c>
      <c r="Q228" s="103">
        <f>N228/K228</f>
        <v>0.87706563706563767</v>
      </c>
      <c r="R228" s="277"/>
      <c r="S228" s="1">
        <v>0.78611111111111109</v>
      </c>
      <c r="T228" s="2">
        <v>0.81608796296296293</v>
      </c>
      <c r="U228" s="104">
        <v>15.999999999999943</v>
      </c>
      <c r="V228" s="105">
        <v>43.166666666666643</v>
      </c>
      <c r="W228" s="106"/>
      <c r="X228" s="113"/>
      <c r="Y228" s="355"/>
      <c r="Z228" s="356"/>
      <c r="AA228" s="175">
        <f>M228-J228</f>
        <v>-368.80308880308712</v>
      </c>
      <c r="AB228" s="103">
        <f>M228/J228</f>
        <v>0.87706563706563767</v>
      </c>
      <c r="AC228" s="268"/>
    </row>
    <row r="229" spans="1:29" ht="15.75" customHeight="1">
      <c r="A229" s="282"/>
      <c r="B229" s="92" t="s">
        <v>115</v>
      </c>
      <c r="C229" s="260" t="s">
        <v>143</v>
      </c>
      <c r="D229" s="261"/>
      <c r="E229" s="93">
        <v>24.82</v>
      </c>
      <c r="F229" s="94">
        <v>2354</v>
      </c>
      <c r="G229" s="95">
        <f t="shared" si="76"/>
        <v>58426.28</v>
      </c>
      <c r="H229" s="96"/>
      <c r="I229" s="97">
        <v>4</v>
      </c>
      <c r="J229" s="98">
        <v>3300</v>
      </c>
      <c r="K229" s="99">
        <f t="shared" si="68"/>
        <v>825</v>
      </c>
      <c r="L229" s="100">
        <v>4</v>
      </c>
      <c r="M229" s="98">
        <f>F229/V229*60</f>
        <v>2854.294375210502</v>
      </c>
      <c r="N229" s="99">
        <f>M229/L229</f>
        <v>713.57359380262551</v>
      </c>
      <c r="O229" s="101">
        <f>L229-I229</f>
        <v>0</v>
      </c>
      <c r="P229" s="102">
        <f>N229-K229</f>
        <v>-111.42640619737449</v>
      </c>
      <c r="Q229" s="103">
        <f>N229/K229</f>
        <v>0.86493768945772787</v>
      </c>
      <c r="R229" s="277"/>
      <c r="S229" s="1">
        <v>0.82986111111111105</v>
      </c>
      <c r="T229" s="2">
        <v>0.86422453703703705</v>
      </c>
      <c r="U229" s="104">
        <v>19.83333333333329</v>
      </c>
      <c r="V229" s="105">
        <v>49.483333333333448</v>
      </c>
      <c r="W229" s="106"/>
      <c r="X229" s="113"/>
      <c r="Y229" s="355"/>
      <c r="Z229" s="356"/>
      <c r="AA229" s="175">
        <f>M229-J229</f>
        <v>-445.70562478949796</v>
      </c>
      <c r="AB229" s="103">
        <f>M229/J229</f>
        <v>0.86493768945772787</v>
      </c>
      <c r="AC229" s="268"/>
    </row>
    <row r="230" spans="1:29" ht="15.75" customHeight="1">
      <c r="A230" s="282"/>
      <c r="B230" s="92"/>
      <c r="C230" s="260"/>
      <c r="D230" s="261"/>
      <c r="E230" s="93"/>
      <c r="F230" s="94"/>
      <c r="G230" s="95"/>
      <c r="H230" s="113"/>
      <c r="I230" s="97"/>
      <c r="J230" s="98"/>
      <c r="K230" s="99"/>
      <c r="L230" s="114"/>
      <c r="M230" s="98"/>
      <c r="N230" s="99"/>
      <c r="O230" s="101"/>
      <c r="P230" s="102"/>
      <c r="Q230" s="103"/>
      <c r="R230" s="277"/>
      <c r="S230" s="1"/>
      <c r="T230" s="2"/>
      <c r="U230" s="104"/>
      <c r="V230" s="105"/>
      <c r="W230" s="106"/>
      <c r="X230" s="107"/>
      <c r="Y230" s="355"/>
      <c r="Z230" s="356"/>
      <c r="AA230" s="175"/>
      <c r="AB230" s="103"/>
      <c r="AC230" s="268"/>
    </row>
    <row r="231" spans="1:29" ht="15.75" customHeight="1">
      <c r="A231" s="282"/>
      <c r="B231" s="92"/>
      <c r="C231" s="260"/>
      <c r="D231" s="261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7"/>
      <c r="S231" s="1"/>
      <c r="T231" s="2"/>
      <c r="U231" s="104"/>
      <c r="V231" s="105"/>
      <c r="W231" s="106"/>
      <c r="X231" s="4"/>
      <c r="Y231" s="355"/>
      <c r="Z231" s="356"/>
      <c r="AA231" s="175"/>
      <c r="AB231" s="103"/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355"/>
      <c r="Z232" s="356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355"/>
      <c r="Z233" s="356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355"/>
      <c r="Z234" s="356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355"/>
      <c r="Z235" s="356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355"/>
      <c r="Z236" s="356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355"/>
      <c r="Z237" s="356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355"/>
      <c r="Z238" s="356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355"/>
      <c r="Z239" s="356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355"/>
      <c r="Z240" s="356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355"/>
      <c r="Z241" s="356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77">AVERAGE(I226:I241)</f>
        <v>3.75</v>
      </c>
      <c r="J242" s="138">
        <f t="shared" si="77"/>
        <v>3300</v>
      </c>
      <c r="K242" s="139">
        <f t="shared" ref="K242" si="78">J242/I242</f>
        <v>880</v>
      </c>
      <c r="L242" s="137">
        <f t="shared" ref="L242:M242" si="79">AVERAGE(L226:L241)</f>
        <v>3.75</v>
      </c>
      <c r="M242" s="138">
        <f t="shared" si="79"/>
        <v>2843.6476328533281</v>
      </c>
      <c r="N242" s="139">
        <f>M242/L242</f>
        <v>758.30603542755421</v>
      </c>
      <c r="O242" s="140">
        <f>L242-I242</f>
        <v>0</v>
      </c>
      <c r="P242" s="141">
        <f>N242-K242</f>
        <v>-121.69396457244579</v>
      </c>
      <c r="Q242" s="142">
        <f>N242/K242</f>
        <v>0.86171140389494794</v>
      </c>
      <c r="R242" s="278"/>
      <c r="S242" s="143">
        <f>S226</f>
        <v>0.70833333333333337</v>
      </c>
      <c r="T242" s="144">
        <f>INDEX(T226:T241,COUNTA(T226:T241))</f>
        <v>0.86422453703703705</v>
      </c>
      <c r="U242" s="145"/>
      <c r="V242" s="156"/>
      <c r="W242" s="135"/>
      <c r="X242" s="139"/>
      <c r="Y242" s="357"/>
      <c r="Z242" s="358"/>
      <c r="AA242" s="177">
        <f>M242-J242</f>
        <v>-456.3523671466719</v>
      </c>
      <c r="AB242" s="142">
        <f>M242/J242</f>
        <v>0.86171140389494794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4:Z164"/>
    <mergeCell ref="R158:R174"/>
    <mergeCell ref="Y158:Z158"/>
    <mergeCell ref="C171:D171"/>
    <mergeCell ref="Y171:Z171"/>
    <mergeCell ref="C172:D172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737" priority="1" operator="greaterThan">
      <formula>0</formula>
    </cfRule>
  </conditionalFormatting>
  <conditionalFormatting sqref="P5:P242 AA5:AA242">
    <cfRule type="cellIs" dxfId="736" priority="4" operator="lessThan">
      <formula>0</formula>
    </cfRule>
  </conditionalFormatting>
  <conditionalFormatting sqref="Q5:Q242 AB5:AB242">
    <cfRule type="cellIs" dxfId="735" priority="2" operator="greaterThan">
      <formula>1</formula>
    </cfRule>
    <cfRule type="cellIs" dxfId="734" priority="3" operator="lessThan">
      <formula>0.8</formula>
    </cfRule>
  </conditionalFormatting>
  <conditionalFormatting sqref="AC5:AC23 R5:R242 AC141:AC146">
    <cfRule type="cellIs" dxfId="733" priority="5" operator="lessThan">
      <formula>0.8</formula>
    </cfRule>
  </conditionalFormatting>
  <conditionalFormatting sqref="AC29:AC37">
    <cfRule type="cellIs" dxfId="732" priority="16" operator="lessThan">
      <formula>0.8</formula>
    </cfRule>
  </conditionalFormatting>
  <conditionalFormatting sqref="AC39:AC44">
    <cfRule type="cellIs" dxfId="731" priority="15" operator="lessThan">
      <formula>0.8</formula>
    </cfRule>
  </conditionalFormatting>
  <conditionalFormatting sqref="AC56">
    <cfRule type="cellIs" dxfId="730" priority="17" operator="lessThan">
      <formula>0.8</formula>
    </cfRule>
  </conditionalFormatting>
  <conditionalFormatting sqref="AC73:AC78">
    <cfRule type="cellIs" dxfId="729" priority="13" operator="lessThan">
      <formula>0.8</formula>
    </cfRule>
  </conditionalFormatting>
  <conditionalFormatting sqref="AC90">
    <cfRule type="cellIs" dxfId="728" priority="14" operator="lessThan">
      <formula>0.8</formula>
    </cfRule>
  </conditionalFormatting>
  <conditionalFormatting sqref="AC107">
    <cfRule type="cellIs" dxfId="727" priority="7" operator="lessThan">
      <formula>0.8</formula>
    </cfRule>
  </conditionalFormatting>
  <conditionalFormatting sqref="AC124:AC129">
    <cfRule type="cellIs" dxfId="726" priority="6" operator="lessThan">
      <formula>0.8</formula>
    </cfRule>
  </conditionalFormatting>
  <conditionalFormatting sqref="AC158:AC163">
    <cfRule type="cellIs" dxfId="725" priority="12" operator="lessThan">
      <formula>0.8</formula>
    </cfRule>
  </conditionalFormatting>
  <conditionalFormatting sqref="AC175">
    <cfRule type="cellIs" dxfId="724" priority="11" operator="lessThan">
      <formula>0.8</formula>
    </cfRule>
  </conditionalFormatting>
  <conditionalFormatting sqref="AC192">
    <cfRule type="cellIs" dxfId="723" priority="10" operator="lessThan">
      <formula>0.8</formula>
    </cfRule>
  </conditionalFormatting>
  <conditionalFormatting sqref="AC209">
    <cfRule type="cellIs" dxfId="722" priority="9" operator="lessThan">
      <formula>0.8</formula>
    </cfRule>
  </conditionalFormatting>
  <conditionalFormatting sqref="AC226:AC231">
    <cfRule type="cellIs" dxfId="721" priority="8" operator="lessThan">
      <formula>0.8</formula>
    </cfRule>
  </conditionalFormatting>
  <dataValidations count="1">
    <dataValidation type="list" allowBlank="1" showInputMessage="1" showErrorMessage="1" sqref="Y5:Z242" xr:uid="{A8A1377A-8C95-4B1C-9448-40F16D986523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F9E1-7BB5-4364-A1ED-1CD132DA91E6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N36" sqref="N36"/>
      <selection pane="bottomLeft" activeCell="N36" sqref="N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77094</v>
      </c>
      <c r="E1" s="77" t="s">
        <v>3</v>
      </c>
      <c r="F1" s="78">
        <f>SUM(G5:G157)</f>
        <v>3392180.3699999992</v>
      </c>
      <c r="G1" s="79" t="s">
        <v>73</v>
      </c>
      <c r="H1" s="80">
        <f>L21+L38+L55+L72+L89+L106+L123+L140+L157</f>
        <v>167.31666666666666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45926</v>
      </c>
      <c r="B2" s="326"/>
      <c r="C2" s="82" t="s">
        <v>34</v>
      </c>
      <c r="D2" s="83">
        <f>AVERAGE(N21,N38,N55,N72,N89,N106,N123,N140,N157)</f>
        <v>153.948391229886</v>
      </c>
      <c r="E2" s="83" t="s">
        <v>80</v>
      </c>
      <c r="F2" s="84">
        <f>F1/D1</f>
        <v>44.00057553116973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3126</v>
      </c>
      <c r="G5" s="159">
        <f t="shared" ref="G5:G6" si="0">E5*F5</f>
        <v>61582.2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1066.1866414021788</v>
      </c>
      <c r="N5" s="163">
        <f>M5/L5</f>
        <v>82.014357030936836</v>
      </c>
      <c r="O5" s="179">
        <f>L5-I5</f>
        <v>0</v>
      </c>
      <c r="P5" s="180">
        <f>N5-K5</f>
        <v>-10.293335276755471</v>
      </c>
      <c r="Q5" s="132">
        <f>N5/K5</f>
        <v>0.88848886783514902</v>
      </c>
      <c r="R5" s="277">
        <f>Q21</f>
        <v>0.88373808255035147</v>
      </c>
      <c r="S5" s="167">
        <v>0.25005787037037036</v>
      </c>
      <c r="T5" s="168">
        <v>0.37222222222222223</v>
      </c>
      <c r="U5" s="169"/>
      <c r="V5" s="170">
        <v>175.91666666666669</v>
      </c>
      <c r="W5" s="87"/>
      <c r="X5" s="88"/>
      <c r="Y5" s="279"/>
      <c r="Z5" s="280"/>
      <c r="AA5" s="109">
        <f>M5-J5</f>
        <v>-133.81335859782121</v>
      </c>
      <c r="AB5" s="110">
        <f>M5/J5</f>
        <v>0.88848886783514902</v>
      </c>
      <c r="AC5" s="292">
        <f>AB21</f>
        <v>0.88373808255035147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1691</v>
      </c>
      <c r="G6" s="95">
        <f t="shared" si="0"/>
        <v>50679.27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2292.0180722891569</v>
      </c>
      <c r="N6" s="99">
        <f>M6/L6</f>
        <v>114.60090361445785</v>
      </c>
      <c r="O6" s="101">
        <f>L6-I6</f>
        <v>0</v>
      </c>
      <c r="P6" s="102">
        <f>N6-K6</f>
        <v>-15.399096385542151</v>
      </c>
      <c r="Q6" s="103">
        <f>N6/K6</f>
        <v>0.88154541241890649</v>
      </c>
      <c r="R6" s="277"/>
      <c r="S6" s="1">
        <v>0.47083333333333333</v>
      </c>
      <c r="T6" s="2">
        <v>0.50157407407407406</v>
      </c>
      <c r="U6" s="104">
        <v>56.516666666666652</v>
      </c>
      <c r="V6" s="105">
        <v>44.266666666666659</v>
      </c>
      <c r="W6" s="2"/>
      <c r="X6" s="4"/>
      <c r="Y6" s="262"/>
      <c r="Z6" s="263"/>
      <c r="AA6" s="111">
        <f>M6-J6</f>
        <v>-307.98192771084314</v>
      </c>
      <c r="AB6" s="112">
        <f>M6/J6</f>
        <v>0.88154541241890649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1679.1023568456678</v>
      </c>
      <c r="N21" s="139">
        <f t="shared" ref="N21:N27" si="5">M21/L21</f>
        <v>101.76377920276775</v>
      </c>
      <c r="O21" s="140">
        <f t="shared" ref="O21:O27" si="6">L21-I21</f>
        <v>0</v>
      </c>
      <c r="P21" s="141">
        <f t="shared" ref="P21:P27" si="7">N21-K21</f>
        <v>-13.387735948747405</v>
      </c>
      <c r="Q21" s="142">
        <f t="shared" ref="Q21:Q27" si="8">N21/K21</f>
        <v>0.88373808255035147</v>
      </c>
      <c r="R21" s="278"/>
      <c r="S21" s="143">
        <f>S5</f>
        <v>0.25005787037037036</v>
      </c>
      <c r="T21" s="144">
        <f>INDEX(T5:T20,COUNTA(T5:T20))</f>
        <v>0.50157407407407406</v>
      </c>
      <c r="U21" s="145"/>
      <c r="V21" s="145"/>
      <c r="W21" s="146"/>
      <c r="X21" s="147"/>
      <c r="Y21" s="265"/>
      <c r="Z21" s="266"/>
      <c r="AA21" s="148">
        <f t="shared" ref="AA21:AA27" si="9">M21-J21</f>
        <v>-220.89764315433217</v>
      </c>
      <c r="AB21" s="149">
        <f t="shared" ref="AB21:AB27" si="10">M21/J21</f>
        <v>0.88373808255035147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211</v>
      </c>
      <c r="D22" s="291"/>
      <c r="E22" s="158">
        <v>57.3</v>
      </c>
      <c r="F22" s="162">
        <v>783</v>
      </c>
      <c r="G22" s="159">
        <f t="shared" ref="G22:G27" si="11">E22*F22</f>
        <v>44865.899999999994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1718.7804878048776</v>
      </c>
      <c r="N22" s="163">
        <f t="shared" si="5"/>
        <v>66.106941838649135</v>
      </c>
      <c r="O22" s="165">
        <f t="shared" si="6"/>
        <v>0</v>
      </c>
      <c r="P22" s="166">
        <f t="shared" si="7"/>
        <v>-10.816135084427785</v>
      </c>
      <c r="Q22" s="152">
        <f t="shared" si="8"/>
        <v>0.85939024390243879</v>
      </c>
      <c r="R22" s="276">
        <f>Q38</f>
        <v>0.8712641544411297</v>
      </c>
      <c r="S22" s="167">
        <v>0.29166666666666669</v>
      </c>
      <c r="T22" s="168">
        <v>0.31064814814814817</v>
      </c>
      <c r="U22" s="169"/>
      <c r="V22" s="170">
        <v>27.333333333333343</v>
      </c>
      <c r="W22" s="181"/>
      <c r="X22" s="163"/>
      <c r="Y22" s="279"/>
      <c r="Z22" s="280"/>
      <c r="AA22" s="109">
        <f t="shared" si="9"/>
        <v>-281.21951219512243</v>
      </c>
      <c r="AB22" s="152">
        <f t="shared" si="10"/>
        <v>0.85939024390243879</v>
      </c>
      <c r="AC22" s="352">
        <f>AB38</f>
        <v>0.87126415444112981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3500</v>
      </c>
      <c r="G23" s="95">
        <f t="shared" si="11"/>
        <v>198695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1760.0223494901527</v>
      </c>
      <c r="N23" s="99">
        <f t="shared" si="5"/>
        <v>67.69316728808279</v>
      </c>
      <c r="O23" s="101">
        <f t="shared" si="6"/>
        <v>0</v>
      </c>
      <c r="P23" s="102">
        <f t="shared" si="7"/>
        <v>-9.2299096349941294</v>
      </c>
      <c r="Q23" s="103">
        <f t="shared" si="8"/>
        <v>0.88001117474507629</v>
      </c>
      <c r="R23" s="277"/>
      <c r="S23" s="1">
        <v>0.31458333333333333</v>
      </c>
      <c r="T23" s="2">
        <v>0.3974421296296296</v>
      </c>
      <c r="U23" s="104">
        <v>5.6666666666666199</v>
      </c>
      <c r="V23" s="105">
        <v>119.31666666666663</v>
      </c>
      <c r="W23" s="106"/>
      <c r="X23" s="107"/>
      <c r="Y23" s="262"/>
      <c r="Z23" s="263"/>
      <c r="AA23" s="111">
        <f t="shared" si="9"/>
        <v>-239.97765050984731</v>
      </c>
      <c r="AB23" s="103">
        <f t="shared" si="10"/>
        <v>0.8800111747450764</v>
      </c>
      <c r="AC23" s="294"/>
    </row>
    <row r="24" spans="1:43" ht="15.75" customHeight="1">
      <c r="A24" s="282"/>
      <c r="B24" s="92" t="s">
        <v>169</v>
      </c>
      <c r="C24" s="286" t="s">
        <v>170</v>
      </c>
      <c r="D24" s="286"/>
      <c r="E24" s="93">
        <v>51.86</v>
      </c>
      <c r="F24" s="94">
        <v>1246</v>
      </c>
      <c r="G24" s="95">
        <f t="shared" si="11"/>
        <v>64617.56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1730.5555555555541</v>
      </c>
      <c r="N24" s="99">
        <f t="shared" si="5"/>
        <v>66.559829059828999</v>
      </c>
      <c r="O24" s="101">
        <f t="shared" si="6"/>
        <v>0</v>
      </c>
      <c r="P24" s="102">
        <f t="shared" si="7"/>
        <v>-10.363247863247921</v>
      </c>
      <c r="Q24" s="103">
        <f t="shared" si="8"/>
        <v>0.86527777777777704</v>
      </c>
      <c r="R24" s="277"/>
      <c r="S24" s="1">
        <v>0.40138888888888885</v>
      </c>
      <c r="T24" s="2">
        <v>0.43138888888888888</v>
      </c>
      <c r="U24" s="104">
        <v>5.6833333333333158</v>
      </c>
      <c r="V24" s="105">
        <v>43.200000000000038</v>
      </c>
      <c r="W24" s="106"/>
      <c r="X24" s="107"/>
      <c r="Y24" s="262"/>
      <c r="Z24" s="263"/>
      <c r="AA24" s="111">
        <f t="shared" si="9"/>
        <v>-269.44444444444594</v>
      </c>
      <c r="AB24" s="103">
        <f t="shared" si="10"/>
        <v>0.86527777777777704</v>
      </c>
      <c r="AC24" s="294"/>
    </row>
    <row r="25" spans="1:43" ht="15.75" customHeight="1">
      <c r="A25" s="282"/>
      <c r="B25" s="92" t="s">
        <v>169</v>
      </c>
      <c r="C25" s="286" t="s">
        <v>212</v>
      </c>
      <c r="D25" s="286"/>
      <c r="E25" s="93">
        <v>57.3</v>
      </c>
      <c r="F25" s="94">
        <v>1181</v>
      </c>
      <c r="G25" s="95">
        <f t="shared" si="11"/>
        <v>67671.3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1729.6989422294532</v>
      </c>
      <c r="N25" s="99">
        <f t="shared" si="5"/>
        <v>69.187957689178134</v>
      </c>
      <c r="O25" s="101">
        <f t="shared" si="6"/>
        <v>0</v>
      </c>
      <c r="P25" s="102">
        <f t="shared" si="7"/>
        <v>-10.812042310821866</v>
      </c>
      <c r="Q25" s="103">
        <f t="shared" si="8"/>
        <v>0.86484947111472665</v>
      </c>
      <c r="R25" s="277"/>
      <c r="S25" s="1">
        <v>0.43543981481481481</v>
      </c>
      <c r="T25" s="2">
        <v>0.46388888888888891</v>
      </c>
      <c r="U25" s="104">
        <v>5.8333333333333393</v>
      </c>
      <c r="V25" s="105">
        <v>40.966666666666704</v>
      </c>
      <c r="W25" s="106">
        <v>0.46388888888888891</v>
      </c>
      <c r="X25" s="107">
        <v>0.50416666666666665</v>
      </c>
      <c r="Y25" s="262"/>
      <c r="Z25" s="263"/>
      <c r="AA25" s="111">
        <f t="shared" si="9"/>
        <v>-270.30105777054678</v>
      </c>
      <c r="AB25" s="103">
        <f t="shared" si="10"/>
        <v>0.86484947111472665</v>
      </c>
      <c r="AC25" s="294"/>
    </row>
    <row r="26" spans="1:43" ht="15.75" customHeight="1">
      <c r="A26" s="282"/>
      <c r="B26" s="92" t="s">
        <v>172</v>
      </c>
      <c r="C26" s="286" t="s">
        <v>182</v>
      </c>
      <c r="D26" s="286"/>
      <c r="E26" s="93">
        <v>77.34</v>
      </c>
      <c r="F26" s="94">
        <v>1737</v>
      </c>
      <c r="G26" s="95">
        <f t="shared" si="11"/>
        <v>134339.58000000002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1752.0874194452203</v>
      </c>
      <c r="N26" s="99">
        <f t="shared" si="5"/>
        <v>70.083496777808818</v>
      </c>
      <c r="O26" s="101">
        <f t="shared" si="6"/>
        <v>0</v>
      </c>
      <c r="P26" s="102">
        <f t="shared" si="7"/>
        <v>-9.9165032221911815</v>
      </c>
      <c r="Q26" s="103">
        <f t="shared" si="8"/>
        <v>0.87604370972261025</v>
      </c>
      <c r="R26" s="277"/>
      <c r="S26" s="1">
        <v>0.50416666666666665</v>
      </c>
      <c r="T26" s="2">
        <v>0.54547453703703708</v>
      </c>
      <c r="U26" s="104">
        <v>57.999999999999957</v>
      </c>
      <c r="V26" s="105">
        <v>59.483333333333412</v>
      </c>
      <c r="W26" s="106"/>
      <c r="X26" s="107"/>
      <c r="Y26" s="262"/>
      <c r="Z26" s="263"/>
      <c r="AA26" s="111">
        <f t="shared" si="9"/>
        <v>-247.91258055477965</v>
      </c>
      <c r="AB26" s="103">
        <f t="shared" si="10"/>
        <v>0.87604370972261014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4217</v>
      </c>
      <c r="G27" s="115">
        <f t="shared" si="11"/>
        <v>250995.84000000003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1764.0250987683</v>
      </c>
      <c r="N27" s="99">
        <f t="shared" si="5"/>
        <v>70.561003950732001</v>
      </c>
      <c r="O27" s="101">
        <f t="shared" si="6"/>
        <v>0</v>
      </c>
      <c r="P27" s="102">
        <f t="shared" si="7"/>
        <v>-9.438996049267999</v>
      </c>
      <c r="Q27" s="103">
        <f t="shared" si="8"/>
        <v>0.88201254938414997</v>
      </c>
      <c r="R27" s="277"/>
      <c r="S27" s="1">
        <v>0.54999999999999993</v>
      </c>
      <c r="T27" s="2">
        <v>0.64960648148148148</v>
      </c>
      <c r="U27" s="104">
        <v>6.516666666666513</v>
      </c>
      <c r="V27" s="105">
        <v>143.43333333333342</v>
      </c>
      <c r="W27" s="106"/>
      <c r="X27" s="107"/>
      <c r="Y27" s="262"/>
      <c r="Z27" s="263"/>
      <c r="AA27" s="111">
        <f t="shared" si="9"/>
        <v>-235.97490123169996</v>
      </c>
      <c r="AB27" s="103">
        <f t="shared" si="10"/>
        <v>0.88201254938414997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1742.5283088822596</v>
      </c>
      <c r="N38" s="139">
        <f t="shared" ref="N38:N43" si="17">M38/L38</f>
        <v>68.334443485578802</v>
      </c>
      <c r="O38" s="140">
        <f t="shared" ref="O38:O43" si="18">L38-I38</f>
        <v>0</v>
      </c>
      <c r="P38" s="141">
        <f t="shared" ref="P38:P43" si="19">N38-K38</f>
        <v>-10.096929063440811</v>
      </c>
      <c r="Q38" s="142">
        <f t="shared" ref="Q38:Q43" si="20">N38/K38</f>
        <v>0.8712641544411297</v>
      </c>
      <c r="R38" s="278"/>
      <c r="S38" s="143">
        <f>S22</f>
        <v>0.29166666666666669</v>
      </c>
      <c r="T38" s="144">
        <f>INDEX(T22:T37,COUNTA(T22:T37))</f>
        <v>0.64960648148148148</v>
      </c>
      <c r="U38" s="145"/>
      <c r="V38" s="156"/>
      <c r="W38" s="135"/>
      <c r="X38" s="139"/>
      <c r="Y38" s="265"/>
      <c r="Z38" s="266"/>
      <c r="AA38" s="157">
        <f t="shared" ref="AA38:AA43" si="21">M38-J38</f>
        <v>-257.47169111774042</v>
      </c>
      <c r="AB38" s="142">
        <f t="shared" ref="AB38:AB43" si="22">M38/J38</f>
        <v>0.87126415444112981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1414</v>
      </c>
      <c r="G39" s="159">
        <f t="shared" ref="G39:G43" si="23">E39*F39</f>
        <v>70021.279999999999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1732.0176930928874</v>
      </c>
      <c r="N39" s="163">
        <f t="shared" si="17"/>
        <v>72.167403878870303</v>
      </c>
      <c r="O39" s="165">
        <f t="shared" si="18"/>
        <v>0</v>
      </c>
      <c r="P39" s="166">
        <f t="shared" si="19"/>
        <v>-11.165929454463026</v>
      </c>
      <c r="Q39" s="152">
        <f t="shared" si="20"/>
        <v>0.86600884654644372</v>
      </c>
      <c r="R39" s="276">
        <f>Q55</f>
        <v>0.86587564447250054</v>
      </c>
      <c r="S39" s="167">
        <v>0.29167824074074072</v>
      </c>
      <c r="T39" s="168">
        <v>0.32569444444444445</v>
      </c>
      <c r="U39" s="169"/>
      <c r="V39" s="170">
        <v>48.98333333333337</v>
      </c>
      <c r="W39" s="87"/>
      <c r="X39" s="88"/>
      <c r="Y39" s="279"/>
      <c r="Z39" s="280"/>
      <c r="AA39" s="109">
        <f t="shared" si="21"/>
        <v>-267.98230690711262</v>
      </c>
      <c r="AB39" s="152">
        <f t="shared" si="22"/>
        <v>0.86600884654644372</v>
      </c>
      <c r="AC39" s="352">
        <f>AB55</f>
        <v>0.86587564447250054</v>
      </c>
    </row>
    <row r="40" spans="1:29" ht="15.75" customHeight="1">
      <c r="A40" s="271"/>
      <c r="B40" s="153" t="s">
        <v>172</v>
      </c>
      <c r="C40" s="260" t="s">
        <v>251</v>
      </c>
      <c r="D40" s="261"/>
      <c r="E40" s="93">
        <v>65.84</v>
      </c>
      <c r="F40" s="104">
        <v>747</v>
      </c>
      <c r="G40" s="95">
        <f t="shared" si="23"/>
        <v>49182.48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>F40/V40*60</f>
        <v>1726.0590500641842</v>
      </c>
      <c r="N40" s="99">
        <f t="shared" si="17"/>
        <v>82.193288098294488</v>
      </c>
      <c r="O40" s="101">
        <f t="shared" si="18"/>
        <v>0</v>
      </c>
      <c r="P40" s="102">
        <f t="shared" si="19"/>
        <v>-13.044807139800753</v>
      </c>
      <c r="Q40" s="103">
        <f t="shared" si="20"/>
        <v>0.86302952503209207</v>
      </c>
      <c r="R40" s="277"/>
      <c r="S40" s="1">
        <v>0.32849537037037035</v>
      </c>
      <c r="T40" s="2">
        <v>0.34652777777777777</v>
      </c>
      <c r="U40" s="104">
        <v>4.0333333333332977</v>
      </c>
      <c r="V40" s="105">
        <v>25.966666666666676</v>
      </c>
      <c r="W40" s="106"/>
      <c r="X40" s="107"/>
      <c r="Y40" s="262"/>
      <c r="Z40" s="263"/>
      <c r="AA40" s="111">
        <f t="shared" si="21"/>
        <v>-273.94094993581575</v>
      </c>
      <c r="AB40" s="103">
        <f t="shared" si="22"/>
        <v>0.86302952503209207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1620</v>
      </c>
      <c r="G41" s="95">
        <f t="shared" si="23"/>
        <v>83948.4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>F41/V41*60</f>
        <v>1563.5388739946384</v>
      </c>
      <c r="N41" s="99">
        <f t="shared" si="17"/>
        <v>71.069948817938112</v>
      </c>
      <c r="O41" s="101">
        <f t="shared" si="18"/>
        <v>0</v>
      </c>
      <c r="P41" s="102">
        <f t="shared" si="19"/>
        <v>-10.748233000243701</v>
      </c>
      <c r="Q41" s="103">
        <f t="shared" si="20"/>
        <v>0.86863270777479917</v>
      </c>
      <c r="R41" s="277"/>
      <c r="S41" s="1">
        <v>0.35</v>
      </c>
      <c r="T41" s="2">
        <v>0.39317129629629627</v>
      </c>
      <c r="U41" s="104">
        <v>4.9999999999999822</v>
      </c>
      <c r="V41" s="105">
        <v>62.166666666666657</v>
      </c>
      <c r="W41" s="106"/>
      <c r="X41" s="107"/>
      <c r="Y41" s="262"/>
      <c r="Z41" s="263"/>
      <c r="AA41" s="111">
        <f t="shared" si="21"/>
        <v>-236.46112600536162</v>
      </c>
      <c r="AB41" s="103">
        <f t="shared" si="22"/>
        <v>0.86863270777479906</v>
      </c>
      <c r="AC41" s="294"/>
    </row>
    <row r="42" spans="1:29" ht="15.75" customHeight="1">
      <c r="A42" s="271"/>
      <c r="B42" s="153" t="s">
        <v>163</v>
      </c>
      <c r="C42" s="260" t="s">
        <v>250</v>
      </c>
      <c r="D42" s="261"/>
      <c r="E42" s="93">
        <v>45.66</v>
      </c>
      <c r="F42" s="104">
        <v>1087</v>
      </c>
      <c r="G42" s="95">
        <f t="shared" si="23"/>
        <v>49632.42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>F42/V42*60</f>
        <v>1557.8025477706999</v>
      </c>
      <c r="N42" s="99">
        <f t="shared" si="17"/>
        <v>77.890127388534992</v>
      </c>
      <c r="O42" s="101">
        <f t="shared" si="18"/>
        <v>0</v>
      </c>
      <c r="P42" s="102">
        <f t="shared" si="19"/>
        <v>-12.109872611465008</v>
      </c>
      <c r="Q42" s="103">
        <f t="shared" si="20"/>
        <v>0.86544585987261102</v>
      </c>
      <c r="R42" s="277"/>
      <c r="S42" s="1">
        <v>0.39662037037037035</v>
      </c>
      <c r="T42" s="2">
        <v>0.42569444444444443</v>
      </c>
      <c r="U42" s="104">
        <v>4.9666666666666703</v>
      </c>
      <c r="V42" s="105">
        <v>41.866666666666681</v>
      </c>
      <c r="W42" s="106"/>
      <c r="X42" s="107"/>
      <c r="Y42" s="262"/>
      <c r="Z42" s="263"/>
      <c r="AA42" s="111">
        <f t="shared" si="21"/>
        <v>-242.1974522293001</v>
      </c>
      <c r="AB42" s="103">
        <f t="shared" si="22"/>
        <v>0.86544585987261102</v>
      </c>
      <c r="AC42" s="294"/>
    </row>
    <row r="43" spans="1:29" ht="15.75" customHeight="1">
      <c r="A43" s="272"/>
      <c r="B43" s="153" t="s">
        <v>169</v>
      </c>
      <c r="C43" s="260" t="s">
        <v>252</v>
      </c>
      <c r="D43" s="261"/>
      <c r="E43" s="93">
        <v>57.3</v>
      </c>
      <c r="F43" s="104">
        <v>1487</v>
      </c>
      <c r="G43" s="95">
        <f t="shared" si="23"/>
        <v>85205.099999999991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>F43/V43*60</f>
        <v>1732.9880220135956</v>
      </c>
      <c r="N43" s="99">
        <f t="shared" si="17"/>
        <v>86.649401100679782</v>
      </c>
      <c r="O43" s="101">
        <f t="shared" si="18"/>
        <v>0</v>
      </c>
      <c r="P43" s="102">
        <f t="shared" si="19"/>
        <v>-13.350598899320218</v>
      </c>
      <c r="Q43" s="103">
        <f t="shared" si="20"/>
        <v>0.86649401100679779</v>
      </c>
      <c r="R43" s="277"/>
      <c r="S43" s="1">
        <v>0.43055555555555552</v>
      </c>
      <c r="T43" s="2">
        <v>0.46630787037037036</v>
      </c>
      <c r="U43" s="104">
        <v>6.9999999999999751</v>
      </c>
      <c r="V43" s="105">
        <v>51.483333333333363</v>
      </c>
      <c r="W43" s="106"/>
      <c r="X43" s="107"/>
      <c r="Y43" s="262"/>
      <c r="Z43" s="263"/>
      <c r="AA43" s="111">
        <f t="shared" si="21"/>
        <v>-267.01197798640442</v>
      </c>
      <c r="AB43" s="103">
        <f t="shared" si="22"/>
        <v>0.86649401100679779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1662.481237387201</v>
      </c>
      <c r="N55" s="139">
        <f>M55/L55</f>
        <v>77.686039130243046</v>
      </c>
      <c r="O55" s="140">
        <f>L55-I55</f>
        <v>0</v>
      </c>
      <c r="P55" s="141">
        <f>N55-K55</f>
        <v>-12.033587037981263</v>
      </c>
      <c r="Q55" s="142">
        <f>N55/K55</f>
        <v>0.86587564447250054</v>
      </c>
      <c r="R55" s="278"/>
      <c r="S55" s="143">
        <f>S39</f>
        <v>0.29167824074074072</v>
      </c>
      <c r="T55" s="144">
        <f>INDEX(T39:T54,COUNTA(T39:T54))</f>
        <v>0.46630787037037036</v>
      </c>
      <c r="U55" s="145"/>
      <c r="V55" s="156"/>
      <c r="W55" s="188"/>
      <c r="X55" s="189"/>
      <c r="Y55" s="265"/>
      <c r="Z55" s="266"/>
      <c r="AA55" s="157">
        <f>M55-J55</f>
        <v>-257.51876261279904</v>
      </c>
      <c r="AB55" s="142">
        <f>M55/J55</f>
        <v>0.86587564447250054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1389</v>
      </c>
      <c r="G56" s="159">
        <f t="shared" ref="G56:G59" si="27">E56*F56</f>
        <v>65796.929999999993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1732.0401801177711</v>
      </c>
      <c r="N56" s="163">
        <f>M56/L56</f>
        <v>82.478103815131959</v>
      </c>
      <c r="O56" s="165">
        <f>L56-I56</f>
        <v>0</v>
      </c>
      <c r="P56" s="166">
        <f>N56-K56</f>
        <v>-12.759991422963282</v>
      </c>
      <c r="Q56" s="152">
        <f>N56/K56</f>
        <v>0.86602009005888558</v>
      </c>
      <c r="R56" s="276">
        <f>Q72</f>
        <v>0.87276236982634547</v>
      </c>
      <c r="S56" s="167">
        <v>0.29166666666666669</v>
      </c>
      <c r="T56" s="168">
        <v>0.32508101851851851</v>
      </c>
      <c r="U56" s="169"/>
      <c r="V56" s="170">
        <v>48.116666666666617</v>
      </c>
      <c r="W56" s="168"/>
      <c r="X56" s="171"/>
      <c r="Y56" s="279"/>
      <c r="Z56" s="280"/>
      <c r="AA56" s="109">
        <f>M56-J56</f>
        <v>-267.95981988222889</v>
      </c>
      <c r="AB56" s="152">
        <f>M56/J56</f>
        <v>0.86602009005888558</v>
      </c>
      <c r="AC56" s="267">
        <f>AB72</f>
        <v>0.87276236982634559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1995</v>
      </c>
      <c r="G57" s="95">
        <f t="shared" si="27"/>
        <v>112577.85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1741.0909090909101</v>
      </c>
      <c r="N57" s="99">
        <f>M57/L57</f>
        <v>79.140495867768649</v>
      </c>
      <c r="O57" s="101">
        <f>L57-I57</f>
        <v>0</v>
      </c>
      <c r="P57" s="102">
        <f>N57-K57</f>
        <v>-11.768595041322257</v>
      </c>
      <c r="Q57" s="103">
        <f>N57/K57</f>
        <v>0.87054545454545518</v>
      </c>
      <c r="R57" s="277"/>
      <c r="S57" s="1">
        <v>0.33003472222222224</v>
      </c>
      <c r="T57" s="2">
        <v>0.37777777777777777</v>
      </c>
      <c r="U57" s="104">
        <v>7.1333333333333826</v>
      </c>
      <c r="V57" s="105">
        <v>68.749999999999957</v>
      </c>
      <c r="W57" s="106"/>
      <c r="X57" s="107"/>
      <c r="Y57" s="262"/>
      <c r="Z57" s="263"/>
      <c r="AA57" s="111">
        <f>M57-J57</f>
        <v>-258.90909090908985</v>
      </c>
      <c r="AB57" s="103">
        <f>M57/J57</f>
        <v>0.87054545454545507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1968</v>
      </c>
      <c r="G58" s="95">
        <f t="shared" si="27"/>
        <v>116781.12000000001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1748.0384900074039</v>
      </c>
      <c r="N58" s="99">
        <f>M58/L58</f>
        <v>72.834937083641833</v>
      </c>
      <c r="O58" s="101">
        <f>L58-I58</f>
        <v>0</v>
      </c>
      <c r="P58" s="102">
        <f>N58-K58</f>
        <v>-10.498396249691496</v>
      </c>
      <c r="Q58" s="103">
        <f>N58/K58</f>
        <v>0.87401924500370209</v>
      </c>
      <c r="R58" s="277"/>
      <c r="S58" s="1">
        <v>0.38156250000000003</v>
      </c>
      <c r="T58" s="2">
        <v>0.4284722222222222</v>
      </c>
      <c r="U58" s="104">
        <v>5.4500000000000526</v>
      </c>
      <c r="V58" s="105">
        <v>67.549999999999926</v>
      </c>
      <c r="W58" s="106"/>
      <c r="X58" s="107"/>
      <c r="Y58" s="262"/>
      <c r="Z58" s="263"/>
      <c r="AA58" s="111">
        <f>M58-J58</f>
        <v>-251.96150999259612</v>
      </c>
      <c r="AB58" s="103">
        <f>M58/J58</f>
        <v>0.87401924500370198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3200</v>
      </c>
      <c r="G59" s="95">
        <f t="shared" si="27"/>
        <v>187744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1760.9293793946795</v>
      </c>
      <c r="N59" s="99">
        <f>M59/L59</f>
        <v>73.372057474778316</v>
      </c>
      <c r="O59" s="101">
        <f>L59-I59</f>
        <v>0</v>
      </c>
      <c r="P59" s="102">
        <f>N59-K59</f>
        <v>-9.9612758585550125</v>
      </c>
      <c r="Q59" s="103">
        <f>N59/K59</f>
        <v>0.88046468969733982</v>
      </c>
      <c r="R59" s="277"/>
      <c r="S59" s="1">
        <v>0.43263888888888885</v>
      </c>
      <c r="T59" s="2">
        <v>0.50835648148148149</v>
      </c>
      <c r="U59" s="104">
        <v>5.9999999999999787</v>
      </c>
      <c r="V59" s="105">
        <v>109.0333333333334</v>
      </c>
      <c r="W59" s="106"/>
      <c r="X59" s="107"/>
      <c r="Y59" s="262"/>
      <c r="Z59" s="263"/>
      <c r="AA59" s="111">
        <f>M59-J59</f>
        <v>-239.07062060532053</v>
      </c>
      <c r="AB59" s="103">
        <f>M59/J59</f>
        <v>0.88046468969733971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1745.5247396526911</v>
      </c>
      <c r="N72" s="139">
        <f t="shared" ref="N72:N78" si="31">M72/L72</f>
        <v>76.726362182535865</v>
      </c>
      <c r="O72" s="140">
        <f t="shared" ref="O72:O78" si="32">L72-I72</f>
        <v>0</v>
      </c>
      <c r="P72" s="141">
        <f t="shared" ref="P72:P78" si="33">N72-K72</f>
        <v>-11.185725729552047</v>
      </c>
      <c r="Q72" s="142">
        <f t="shared" ref="Q72:Q78" si="34">N72/K72</f>
        <v>0.87276236982634547</v>
      </c>
      <c r="R72" s="278"/>
      <c r="S72" s="143">
        <f>S56</f>
        <v>0.29166666666666669</v>
      </c>
      <c r="T72" s="144">
        <f>INDEX(T56:T71,COUNTA(T56:T71))</f>
        <v>0.50835648148148149</v>
      </c>
      <c r="U72" s="145"/>
      <c r="V72" s="156"/>
      <c r="W72" s="135"/>
      <c r="X72" s="139"/>
      <c r="Y72" s="265"/>
      <c r="Z72" s="266"/>
      <c r="AA72" s="157">
        <f t="shared" ref="AA72:AA78" si="35">M72-J72</f>
        <v>-254.4752603473089</v>
      </c>
      <c r="AB72" s="142">
        <f t="shared" ref="AB72:AB78" si="36">M72/J72</f>
        <v>0.87276236982634559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3885</v>
      </c>
      <c r="G73" s="159">
        <f t="shared" ref="G73:G78" si="37">E73*F73</f>
        <v>147396.9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3035.1562500000027</v>
      </c>
      <c r="N73" s="163">
        <f t="shared" si="31"/>
        <v>144.53125000000014</v>
      </c>
      <c r="O73" s="165">
        <f t="shared" si="32"/>
        <v>0</v>
      </c>
      <c r="P73" s="166">
        <f t="shared" si="33"/>
        <v>-26.897321428571274</v>
      </c>
      <c r="Q73" s="152">
        <f t="shared" si="34"/>
        <v>0.84309895833333426</v>
      </c>
      <c r="R73" s="276">
        <f>Q89</f>
        <v>0.86593393575376731</v>
      </c>
      <c r="S73" s="167">
        <v>0.25013888888888891</v>
      </c>
      <c r="T73" s="168">
        <v>0.3034722222222222</v>
      </c>
      <c r="U73" s="169"/>
      <c r="V73" s="170">
        <v>76.79999999999994</v>
      </c>
      <c r="W73" s="168"/>
      <c r="X73" s="171"/>
      <c r="Y73" s="279"/>
      <c r="Z73" s="280"/>
      <c r="AA73" s="109">
        <f t="shared" si="35"/>
        <v>-564.84374999999727</v>
      </c>
      <c r="AB73" s="152">
        <f t="shared" si="36"/>
        <v>0.84309895833333404</v>
      </c>
      <c r="AC73" s="267">
        <f>AB89</f>
        <v>0.86593393575376731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2008</v>
      </c>
      <c r="G74" s="95">
        <f t="shared" si="37"/>
        <v>78291.92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 t="shared" si="38"/>
        <v>3024.6025104602536</v>
      </c>
      <c r="N74" s="99">
        <f t="shared" si="31"/>
        <v>159.18960581369757</v>
      </c>
      <c r="O74" s="101">
        <f t="shared" si="32"/>
        <v>0</v>
      </c>
      <c r="P74" s="102">
        <f t="shared" si="33"/>
        <v>-30.284078396828761</v>
      </c>
      <c r="Q74" s="103">
        <f t="shared" si="34"/>
        <v>0.84016736401673708</v>
      </c>
      <c r="R74" s="277"/>
      <c r="S74" s="1">
        <v>0.30706018518518519</v>
      </c>
      <c r="T74" s="2">
        <v>0.3347222222222222</v>
      </c>
      <c r="U74" s="104">
        <v>5.1666666666667016</v>
      </c>
      <c r="V74" s="105">
        <v>39.8333333333333</v>
      </c>
      <c r="W74" s="106"/>
      <c r="X74" s="107"/>
      <c r="Y74" s="262"/>
      <c r="Z74" s="263"/>
      <c r="AA74" s="111">
        <f t="shared" si="35"/>
        <v>-575.3974895397464</v>
      </c>
      <c r="AB74" s="103">
        <f t="shared" si="36"/>
        <v>0.84016736401673708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2900</v>
      </c>
      <c r="G75" s="95">
        <f t="shared" si="37"/>
        <v>90683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3033.1202789076096</v>
      </c>
      <c r="N75" s="99">
        <f t="shared" si="31"/>
        <v>159.63790941618998</v>
      </c>
      <c r="O75" s="101">
        <f t="shared" si="32"/>
        <v>0</v>
      </c>
      <c r="P75" s="102">
        <f t="shared" si="33"/>
        <v>-29.835774794336345</v>
      </c>
      <c r="Q75" s="103">
        <f t="shared" si="34"/>
        <v>0.8425334108076693</v>
      </c>
      <c r="R75" s="277"/>
      <c r="S75" s="1">
        <v>0.33819444444444441</v>
      </c>
      <c r="T75" s="2">
        <v>0.3780324074074074</v>
      </c>
      <c r="U75" s="104">
        <v>4.9999999999999822</v>
      </c>
      <c r="V75" s="105">
        <v>57.36666666666671</v>
      </c>
      <c r="W75" s="106"/>
      <c r="X75" s="107"/>
      <c r="Y75" s="262"/>
      <c r="Z75" s="263"/>
      <c r="AA75" s="111">
        <f t="shared" si="35"/>
        <v>-566.87972109239035</v>
      </c>
      <c r="AB75" s="103">
        <f t="shared" si="36"/>
        <v>0.8425334108076693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2755</v>
      </c>
      <c r="G76" s="95">
        <f t="shared" si="37"/>
        <v>101549.3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3201.4202711426742</v>
      </c>
      <c r="N76" s="99">
        <f t="shared" si="31"/>
        <v>152.44858434012735</v>
      </c>
      <c r="O76" s="101">
        <f t="shared" si="32"/>
        <v>0</v>
      </c>
      <c r="P76" s="102">
        <f t="shared" si="33"/>
        <v>-18.979987088444062</v>
      </c>
      <c r="Q76" s="103">
        <f t="shared" si="34"/>
        <v>0.88928340865074296</v>
      </c>
      <c r="R76" s="277"/>
      <c r="S76" s="1">
        <v>0.38219907407407405</v>
      </c>
      <c r="T76" s="2">
        <v>0.41805555555555551</v>
      </c>
      <c r="U76" s="104">
        <v>5.9999999999999787</v>
      </c>
      <c r="V76" s="105">
        <v>51.633333333333304</v>
      </c>
      <c r="W76" s="106"/>
      <c r="X76" s="107"/>
      <c r="Y76" s="262"/>
      <c r="Z76" s="263"/>
      <c r="AA76" s="191">
        <f t="shared" si="35"/>
        <v>-398.57972885732579</v>
      </c>
      <c r="AB76" s="192">
        <f t="shared" si="36"/>
        <v>0.88928340865074285</v>
      </c>
      <c r="AC76" s="268"/>
    </row>
    <row r="77" spans="1:29" ht="15.75" customHeight="1">
      <c r="A77" s="272"/>
      <c r="B77" s="92" t="s">
        <v>179</v>
      </c>
      <c r="C77" s="286" t="s">
        <v>191</v>
      </c>
      <c r="D77" s="286"/>
      <c r="E77" s="93">
        <v>38.630000000000003</v>
      </c>
      <c r="F77" s="98">
        <v>3933</v>
      </c>
      <c r="G77" s="95">
        <f t="shared" si="37"/>
        <v>151931.79</v>
      </c>
      <c r="H77" s="113"/>
      <c r="I77" s="97">
        <v>20</v>
      </c>
      <c r="J77" s="98">
        <v>3600</v>
      </c>
      <c r="K77" s="99">
        <f t="shared" si="39"/>
        <v>180</v>
      </c>
      <c r="L77" s="114">
        <v>20</v>
      </c>
      <c r="M77" s="98">
        <f t="shared" si="38"/>
        <v>3203.3484162895984</v>
      </c>
      <c r="N77" s="99">
        <f t="shared" si="31"/>
        <v>160.16742081447993</v>
      </c>
      <c r="O77" s="101">
        <f t="shared" si="32"/>
        <v>0</v>
      </c>
      <c r="P77" s="102">
        <f t="shared" si="33"/>
        <v>-19.832579185520075</v>
      </c>
      <c r="Q77" s="103">
        <f t="shared" si="34"/>
        <v>0.88981900452488849</v>
      </c>
      <c r="R77" s="277"/>
      <c r="S77" s="1">
        <v>0.42245370370370372</v>
      </c>
      <c r="T77" s="2">
        <v>0.47361111111111104</v>
      </c>
      <c r="U77" s="104">
        <v>6.3333333333334174</v>
      </c>
      <c r="V77" s="105">
        <v>73.666666666666544</v>
      </c>
      <c r="W77" s="106">
        <v>0.47361111111111104</v>
      </c>
      <c r="X77" s="107">
        <v>0.51253472222222218</v>
      </c>
      <c r="Y77" s="262"/>
      <c r="Z77" s="263"/>
      <c r="AA77" s="191">
        <f t="shared" si="35"/>
        <v>-396.65158371040161</v>
      </c>
      <c r="AB77" s="192">
        <f t="shared" si="36"/>
        <v>0.88981900452488849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4914</v>
      </c>
      <c r="G78" s="115">
        <f t="shared" si="37"/>
        <v>186732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3206.5252854812402</v>
      </c>
      <c r="N78" s="99">
        <f t="shared" si="31"/>
        <v>152.69168026101144</v>
      </c>
      <c r="O78" s="101">
        <f t="shared" si="32"/>
        <v>0</v>
      </c>
      <c r="P78" s="102">
        <f t="shared" si="33"/>
        <v>-18.736891167559975</v>
      </c>
      <c r="Q78" s="103">
        <f t="shared" si="34"/>
        <v>0.89070146818923346</v>
      </c>
      <c r="R78" s="277"/>
      <c r="S78" s="1">
        <v>0.51253472222222218</v>
      </c>
      <c r="T78" s="2">
        <v>0.57638888888888884</v>
      </c>
      <c r="U78" s="104">
        <v>56.050000000000047</v>
      </c>
      <c r="V78" s="105">
        <v>91.949999999999989</v>
      </c>
      <c r="W78" s="106"/>
      <c r="X78" s="107"/>
      <c r="Y78" s="262"/>
      <c r="Z78" s="263"/>
      <c r="AA78" s="191">
        <f t="shared" si="35"/>
        <v>-393.47471451875981</v>
      </c>
      <c r="AB78" s="192">
        <f t="shared" si="36"/>
        <v>0.89070146818923335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20.166666666666668</v>
      </c>
      <c r="J89" s="138">
        <f t="shared" si="40"/>
        <v>3600</v>
      </c>
      <c r="K89" s="139">
        <f t="shared" ref="K89" si="41">J89/I89</f>
        <v>178.51239669421486</v>
      </c>
      <c r="L89" s="137">
        <f t="shared" ref="L89:M89" si="42">AVERAGE(L73:L88)</f>
        <v>20.166666666666668</v>
      </c>
      <c r="M89" s="138">
        <f t="shared" si="42"/>
        <v>3117.3621687135624</v>
      </c>
      <c r="N89" s="139">
        <f>M89/L89</f>
        <v>154.57994225025928</v>
      </c>
      <c r="O89" s="140">
        <f>L89-I89</f>
        <v>0</v>
      </c>
      <c r="P89" s="141">
        <f>N89-K89</f>
        <v>-23.932454443955578</v>
      </c>
      <c r="Q89" s="142">
        <f>N89/K89</f>
        <v>0.86593393575376731</v>
      </c>
      <c r="R89" s="278"/>
      <c r="S89" s="143">
        <f>S73</f>
        <v>0.25013888888888891</v>
      </c>
      <c r="T89" s="144">
        <f>INDEX(T73:T88,COUNTA(T73:T88))</f>
        <v>0.57638888888888884</v>
      </c>
      <c r="U89" s="145"/>
      <c r="V89" s="156"/>
      <c r="W89" s="135"/>
      <c r="X89" s="139"/>
      <c r="Y89" s="265"/>
      <c r="Z89" s="266"/>
      <c r="AA89" s="157">
        <f>M89-J89</f>
        <v>-482.63783128643763</v>
      </c>
      <c r="AB89" s="142">
        <f>M89/J89</f>
        <v>0.86593393575376731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1559</v>
      </c>
      <c r="G90" s="159">
        <f t="shared" ref="G90:G93" si="43">E90*F90</f>
        <v>53364.569999999992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2601.9471488178006</v>
      </c>
      <c r="N90" s="163">
        <f>M90/L90</f>
        <v>162.62169680111253</v>
      </c>
      <c r="O90" s="165">
        <f>L90-I90</f>
        <v>0</v>
      </c>
      <c r="P90" s="166">
        <f>N90-K90</f>
        <v>-24.878303198887465</v>
      </c>
      <c r="Q90" s="152">
        <f>N90/K90</f>
        <v>0.86731571627260018</v>
      </c>
      <c r="R90" s="276">
        <f>Q106</f>
        <v>0.87260785530803398</v>
      </c>
      <c r="S90" s="167">
        <v>0.25003472222222223</v>
      </c>
      <c r="T90" s="168">
        <v>0.27500000000000002</v>
      </c>
      <c r="U90" s="169"/>
      <c r="V90" s="170">
        <v>35.950000000000024</v>
      </c>
      <c r="W90" s="173"/>
      <c r="X90" s="151"/>
      <c r="Y90" s="279"/>
      <c r="Z90" s="280"/>
      <c r="AA90" s="109">
        <f>M90-J90</f>
        <v>-398.05285118219945</v>
      </c>
      <c r="AB90" s="152">
        <f>M90/J90</f>
        <v>0.86731571627260018</v>
      </c>
      <c r="AC90" s="267">
        <f>AB106</f>
        <v>0.87260785530803398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1196</v>
      </c>
      <c r="G91" s="95">
        <f t="shared" si="43"/>
        <v>41584.920000000006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2589.0559230306708</v>
      </c>
      <c r="N91" s="99">
        <f>M91/L91</f>
        <v>235.36872027551553</v>
      </c>
      <c r="O91" s="101">
        <f>L91-I91</f>
        <v>0</v>
      </c>
      <c r="P91" s="102">
        <f>N91-K91</f>
        <v>-37.35855245175722</v>
      </c>
      <c r="Q91" s="103">
        <f>N91/K91</f>
        <v>0.86301864101022352</v>
      </c>
      <c r="R91" s="277"/>
      <c r="S91" s="1">
        <v>0.27797453703703706</v>
      </c>
      <c r="T91" s="2">
        <v>0.29722222222222222</v>
      </c>
      <c r="U91" s="104">
        <v>4.2833333333333368</v>
      </c>
      <c r="V91" s="105">
        <v>27.716666666666629</v>
      </c>
      <c r="W91" s="106"/>
      <c r="X91" s="107"/>
      <c r="Y91" s="262"/>
      <c r="Z91" s="263"/>
      <c r="AA91" s="111">
        <f>M91-J91</f>
        <v>-410.94407696932922</v>
      </c>
      <c r="AB91" s="103">
        <f>M91/J91</f>
        <v>0.86301864101022363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4544</v>
      </c>
      <c r="G92" s="95">
        <f t="shared" si="43"/>
        <v>162811.51999999999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2887.1161313095627</v>
      </c>
      <c r="N92" s="99">
        <f>M92/L92</f>
        <v>240.59301094246356</v>
      </c>
      <c r="O92" s="101">
        <f>L92-I92</f>
        <v>0</v>
      </c>
      <c r="P92" s="102">
        <f>N92-K92</f>
        <v>-32.156989057536435</v>
      </c>
      <c r="Q92" s="103">
        <f>N92/K92</f>
        <v>0.88210086505027885</v>
      </c>
      <c r="R92" s="277"/>
      <c r="S92" s="1">
        <v>0.33124999999999993</v>
      </c>
      <c r="T92" s="2">
        <v>0.39682870370370371</v>
      </c>
      <c r="U92" s="104">
        <v>5.5666666666666043</v>
      </c>
      <c r="V92" s="105">
        <v>94.433333333333437</v>
      </c>
      <c r="W92" s="106"/>
      <c r="X92" s="107"/>
      <c r="Y92" s="262"/>
      <c r="Z92" s="263"/>
      <c r="AA92" s="111">
        <f>M92-J92</f>
        <v>-385.88386869043734</v>
      </c>
      <c r="AB92" s="103">
        <f>M92/J92</f>
        <v>0.88210086505027885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3096</v>
      </c>
      <c r="G93" s="115">
        <f t="shared" si="43"/>
        <v>112725.35999999999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2869.6189495365597</v>
      </c>
      <c r="N93" s="99">
        <f>M93/L93</f>
        <v>260.87444995786905</v>
      </c>
      <c r="O93" s="101">
        <f>L93-I93</f>
        <v>0</v>
      </c>
      <c r="P93" s="102">
        <f>N93-K93</f>
        <v>-36.671004587585514</v>
      </c>
      <c r="Q93" s="103">
        <f>N93/K93</f>
        <v>0.87675494944593935</v>
      </c>
      <c r="R93" s="277"/>
      <c r="S93" s="1">
        <v>0.40157407407407408</v>
      </c>
      <c r="T93" s="2">
        <v>0.4465277777777778</v>
      </c>
      <c r="U93" s="104">
        <v>6.8333333333333357</v>
      </c>
      <c r="V93" s="105">
        <v>64.733333333333348</v>
      </c>
      <c r="W93" s="106"/>
      <c r="X93" s="107"/>
      <c r="Y93" s="262"/>
      <c r="Z93" s="263"/>
      <c r="AA93" s="111">
        <f>M93-J93</f>
        <v>-403.38105046344026</v>
      </c>
      <c r="AB93" s="103">
        <f>M93/J93</f>
        <v>0.87675494944593946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2736.9345381736484</v>
      </c>
      <c r="N106" s="139">
        <f t="shared" ref="N106:N111" si="47">M106/L106</f>
        <v>218.95476305389187</v>
      </c>
      <c r="O106" s="140">
        <f t="shared" ref="O106:O111" si="48">L106-I106</f>
        <v>0</v>
      </c>
      <c r="P106" s="141">
        <f t="shared" ref="P106:P111" si="49">N106-K106</f>
        <v>-31.965236946108121</v>
      </c>
      <c r="Q106" s="142">
        <f t="shared" ref="Q106:Q111" si="50">N106/K106</f>
        <v>0.87260785530803398</v>
      </c>
      <c r="R106" s="278"/>
      <c r="S106" s="143">
        <f>S90</f>
        <v>0.25003472222222223</v>
      </c>
      <c r="T106" s="144">
        <f>INDEX(T90:T105,COUNTA(T90:T105))</f>
        <v>0.4465277777777778</v>
      </c>
      <c r="U106" s="145"/>
      <c r="V106" s="156"/>
      <c r="W106" s="135"/>
      <c r="X106" s="139"/>
      <c r="Y106" s="265"/>
      <c r="Z106" s="266"/>
      <c r="AA106" s="157">
        <f t="shared" ref="AA106:AA111" si="51">M106-J106</f>
        <v>-399.56546182635157</v>
      </c>
      <c r="AB106" s="142">
        <f t="shared" ref="AB106:AB111" si="52">M106/J106</f>
        <v>0.87260785530803398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811</v>
      </c>
      <c r="G107" s="159">
        <f t="shared" ref="G107:G111" si="53">E107*F107</f>
        <v>21596.93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2777.9257849667038</v>
      </c>
      <c r="N107" s="163">
        <f t="shared" si="47"/>
        <v>462.98763082778396</v>
      </c>
      <c r="O107" s="165">
        <f t="shared" si="48"/>
        <v>0</v>
      </c>
      <c r="P107" s="166">
        <f t="shared" si="49"/>
        <v>-82.51236917221604</v>
      </c>
      <c r="Q107" s="152">
        <f t="shared" si="50"/>
        <v>0.84873992819025479</v>
      </c>
      <c r="R107" s="276">
        <f>Q123</f>
        <v>0.88970255281034927</v>
      </c>
      <c r="S107" s="193">
        <v>0.3336689814814815</v>
      </c>
      <c r="T107" s="194">
        <v>0.34583333333333333</v>
      </c>
      <c r="U107" s="169"/>
      <c r="V107" s="170">
        <v>17.516666666666634</v>
      </c>
      <c r="W107" s="168"/>
      <c r="X107" s="171"/>
      <c r="Y107" s="279"/>
      <c r="Z107" s="280"/>
      <c r="AA107" s="109">
        <f t="shared" si="51"/>
        <v>-495.07421503329624</v>
      </c>
      <c r="AB107" s="152">
        <f t="shared" si="52"/>
        <v>0.84873992819025479</v>
      </c>
      <c r="AC107" s="267">
        <f>AB123</f>
        <v>0.88970255281034927</v>
      </c>
    </row>
    <row r="108" spans="1:29" ht="15.75" customHeight="1">
      <c r="A108" s="271"/>
      <c r="B108" s="92" t="s">
        <v>166</v>
      </c>
      <c r="C108" s="260" t="s">
        <v>200</v>
      </c>
      <c r="D108" s="261"/>
      <c r="E108" s="93">
        <v>24.73</v>
      </c>
      <c r="F108" s="94">
        <v>1311</v>
      </c>
      <c r="G108" s="95">
        <f t="shared" si="53"/>
        <v>32421.03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3248.1761871988915</v>
      </c>
      <c r="N108" s="99">
        <f t="shared" si="47"/>
        <v>541.36269786648188</v>
      </c>
      <c r="O108" s="101">
        <f t="shared" si="48"/>
        <v>0</v>
      </c>
      <c r="P108" s="102">
        <f t="shared" si="49"/>
        <v>-58.637302133518119</v>
      </c>
      <c r="Q108" s="103">
        <f t="shared" si="50"/>
        <v>0.90227116311080313</v>
      </c>
      <c r="R108" s="277"/>
      <c r="S108" s="1">
        <v>0.34930555555555554</v>
      </c>
      <c r="T108" s="2">
        <v>0.3661226851851852</v>
      </c>
      <c r="U108" s="104">
        <v>4.9999999999999822</v>
      </c>
      <c r="V108" s="105">
        <v>24.216666666666722</v>
      </c>
      <c r="W108" s="106"/>
      <c r="X108" s="113"/>
      <c r="Y108" s="262"/>
      <c r="Z108" s="263"/>
      <c r="AA108" s="111">
        <f t="shared" si="51"/>
        <v>-351.82381280110849</v>
      </c>
      <c r="AB108" s="103">
        <f t="shared" si="52"/>
        <v>0.90227116311080324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971</v>
      </c>
      <c r="G109" s="95">
        <f t="shared" si="53"/>
        <v>24216.74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3230.6839186691177</v>
      </c>
      <c r="N109" s="99">
        <f t="shared" si="47"/>
        <v>538.44731977818628</v>
      </c>
      <c r="O109" s="101">
        <f t="shared" si="48"/>
        <v>0</v>
      </c>
      <c r="P109" s="102">
        <f t="shared" si="49"/>
        <v>-61.552680221813716</v>
      </c>
      <c r="Q109" s="103">
        <f t="shared" si="50"/>
        <v>0.89741219963031049</v>
      </c>
      <c r="R109" s="277"/>
      <c r="S109" s="1">
        <v>0.37152777777777773</v>
      </c>
      <c r="T109" s="2">
        <v>0.38405092592592593</v>
      </c>
      <c r="U109" s="104">
        <v>7.7833333333332444</v>
      </c>
      <c r="V109" s="105">
        <v>18.03333333333341</v>
      </c>
      <c r="W109" s="106"/>
      <c r="X109" s="107"/>
      <c r="Y109" s="262"/>
      <c r="Z109" s="263"/>
      <c r="AA109" s="111">
        <f t="shared" si="51"/>
        <v>-369.3160813308823</v>
      </c>
      <c r="AB109" s="103">
        <f t="shared" si="52"/>
        <v>0.89741219963031049</v>
      </c>
      <c r="AC109" s="268"/>
    </row>
    <row r="110" spans="1:29" ht="15.75" customHeight="1">
      <c r="A110" s="271"/>
      <c r="B110" s="92" t="s">
        <v>166</v>
      </c>
      <c r="C110" s="260" t="s">
        <v>214</v>
      </c>
      <c r="D110" s="261"/>
      <c r="E110" s="93">
        <v>24.73</v>
      </c>
      <c r="F110" s="94">
        <v>1311</v>
      </c>
      <c r="G110" s="95">
        <f t="shared" si="53"/>
        <v>32421.03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3243.7113402061809</v>
      </c>
      <c r="N110" s="99">
        <f t="shared" si="47"/>
        <v>540.61855670103012</v>
      </c>
      <c r="O110" s="101">
        <f t="shared" si="48"/>
        <v>0</v>
      </c>
      <c r="P110" s="102">
        <f t="shared" si="49"/>
        <v>-59.381443298969884</v>
      </c>
      <c r="Q110" s="103">
        <f t="shared" si="50"/>
        <v>0.90103092783505023</v>
      </c>
      <c r="R110" s="277"/>
      <c r="S110" s="1">
        <v>0.38888888888888884</v>
      </c>
      <c r="T110" s="2">
        <v>0.40572916666666664</v>
      </c>
      <c r="U110" s="104">
        <v>6.9666666666665833</v>
      </c>
      <c r="V110" s="105">
        <v>24.250000000000036</v>
      </c>
      <c r="W110" s="106"/>
      <c r="X110" s="113"/>
      <c r="Y110" s="262"/>
      <c r="Z110" s="263"/>
      <c r="AA110" s="111">
        <f t="shared" si="51"/>
        <v>-356.28865979381908</v>
      </c>
      <c r="AB110" s="103">
        <f t="shared" si="52"/>
        <v>0.90103092783505023</v>
      </c>
      <c r="AC110" s="268"/>
    </row>
    <row r="111" spans="1:29" ht="15.75" customHeight="1">
      <c r="A111" s="272"/>
      <c r="B111" s="92" t="s">
        <v>166</v>
      </c>
      <c r="C111" s="260" t="s">
        <v>253</v>
      </c>
      <c r="D111" s="261"/>
      <c r="E111" s="93">
        <v>20.11</v>
      </c>
      <c r="F111" s="94">
        <v>941</v>
      </c>
      <c r="G111" s="95">
        <f t="shared" si="53"/>
        <v>18923.509999999998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3223.2159847764092</v>
      </c>
      <c r="N111" s="99">
        <f t="shared" si="47"/>
        <v>537.20266412940157</v>
      </c>
      <c r="O111" s="101">
        <f t="shared" si="48"/>
        <v>0</v>
      </c>
      <c r="P111" s="102">
        <f t="shared" si="49"/>
        <v>-62.797335870598431</v>
      </c>
      <c r="Q111" s="103">
        <f t="shared" si="50"/>
        <v>0.89533777354900257</v>
      </c>
      <c r="R111" s="277"/>
      <c r="S111" s="1">
        <v>0.41005787037037039</v>
      </c>
      <c r="T111" s="2">
        <v>0.42222222222222222</v>
      </c>
      <c r="U111" s="104">
        <v>6.2333333333334018</v>
      </c>
      <c r="V111" s="105">
        <v>17.516666666666634</v>
      </c>
      <c r="W111" s="106"/>
      <c r="X111" s="113"/>
      <c r="Y111" s="262"/>
      <c r="Z111" s="263"/>
      <c r="AA111" s="111">
        <f t="shared" si="51"/>
        <v>-376.78401522359081</v>
      </c>
      <c r="AB111" s="103">
        <f t="shared" si="52"/>
        <v>0.89533777354900257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3534.6</v>
      </c>
      <c r="K123" s="139">
        <f t="shared" ref="K123" si="55">J123/I123</f>
        <v>589.1</v>
      </c>
      <c r="L123" s="137">
        <f t="shared" ref="L123:M123" si="56">AVERAGE(L107:L122)</f>
        <v>6</v>
      </c>
      <c r="M123" s="138">
        <f t="shared" si="56"/>
        <v>3144.7426431634603</v>
      </c>
      <c r="N123" s="139">
        <f>M123/L123</f>
        <v>524.12377386057676</v>
      </c>
      <c r="O123" s="140">
        <f>L123-I123</f>
        <v>0</v>
      </c>
      <c r="P123" s="141">
        <f>N123-K123</f>
        <v>-64.976226139423261</v>
      </c>
      <c r="Q123" s="142">
        <f>N123/K123</f>
        <v>0.88970255281034927</v>
      </c>
      <c r="R123" s="278"/>
      <c r="S123" s="143">
        <f>S107</f>
        <v>0.3336689814814815</v>
      </c>
      <c r="T123" s="144">
        <f>INDEX(T107:T122,COUNTA(T107:T122))</f>
        <v>0.42222222222222222</v>
      </c>
      <c r="U123" s="145"/>
      <c r="V123" s="156"/>
      <c r="W123" s="135"/>
      <c r="X123" s="139"/>
      <c r="Y123" s="265"/>
      <c r="Z123" s="266"/>
      <c r="AA123" s="157">
        <f>M123-J123</f>
        <v>-389.85735683653957</v>
      </c>
      <c r="AB123" s="142">
        <f>M123/J123</f>
        <v>0.88970255281034927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2059</v>
      </c>
      <c r="G124" s="159">
        <f t="shared" ref="G124:G126" si="57">E124*F124</f>
        <v>116930.61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1736.7385192127467</v>
      </c>
      <c r="N124" s="163">
        <f>M124/L124</f>
        <v>75.510370400554208</v>
      </c>
      <c r="O124" s="165">
        <f>L124-I124</f>
        <v>0</v>
      </c>
      <c r="P124" s="166">
        <f>N124-K124</f>
        <v>-11.446151338576229</v>
      </c>
      <c r="Q124" s="152">
        <f>N124/K124</f>
        <v>0.86836925960637334</v>
      </c>
      <c r="R124" s="276">
        <f>Q140</f>
        <v>0.86760671380619081</v>
      </c>
      <c r="S124" s="167">
        <v>0.70833333333333337</v>
      </c>
      <c r="T124" s="168">
        <v>0.75773148148148151</v>
      </c>
      <c r="U124" s="169"/>
      <c r="V124" s="170">
        <v>71.133333333333312</v>
      </c>
      <c r="W124" s="87"/>
      <c r="X124" s="88"/>
      <c r="Y124" s="279"/>
      <c r="Z124" s="280"/>
      <c r="AA124" s="109">
        <f>M124-J124</f>
        <v>-263.26148078725328</v>
      </c>
      <c r="AB124" s="152">
        <f>M124/J124</f>
        <v>0.86836925960637334</v>
      </c>
      <c r="AC124" s="352">
        <f>AB140</f>
        <v>0.86760671380619092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1633</v>
      </c>
      <c r="G125" s="95">
        <f t="shared" si="57"/>
        <v>92868.709999999992</v>
      </c>
      <c r="H125" s="96"/>
      <c r="I125" s="97">
        <v>23</v>
      </c>
      <c r="J125" s="98">
        <v>2000</v>
      </c>
      <c r="K125" s="99">
        <f t="shared" ref="K125:K126" si="58">J125/I125</f>
        <v>86.956521739130437</v>
      </c>
      <c r="L125" s="100">
        <v>23</v>
      </c>
      <c r="M125" s="98">
        <f>F125/V125*60</f>
        <v>1734.6709943936285</v>
      </c>
      <c r="N125" s="99">
        <f>M125/L125</f>
        <v>75.420478017114277</v>
      </c>
      <c r="O125" s="101">
        <f>L125-I125</f>
        <v>0</v>
      </c>
      <c r="P125" s="102">
        <f>N125-K125</f>
        <v>-11.53604372201616</v>
      </c>
      <c r="Q125" s="103">
        <f>N125/K125</f>
        <v>0.86733549719681413</v>
      </c>
      <c r="R125" s="277"/>
      <c r="S125" s="1">
        <v>0.76319444444444451</v>
      </c>
      <c r="T125" s="2">
        <v>0.8024189814814815</v>
      </c>
      <c r="U125" s="104">
        <v>7.866666666666724</v>
      </c>
      <c r="V125" s="105">
        <v>56.483333333333263</v>
      </c>
      <c r="W125" s="106"/>
      <c r="X125" s="107"/>
      <c r="Y125" s="262"/>
      <c r="Z125" s="263"/>
      <c r="AA125" s="111">
        <f>M125-J125</f>
        <v>-265.32900560637154</v>
      </c>
      <c r="AB125" s="103">
        <f>M125/J125</f>
        <v>0.86733549719681424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1503</v>
      </c>
      <c r="G126" s="95">
        <f t="shared" si="57"/>
        <v>66582.899999999994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1734.2307692307702</v>
      </c>
      <c r="N126" s="99">
        <f>M126/L126</f>
        <v>102.01357466063354</v>
      </c>
      <c r="O126" s="101">
        <f>L126-I126</f>
        <v>0</v>
      </c>
      <c r="P126" s="102">
        <f>N126-K126</f>
        <v>-15.633484162895869</v>
      </c>
      <c r="Q126" s="103">
        <f>N126/K126</f>
        <v>0.86711538461538507</v>
      </c>
      <c r="R126" s="277"/>
      <c r="S126" s="1">
        <v>0.80625000000000002</v>
      </c>
      <c r="T126" s="2">
        <v>0.84236111111111112</v>
      </c>
      <c r="U126" s="104">
        <v>5.5166666666666764</v>
      </c>
      <c r="V126" s="105">
        <v>51.999999999999972</v>
      </c>
      <c r="W126" s="106"/>
      <c r="X126" s="107"/>
      <c r="Y126" s="262"/>
      <c r="Z126" s="263"/>
      <c r="AA126" s="111">
        <f>M126-J126</f>
        <v>-265.76923076922981</v>
      </c>
      <c r="AB126" s="103">
        <f>M126/J126</f>
        <v>0.86711538461538507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9">AVERAGE(I124:I139)</f>
        <v>21</v>
      </c>
      <c r="J140" s="138">
        <f t="shared" si="59"/>
        <v>2000</v>
      </c>
      <c r="K140" s="139">
        <f t="shared" ref="K140" si="60">J140/I140</f>
        <v>95.238095238095241</v>
      </c>
      <c r="L140" s="137">
        <f t="shared" ref="L140:M140" si="61">AVERAGE(L124:L139)</f>
        <v>21</v>
      </c>
      <c r="M140" s="138">
        <f t="shared" si="61"/>
        <v>1735.2134276123818</v>
      </c>
      <c r="N140" s="139">
        <f>M140/L140</f>
        <v>82.629210838684841</v>
      </c>
      <c r="O140" s="140">
        <f>L140-I140</f>
        <v>0</v>
      </c>
      <c r="P140" s="141">
        <f>N140-K140</f>
        <v>-12.6088843994104</v>
      </c>
      <c r="Q140" s="142">
        <f>N140/K140</f>
        <v>0.86760671380619081</v>
      </c>
      <c r="R140" s="278"/>
      <c r="S140" s="143">
        <f>S124</f>
        <v>0.70833333333333337</v>
      </c>
      <c r="T140" s="144">
        <f>INDEX(T124:T139,COUNTA(T124:T139))</f>
        <v>0.84236111111111112</v>
      </c>
      <c r="U140" s="145"/>
      <c r="V140" s="156"/>
      <c r="W140" s="188"/>
      <c r="X140" s="189"/>
      <c r="Y140" s="265"/>
      <c r="Z140" s="266"/>
      <c r="AA140" s="157">
        <f>M140-J140</f>
        <v>-264.78657238761821</v>
      </c>
      <c r="AB140" s="142">
        <f>M140/J140</f>
        <v>0.86760671380619092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1340</v>
      </c>
      <c r="G141" s="159">
        <f t="shared" ref="G141:G142" si="62">E141*F141</f>
        <v>67897.8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1734.0043134435657</v>
      </c>
      <c r="N141" s="163">
        <f>M141/L141</f>
        <v>86.700215672178288</v>
      </c>
      <c r="O141" s="165">
        <f>L141-I141</f>
        <v>0</v>
      </c>
      <c r="P141" s="166">
        <f>N141-K141</f>
        <v>-13.299784327821712</v>
      </c>
      <c r="Q141" s="152">
        <f>N141/K141</f>
        <v>0.86700215672178294</v>
      </c>
      <c r="R141" s="276">
        <f>Q157</f>
        <v>0.86792497594268425</v>
      </c>
      <c r="S141" s="167">
        <v>0.70833333333333337</v>
      </c>
      <c r="T141" s="168">
        <v>0.74053240740740744</v>
      </c>
      <c r="U141" s="169"/>
      <c r="V141" s="170">
        <v>46.366666666666667</v>
      </c>
      <c r="W141" s="168"/>
      <c r="X141" s="171"/>
      <c r="Y141" s="279"/>
      <c r="Z141" s="280"/>
      <c r="AA141" s="109">
        <f>M141-J141</f>
        <v>-265.99568655643429</v>
      </c>
      <c r="AB141" s="152">
        <f>M141/J141</f>
        <v>0.86700215672178282</v>
      </c>
      <c r="AC141" s="267">
        <f>AB157</f>
        <v>0.86792497594268414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2036</v>
      </c>
      <c r="G142" s="95">
        <f t="shared" si="62"/>
        <v>96913.600000000006</v>
      </c>
      <c r="H142" s="96"/>
      <c r="I142" s="97">
        <v>23</v>
      </c>
      <c r="J142" s="98">
        <v>2000</v>
      </c>
      <c r="K142" s="99">
        <f t="shared" ref="K142" si="63">J142/I142</f>
        <v>86.956521739130437</v>
      </c>
      <c r="L142" s="100">
        <v>23</v>
      </c>
      <c r="M142" s="98">
        <f>F142/V142*60</f>
        <v>1737.6955903271705</v>
      </c>
      <c r="N142" s="99">
        <f>M142/L142</f>
        <v>75.551982188137842</v>
      </c>
      <c r="O142" s="101">
        <f>L142-I142</f>
        <v>0</v>
      </c>
      <c r="P142" s="102">
        <f>N142-K142</f>
        <v>-11.404539550992595</v>
      </c>
      <c r="Q142" s="103">
        <f>N142/K142</f>
        <v>0.86884779516358512</v>
      </c>
      <c r="R142" s="277"/>
      <c r="S142" s="1">
        <v>0.74444444444444446</v>
      </c>
      <c r="T142" s="2">
        <v>0.79326388888888888</v>
      </c>
      <c r="U142" s="104">
        <v>5.633333333333308</v>
      </c>
      <c r="V142" s="105">
        <v>70.299999999999955</v>
      </c>
      <c r="W142" s="106"/>
      <c r="X142" s="107"/>
      <c r="Y142" s="262"/>
      <c r="Z142" s="263"/>
      <c r="AA142" s="111">
        <f>M142-J142</f>
        <v>-262.30440967282948</v>
      </c>
      <c r="AB142" s="103">
        <f>M142/J142</f>
        <v>0.86884779516358523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4">AVERAGE(I141:I156)</f>
        <v>21.5</v>
      </c>
      <c r="J157" s="138">
        <f t="shared" si="64"/>
        <v>2000</v>
      </c>
      <c r="K157" s="139">
        <f t="shared" ref="K157" si="65">J157/I157</f>
        <v>93.023255813953483</v>
      </c>
      <c r="L157" s="137">
        <f t="shared" ref="L157:M157" si="66">AVERAGE(L141:L156)</f>
        <v>21.5</v>
      </c>
      <c r="M157" s="138">
        <f t="shared" si="66"/>
        <v>1735.8499518853682</v>
      </c>
      <c r="N157" s="139">
        <f>M157/L157</f>
        <v>80.737207064435736</v>
      </c>
      <c r="O157" s="140">
        <f>L157-I157</f>
        <v>0</v>
      </c>
      <c r="P157" s="141">
        <f>N157-K157</f>
        <v>-12.286048749517747</v>
      </c>
      <c r="Q157" s="142">
        <f>N157/K157</f>
        <v>0.86792497594268425</v>
      </c>
      <c r="R157" s="278"/>
      <c r="S157" s="143">
        <f>S141</f>
        <v>0.70833333333333337</v>
      </c>
      <c r="T157" s="144">
        <f>INDEX(T141:T156,COUNTA(T141:T156))</f>
        <v>0.79326388888888888</v>
      </c>
      <c r="U157" s="145"/>
      <c r="V157" s="156"/>
      <c r="W157" s="135"/>
      <c r="X157" s="139"/>
      <c r="Y157" s="265"/>
      <c r="Z157" s="266"/>
      <c r="AA157" s="157">
        <f>M157-J157</f>
        <v>-264.15004811463177</v>
      </c>
      <c r="AB157" s="142">
        <f>M157/J157</f>
        <v>0.86792497594268414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720" priority="3" operator="greaterThan">
      <formula>0</formula>
    </cfRule>
  </conditionalFormatting>
  <conditionalFormatting sqref="P5:P157 AA5:AA157">
    <cfRule type="cellIs" dxfId="719" priority="6" operator="lessThan">
      <formula>0</formula>
    </cfRule>
  </conditionalFormatting>
  <conditionalFormatting sqref="Q5:Q157 AB5:AB157">
    <cfRule type="cellIs" dxfId="718" priority="4" operator="greaterThan">
      <formula>1</formula>
    </cfRule>
    <cfRule type="cellIs" dxfId="717" priority="5" operator="lessThan">
      <formula>0.8</formula>
    </cfRule>
  </conditionalFormatting>
  <conditionalFormatting sqref="R5:R157 AC124">
    <cfRule type="cellIs" dxfId="716" priority="7" operator="lessThan">
      <formula>0.8</formula>
    </cfRule>
  </conditionalFormatting>
  <conditionalFormatting sqref="AC5:AC22 AC56:AC91">
    <cfRule type="cellIs" dxfId="715" priority="9" operator="lessThan">
      <formula>0.8</formula>
    </cfRule>
  </conditionalFormatting>
  <conditionalFormatting sqref="AC39">
    <cfRule type="cellIs" dxfId="714" priority="12" operator="lessThan">
      <formula>0.8</formula>
    </cfRule>
  </conditionalFormatting>
  <conditionalFormatting sqref="AC54">
    <cfRule type="cellIs" dxfId="713" priority="11" operator="lessThan">
      <formula>0.8</formula>
    </cfRule>
  </conditionalFormatting>
  <conditionalFormatting sqref="AC97:AC105">
    <cfRule type="cellIs" dxfId="712" priority="10" operator="lessThan">
      <formula>0.8</formula>
    </cfRule>
  </conditionalFormatting>
  <conditionalFormatting sqref="AC107:AC112">
    <cfRule type="cellIs" dxfId="711" priority="8" operator="lessThan">
      <formula>0.8</formula>
    </cfRule>
  </conditionalFormatting>
  <conditionalFormatting sqref="AC139">
    <cfRule type="cellIs" dxfId="710" priority="2" operator="lessThan">
      <formula>0.8</formula>
    </cfRule>
  </conditionalFormatting>
  <conditionalFormatting sqref="AC141:AC157">
    <cfRule type="cellIs" dxfId="709" priority="1" operator="lessThan">
      <formula>0.8</formula>
    </cfRule>
  </conditionalFormatting>
  <dataValidations count="1">
    <dataValidation type="list" allowBlank="1" showInputMessage="1" showErrorMessage="1" sqref="Y5:Z157" xr:uid="{1E177A58-2965-42C9-ADE8-DA1CDCDE6F2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A666-2BC0-4971-9457-9DF14ECD8265}">
  <sheetPr>
    <tabColor theme="8" tint="0.59999389629810485"/>
  </sheetPr>
  <dimension ref="B1:AR36"/>
  <sheetViews>
    <sheetView zoomScale="70" zoomScaleNormal="70" workbookViewId="0">
      <selection activeCell="M37" sqref="M3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263</v>
      </c>
      <c r="D3" s="249"/>
      <c r="E3" s="7" t="s">
        <v>2</v>
      </c>
      <c r="F3" s="250">
        <f>'0925(18度C)'!D1+'0925(4度C)'!D1</f>
        <v>214931</v>
      </c>
      <c r="G3" s="251"/>
      <c r="H3" s="7" t="s">
        <v>3</v>
      </c>
      <c r="I3" s="252">
        <f>'0925(18度C)'!F1+'0925(4度C)'!F1</f>
        <v>6557727.1000000015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497.14620986672185</v>
      </c>
      <c r="F6" s="227" t="e">
        <f>AVERAGE(#REF!,D13:K13)</f>
        <v>#REF!</v>
      </c>
      <c r="G6" s="228">
        <f>AVERAGE(D13:K13)</f>
        <v>198.53528549643741</v>
      </c>
      <c r="H6" s="229"/>
      <c r="I6" s="228">
        <f>AVERAGE(L13:O13)</f>
        <v>94.130675526024362</v>
      </c>
      <c r="J6" s="229"/>
      <c r="K6" s="228">
        <f>AVERAGE(D27:O27)</f>
        <v>653.59809573362872</v>
      </c>
      <c r="L6" s="229"/>
      <c r="M6" s="228">
        <f>AVERAGE(P27:X27)</f>
        <v>771.26161858974353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430.61219620424259</v>
      </c>
      <c r="F7" s="231" t="e">
        <f>AVERAGE(#REF!,D14:K14)</f>
        <v>#REF!</v>
      </c>
      <c r="G7" s="218">
        <f>AVERAGE(D14:K14)</f>
        <v>174.54838756942519</v>
      </c>
      <c r="H7" s="219"/>
      <c r="I7" s="218">
        <f>AVERAGE(L14:O14)</f>
        <v>81.646341868063757</v>
      </c>
      <c r="J7" s="219"/>
      <c r="K7" s="218">
        <f>AVERAGE(D28:O28)</f>
        <v>565.26335727794992</v>
      </c>
      <c r="L7" s="219"/>
      <c r="M7" s="218">
        <f>AVERAGE(P28:X28)</f>
        <v>666.14037629197935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0.86776553409646839</v>
      </c>
      <c r="F8" s="223" t="e">
        <f>AVERAGE(D15:K15,#REF!)</f>
        <v>#REF!</v>
      </c>
      <c r="G8" s="224">
        <f>AVERAGE(D15:K15)</f>
        <v>0.87437913433840231</v>
      </c>
      <c r="H8" s="225"/>
      <c r="I8" s="224">
        <f>AVERAGE(L15:O15)</f>
        <v>0.86737553748780172</v>
      </c>
      <c r="J8" s="225"/>
      <c r="K8" s="224">
        <f>AVERAGE(D29:O29)</f>
        <v>0.86384801891234564</v>
      </c>
      <c r="L8" s="225"/>
      <c r="M8" s="224">
        <f>AVERAGE(P29:X29)</f>
        <v>0.86540301959593158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178.51239669421486</v>
      </c>
      <c r="I13" s="24">
        <v>250.92</v>
      </c>
      <c r="J13" s="24" t="s">
        <v>36</v>
      </c>
      <c r="K13" s="54">
        <v>589.1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101.75621978885232</v>
      </c>
      <c r="E14" s="28">
        <v>68.323112260021333</v>
      </c>
      <c r="F14" s="28">
        <v>77.676265791999029</v>
      </c>
      <c r="G14" s="28">
        <v>76.709478158416033</v>
      </c>
      <c r="H14" s="28">
        <v>154.54374604779844</v>
      </c>
      <c r="I14" s="28">
        <v>218.91336884489101</v>
      </c>
      <c r="J14" s="28" t="s">
        <v>36</v>
      </c>
      <c r="K14" s="55">
        <v>523.9165220939982</v>
      </c>
      <c r="L14" s="27" t="s">
        <v>36</v>
      </c>
      <c r="M14" s="67" t="s">
        <v>36</v>
      </c>
      <c r="N14" s="28">
        <v>82.581100751069755</v>
      </c>
      <c r="O14" s="29">
        <v>80.71158298505776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0.88367243500845427</v>
      </c>
      <c r="E15" s="32">
        <f t="shared" si="0"/>
        <v>0.87111968131527195</v>
      </c>
      <c r="F15" s="32">
        <f t="shared" si="0"/>
        <v>0.86576671247332238</v>
      </c>
      <c r="G15" s="32">
        <f t="shared" si="0"/>
        <v>0.87257031405198238</v>
      </c>
      <c r="H15" s="32">
        <f t="shared" si="0"/>
        <v>0.86573116998998212</v>
      </c>
      <c r="I15" s="32">
        <f t="shared" si="0"/>
        <v>0.87244288556070071</v>
      </c>
      <c r="J15" s="32" t="s">
        <v>36</v>
      </c>
      <c r="K15" s="56">
        <f t="shared" ref="K15" si="1">K14/K13</f>
        <v>0.88935074196910235</v>
      </c>
      <c r="L15" s="31" t="s">
        <v>36</v>
      </c>
      <c r="M15" s="68" t="s">
        <v>36</v>
      </c>
      <c r="N15" s="32">
        <f t="shared" ref="N15:O15" si="2">N14/N13</f>
        <v>0.86710155788623244</v>
      </c>
      <c r="O15" s="33">
        <f t="shared" si="2"/>
        <v>0.86764951708937099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0.25028935185185186</v>
      </c>
      <c r="E16" s="2">
        <v>0.25</v>
      </c>
      <c r="F16" s="2">
        <v>0.25032407407407409</v>
      </c>
      <c r="G16" s="2">
        <v>0.29175925925925927</v>
      </c>
      <c r="H16" s="2">
        <v>0.25</v>
      </c>
      <c r="I16" s="2">
        <v>0.25</v>
      </c>
      <c r="J16" s="2" t="s">
        <v>36</v>
      </c>
      <c r="K16" s="3">
        <v>0.36324074074074075</v>
      </c>
      <c r="L16" s="1" t="s">
        <v>36</v>
      </c>
      <c r="M16" s="69" t="s">
        <v>36</v>
      </c>
      <c r="N16" s="2">
        <v>0.70833333333333337</v>
      </c>
      <c r="O16" s="4">
        <v>0.70862268518518523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0.53819444444444442</v>
      </c>
      <c r="E17" s="2">
        <v>0.71597222222222223</v>
      </c>
      <c r="F17" s="2">
        <v>0.46695601851851853</v>
      </c>
      <c r="G17" s="2">
        <v>0.60506944444444444</v>
      </c>
      <c r="H17" s="2">
        <v>0.57708333333333328</v>
      </c>
      <c r="I17" s="2">
        <v>0.53680555555555554</v>
      </c>
      <c r="J17" s="2" t="s">
        <v>36</v>
      </c>
      <c r="K17" s="3">
        <v>0.46805555555555556</v>
      </c>
      <c r="L17" s="1" t="s">
        <v>36</v>
      </c>
      <c r="M17" s="69" t="s">
        <v>36</v>
      </c>
      <c r="N17" s="2">
        <v>0.84583333333333333</v>
      </c>
      <c r="O17" s="4">
        <v>0.79890046296296291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20.166666666666668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271.03124999999994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880</v>
      </c>
    </row>
    <row r="28" spans="2:44" ht="39.6" customHeight="1">
      <c r="B28" s="206"/>
      <c r="C28" s="26" t="s">
        <v>37</v>
      </c>
      <c r="D28" s="28">
        <v>165.59718874064885</v>
      </c>
      <c r="E28" s="28" t="s">
        <v>36</v>
      </c>
      <c r="F28" s="28" t="s">
        <v>36</v>
      </c>
      <c r="G28" s="28">
        <v>265.51515645464315</v>
      </c>
      <c r="H28" s="28">
        <v>372.52193105040436</v>
      </c>
      <c r="I28" s="28" t="s">
        <v>36</v>
      </c>
      <c r="J28" s="28">
        <v>597.61814744801529</v>
      </c>
      <c r="K28" s="28">
        <v>713.37057078024122</v>
      </c>
      <c r="L28" s="28" t="s">
        <v>36</v>
      </c>
      <c r="M28" s="28">
        <v>756.41616250567029</v>
      </c>
      <c r="N28" s="28">
        <v>920.27597336819781</v>
      </c>
      <c r="O28" s="28">
        <v>730.79172787577852</v>
      </c>
      <c r="P28" s="27">
        <v>232.23504573590867</v>
      </c>
      <c r="Q28" s="28" t="s">
        <v>36</v>
      </c>
      <c r="R28" s="28" t="s">
        <v>36</v>
      </c>
      <c r="S28" s="28">
        <v>602.23619846261363</v>
      </c>
      <c r="T28" s="28">
        <v>726.7350573455127</v>
      </c>
      <c r="U28" s="28" t="s">
        <v>36</v>
      </c>
      <c r="V28" s="28">
        <v>664.34935147107308</v>
      </c>
      <c r="W28" s="28">
        <v>1013.1169783645031</v>
      </c>
      <c r="X28" s="29">
        <v>758.16962637226493</v>
      </c>
    </row>
    <row r="29" spans="2:44" ht="40.15" customHeight="1">
      <c r="B29" s="206"/>
      <c r="C29" s="30" t="s">
        <v>38</v>
      </c>
      <c r="D29" s="32">
        <f>D28/D27</f>
        <v>0.86011372092607097</v>
      </c>
      <c r="E29" s="32" t="s">
        <v>36</v>
      </c>
      <c r="F29" s="32" t="s">
        <v>36</v>
      </c>
      <c r="G29" s="32">
        <f>G28/G27</f>
        <v>0.84817341645233224</v>
      </c>
      <c r="H29" s="32">
        <f>H28/H27</f>
        <v>0.85966599473170247</v>
      </c>
      <c r="I29" s="32" t="s">
        <v>36</v>
      </c>
      <c r="J29" s="32">
        <f>J28/J27</f>
        <v>0.88536021844150414</v>
      </c>
      <c r="K29" s="32">
        <f>K28/K27</f>
        <v>0.86469160094574693</v>
      </c>
      <c r="L29" s="32" t="s">
        <v>36</v>
      </c>
      <c r="M29" s="32">
        <f>M28/M27</f>
        <v>0.87102467197622635</v>
      </c>
      <c r="N29" s="32">
        <f>N28/N27</f>
        <v>0.84848139388557253</v>
      </c>
      <c r="O29" s="32">
        <f>O28/O27</f>
        <v>0.87327313393960948</v>
      </c>
      <c r="P29" s="31">
        <f>P28/P27</f>
        <v>0.85685708100415992</v>
      </c>
      <c r="Q29" s="32" t="s">
        <v>36</v>
      </c>
      <c r="R29" s="32" t="s">
        <v>36</v>
      </c>
      <c r="S29" s="32">
        <f>S28/S27</f>
        <v>0.89220177550016833</v>
      </c>
      <c r="T29" s="32">
        <f>T28/T27</f>
        <v>0.86516078255418183</v>
      </c>
      <c r="U29" s="32" t="s">
        <v>36</v>
      </c>
      <c r="V29" s="32">
        <f>V28/V27</f>
        <v>0.87237793627514648</v>
      </c>
      <c r="W29" s="32">
        <f>W28/W27</f>
        <v>0.84426414863708588</v>
      </c>
      <c r="X29" s="33">
        <f>X28/X27</f>
        <v>0.86155639360484648</v>
      </c>
    </row>
    <row r="30" spans="2:44" ht="17.25" customHeight="1">
      <c r="B30" s="207" t="s">
        <v>39</v>
      </c>
      <c r="C30" s="15" t="s">
        <v>40</v>
      </c>
      <c r="D30" s="2">
        <v>0.38541666666666663</v>
      </c>
      <c r="E30" s="2" t="s">
        <v>36</v>
      </c>
      <c r="F30" s="2" t="s">
        <v>36</v>
      </c>
      <c r="G30" s="2">
        <v>0.30918981481481483</v>
      </c>
      <c r="H30" s="2">
        <v>0.25</v>
      </c>
      <c r="I30" s="2" t="s">
        <v>36</v>
      </c>
      <c r="J30" s="2">
        <v>0.25</v>
      </c>
      <c r="K30" s="2">
        <v>0.37222222222222223</v>
      </c>
      <c r="L30" s="2" t="s">
        <v>36</v>
      </c>
      <c r="M30" s="2">
        <v>0.16666666666666666</v>
      </c>
      <c r="N30" s="2">
        <v>0.16694444444444445</v>
      </c>
      <c r="O30" s="2">
        <v>0.16684027777777777</v>
      </c>
      <c r="P30" s="1">
        <v>0.70855324074074078</v>
      </c>
      <c r="Q30" s="2" t="s">
        <v>36</v>
      </c>
      <c r="R30" s="2" t="s">
        <v>36</v>
      </c>
      <c r="S30" s="2">
        <v>0.70857638888888885</v>
      </c>
      <c r="T30" s="2">
        <v>0.70862268518518523</v>
      </c>
      <c r="U30" s="2" t="s">
        <v>36</v>
      </c>
      <c r="V30" s="2">
        <v>0.70833333333333337</v>
      </c>
      <c r="W30" s="2">
        <v>0.70857638888888885</v>
      </c>
      <c r="X30" s="4">
        <v>0.70834490740740741</v>
      </c>
    </row>
    <row r="31" spans="2:44" ht="17.25" customHeight="1">
      <c r="B31" s="204"/>
      <c r="C31" s="15" t="s">
        <v>41</v>
      </c>
      <c r="D31" s="2">
        <v>0.45694444444444443</v>
      </c>
      <c r="E31" s="2" t="s">
        <v>36</v>
      </c>
      <c r="F31" s="2" t="s">
        <v>36</v>
      </c>
      <c r="G31" s="2">
        <v>0.34513888888888888</v>
      </c>
      <c r="H31" s="2">
        <v>0.35928240740740741</v>
      </c>
      <c r="I31" s="2" t="s">
        <v>36</v>
      </c>
      <c r="J31" s="2">
        <v>0.34184027777777776</v>
      </c>
      <c r="K31" s="2">
        <v>0.43853009259259257</v>
      </c>
      <c r="L31" s="2" t="s">
        <v>36</v>
      </c>
      <c r="M31" s="2">
        <v>0.38082175925925926</v>
      </c>
      <c r="N31" s="2">
        <v>0.39513888888888893</v>
      </c>
      <c r="O31" s="2">
        <v>0.4243865740740741</v>
      </c>
      <c r="P31" s="1">
        <v>0.84879629629629627</v>
      </c>
      <c r="Q31" s="2" t="s">
        <v>36</v>
      </c>
      <c r="R31" s="2" t="s">
        <v>36</v>
      </c>
      <c r="S31" s="2">
        <v>0.85763888888888884</v>
      </c>
      <c r="T31" s="2">
        <v>0.85972222222222228</v>
      </c>
      <c r="U31" s="2" t="s">
        <v>36</v>
      </c>
      <c r="V31" s="2">
        <v>0.87152777777777779</v>
      </c>
      <c r="W31" s="2">
        <v>0.89861111111111114</v>
      </c>
      <c r="X31" s="4">
        <v>0.87361111111111112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3.25</v>
      </c>
      <c r="O32" s="35">
        <v>3.8</v>
      </c>
      <c r="P32" s="34">
        <v>12.8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3.75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2A25-F6EB-408D-8020-3F6541675E36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M37" sqref="M37"/>
      <selection pane="bottomLeft" activeCell="M37" sqref="M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123763</v>
      </c>
      <c r="E1" s="77" t="s">
        <v>3</v>
      </c>
      <c r="F1" s="78">
        <f>SUM(G5:G242)</f>
        <v>2460164.6800000002</v>
      </c>
      <c r="G1" s="79" t="s">
        <v>73</v>
      </c>
      <c r="H1" s="80">
        <f>L21+L38+L55+L72+L89+L106+L123+L140+L157+L174+L191+L208+L225+L242</f>
        <v>84.98333333333332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45925</v>
      </c>
      <c r="B2" s="326"/>
      <c r="C2" s="82" t="s">
        <v>34</v>
      </c>
      <c r="D2" s="83">
        <f>AVERAGE(N21,N38,N55,N72,N89,N106,N123,N140,N157,N174,N191,N208,N225,N242)</f>
        <v>608.49636542681958</v>
      </c>
      <c r="E2" s="83" t="s">
        <v>80</v>
      </c>
      <c r="F2" s="84">
        <f>F1/D1</f>
        <v>19.878030429126639</v>
      </c>
      <c r="G2" s="85" t="s">
        <v>81</v>
      </c>
      <c r="H2" s="86">
        <f>COUNT(H5:H242)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2273</v>
      </c>
      <c r="G5" s="95">
        <f t="shared" ref="G5:G6" si="0">E5*F5</f>
        <v>67849.05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2815.829318651065</v>
      </c>
      <c r="N5" s="99">
        <f>M5/L5</f>
        <v>165.6370187441803</v>
      </c>
      <c r="O5" s="101">
        <f>L5-I5</f>
        <v>0</v>
      </c>
      <c r="P5" s="102">
        <f>N5-K5</f>
        <v>-26.892393020525589</v>
      </c>
      <c r="Q5" s="103">
        <f>N5/K5</f>
        <v>0.86032059842684538</v>
      </c>
      <c r="R5" s="277">
        <f>Q21</f>
        <v>0.86011372092607097</v>
      </c>
      <c r="S5" s="1">
        <v>0.38541666666666663</v>
      </c>
      <c r="T5" s="2">
        <v>0.41905092592592591</v>
      </c>
      <c r="U5" s="104">
        <v>5.9999999999999787</v>
      </c>
      <c r="V5" s="105">
        <v>48.433333333333366</v>
      </c>
      <c r="W5" s="106"/>
      <c r="X5" s="107"/>
      <c r="Y5" s="279"/>
      <c r="Z5" s="280"/>
      <c r="AA5" s="109">
        <f>M5-J5</f>
        <v>-457.17068134893498</v>
      </c>
      <c r="AB5" s="110">
        <f>M5/J5</f>
        <v>0.86032059842684538</v>
      </c>
      <c r="AC5" s="292">
        <f>AB21</f>
        <v>0.86011372092607108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2182</v>
      </c>
      <c r="G6" s="95">
        <f t="shared" si="0"/>
        <v>64412.639999999999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2814.4750985309961</v>
      </c>
      <c r="N6" s="99">
        <f>M6/L6</f>
        <v>165.55735873711743</v>
      </c>
      <c r="O6" s="101">
        <f>L6-I6</f>
        <v>0</v>
      </c>
      <c r="P6" s="102">
        <f>N6-K6</f>
        <v>-26.972053027588458</v>
      </c>
      <c r="Q6" s="103">
        <f>N6/K6</f>
        <v>0.85990684342529677</v>
      </c>
      <c r="R6" s="277"/>
      <c r="S6" s="1">
        <v>0.42464120370370373</v>
      </c>
      <c r="T6" s="2">
        <v>0.45694444444444443</v>
      </c>
      <c r="U6" s="104">
        <v>8.0500000000000593</v>
      </c>
      <c r="V6" s="105">
        <v>46.516666666666609</v>
      </c>
      <c r="W6" s="106">
        <v>0.45694444444444443</v>
      </c>
      <c r="X6" s="107">
        <v>0.4954513888888889</v>
      </c>
      <c r="Y6" s="262"/>
      <c r="Z6" s="263"/>
      <c r="AA6" s="111">
        <f>M6-J6</f>
        <v>-458.52490146900391</v>
      </c>
      <c r="AB6" s="112">
        <f>M6/J6</f>
        <v>0.85990684342529666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2815.1522085910306</v>
      </c>
      <c r="N21" s="139">
        <f>M21/L21</f>
        <v>165.59718874064885</v>
      </c>
      <c r="O21" s="140">
        <f>L21-I21</f>
        <v>0</v>
      </c>
      <c r="P21" s="141">
        <f>N21-K21</f>
        <v>-26.932223024057038</v>
      </c>
      <c r="Q21" s="142">
        <f>N21/K21</f>
        <v>0.86011372092607097</v>
      </c>
      <c r="R21" s="278"/>
      <c r="S21" s="143">
        <f>S5</f>
        <v>0.38541666666666663</v>
      </c>
      <c r="T21" s="144">
        <f>INDEX(T5:T20,COUNTA(T5:T20))</f>
        <v>0.45694444444444443</v>
      </c>
      <c r="U21" s="145"/>
      <c r="V21" s="145"/>
      <c r="W21" s="146"/>
      <c r="X21" s="147"/>
      <c r="Y21" s="265"/>
      <c r="Z21" s="266"/>
      <c r="AA21" s="148">
        <f>M21-J21</f>
        <v>-457.84779140896944</v>
      </c>
      <c r="AB21" s="149">
        <f>M21/J21</f>
        <v>0.86011372092607108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342</v>
      </c>
      <c r="G22" s="95">
        <f t="shared" ref="G22:G23" si="5">E22*F22</f>
        <v>8727.84</v>
      </c>
      <c r="H22" s="96"/>
      <c r="I22" s="97">
        <v>12</v>
      </c>
      <c r="J22" s="98">
        <v>3600</v>
      </c>
      <c r="K22" s="99">
        <f t="shared" si="3"/>
        <v>300</v>
      </c>
      <c r="L22" s="100">
        <v>12</v>
      </c>
      <c r="M22" s="98">
        <f>F22/V22*60</f>
        <v>3032.5123152709516</v>
      </c>
      <c r="N22" s="99">
        <f>M22/L22</f>
        <v>252.70935960591262</v>
      </c>
      <c r="O22" s="101">
        <f>L22-I22</f>
        <v>0</v>
      </c>
      <c r="P22" s="102">
        <f>N22-K22</f>
        <v>-47.290640394087376</v>
      </c>
      <c r="Q22" s="103">
        <f>N22/K22</f>
        <v>0.84236453201970873</v>
      </c>
      <c r="R22" s="276">
        <f>Q38</f>
        <v>0.84817341645233224</v>
      </c>
      <c r="S22" s="1">
        <v>0.30918981481481483</v>
      </c>
      <c r="T22" s="2">
        <v>0.31388888888888888</v>
      </c>
      <c r="U22" s="104">
        <v>5.2333333333333254</v>
      </c>
      <c r="V22" s="105">
        <v>6.766666666666632</v>
      </c>
      <c r="W22" s="106"/>
      <c r="X22" s="151"/>
      <c r="Y22" s="279"/>
      <c r="Z22" s="280"/>
      <c r="AA22" s="109">
        <f>M22-J22</f>
        <v>-567.4876847290484</v>
      </c>
      <c r="AB22" s="152">
        <f>M22/J22</f>
        <v>0.84236453201970873</v>
      </c>
      <c r="AC22" s="267">
        <f>AB38</f>
        <v>0.84817341645233224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1930</v>
      </c>
      <c r="G23" s="95">
        <f t="shared" si="5"/>
        <v>49485.200000000004</v>
      </c>
      <c r="H23" s="96"/>
      <c r="I23" s="97">
        <v>11</v>
      </c>
      <c r="J23" s="98">
        <v>3600</v>
      </c>
      <c r="K23" s="99">
        <f t="shared" si="3"/>
        <v>327.27272727272725</v>
      </c>
      <c r="L23" s="100">
        <v>11</v>
      </c>
      <c r="M23" s="98">
        <f>F23/V23*60</f>
        <v>3074.3362831858408</v>
      </c>
      <c r="N23" s="99">
        <f>M23/L23</f>
        <v>279.48511665325827</v>
      </c>
      <c r="O23" s="101">
        <f>L23-I23</f>
        <v>0</v>
      </c>
      <c r="P23" s="102">
        <f>N23-K23</f>
        <v>-47.787610619468978</v>
      </c>
      <c r="Q23" s="103">
        <f>N23/K23</f>
        <v>0.85398230088495586</v>
      </c>
      <c r="R23" s="277"/>
      <c r="S23" s="1">
        <v>0.31898148148148148</v>
      </c>
      <c r="T23" s="2">
        <v>0.34513888888888888</v>
      </c>
      <c r="U23" s="104">
        <v>7.3333333333333339</v>
      </c>
      <c r="V23" s="105">
        <v>37.666666666666664</v>
      </c>
      <c r="W23" s="106"/>
      <c r="X23" s="107"/>
      <c r="Y23" s="262"/>
      <c r="Z23" s="263"/>
      <c r="AA23" s="111">
        <f>M23-J23</f>
        <v>-525.66371681415922</v>
      </c>
      <c r="AB23" s="103">
        <f>M23/J23</f>
        <v>0.85398230088495575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3053.4242992283962</v>
      </c>
      <c r="N38" s="139">
        <f>M38/L38</f>
        <v>265.51515645464315</v>
      </c>
      <c r="O38" s="140">
        <f>L38-I38</f>
        <v>0</v>
      </c>
      <c r="P38" s="141">
        <f>N38-K38</f>
        <v>-47.528321806226415</v>
      </c>
      <c r="Q38" s="142">
        <f>N38/K38</f>
        <v>0.84817341645233224</v>
      </c>
      <c r="R38" s="278"/>
      <c r="S38" s="143">
        <f>S22</f>
        <v>0.30918981481481483</v>
      </c>
      <c r="T38" s="144">
        <f>INDEX(T22:T37,COUNTA(T22:T37))</f>
        <v>0.34513888888888888</v>
      </c>
      <c r="U38" s="145"/>
      <c r="V38" s="156"/>
      <c r="W38" s="135"/>
      <c r="X38" s="139"/>
      <c r="Y38" s="265"/>
      <c r="Z38" s="266"/>
      <c r="AA38" s="157">
        <f>M38-J38</f>
        <v>-546.57570077160381</v>
      </c>
      <c r="AB38" s="142">
        <f>M38/J38</f>
        <v>0.84817341645233224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938</v>
      </c>
      <c r="G39" s="159">
        <f t="shared" ref="G39:G41" si="9">E39*F39</f>
        <v>13188.28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2221.5789473684194</v>
      </c>
      <c r="N39" s="163">
        <f>M39/L39</f>
        <v>370.26315789473659</v>
      </c>
      <c r="O39" s="165">
        <f>L39-I39</f>
        <v>0</v>
      </c>
      <c r="P39" s="166">
        <f>N39-K39</f>
        <v>-63.070175438596721</v>
      </c>
      <c r="Q39" s="152">
        <f>N39/K39</f>
        <v>0.85445344129554601</v>
      </c>
      <c r="R39" s="276">
        <f>Q55</f>
        <v>0.85966599473170247</v>
      </c>
      <c r="S39" s="167">
        <v>0.25</v>
      </c>
      <c r="T39" s="168">
        <v>0.2675925925925926</v>
      </c>
      <c r="U39" s="169"/>
      <c r="V39" s="170">
        <v>25.33333333333335</v>
      </c>
      <c r="W39" s="168"/>
      <c r="X39" s="171"/>
      <c r="Y39" s="279"/>
      <c r="Z39" s="280"/>
      <c r="AA39" s="109">
        <f>M39-J39</f>
        <v>-378.42105263158055</v>
      </c>
      <c r="AB39" s="152">
        <f>M39/J39</f>
        <v>0.8544534412955459</v>
      </c>
      <c r="AC39" s="267">
        <f>AB55</f>
        <v>0.85966599473170235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1137</v>
      </c>
      <c r="G40" s="95">
        <f t="shared" si="9"/>
        <v>16838.97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2230.6267029972723</v>
      </c>
      <c r="N40" s="99">
        <f>M40/L40</f>
        <v>371.77111716621204</v>
      </c>
      <c r="O40" s="101">
        <f>L40-I40</f>
        <v>0</v>
      </c>
      <c r="P40" s="102">
        <f>N40-K40</f>
        <v>-61.562216167121278</v>
      </c>
      <c r="Q40" s="103">
        <f>N40/K40</f>
        <v>0.85793334730664317</v>
      </c>
      <c r="R40" s="277"/>
      <c r="S40" s="1">
        <v>0.2732060185185185</v>
      </c>
      <c r="T40" s="2">
        <v>0.29444444444444445</v>
      </c>
      <c r="U40" s="104">
        <v>8.0833333333332913</v>
      </c>
      <c r="V40" s="105">
        <v>30.583333333333371</v>
      </c>
      <c r="W40" s="106"/>
      <c r="X40" s="113"/>
      <c r="Y40" s="262"/>
      <c r="Z40" s="263"/>
      <c r="AA40" s="111">
        <f>M40-J40</f>
        <v>-369.37329700272767</v>
      </c>
      <c r="AB40" s="103">
        <f>M40/J40</f>
        <v>0.85793334730664317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3356</v>
      </c>
      <c r="G41" s="95">
        <f t="shared" si="9"/>
        <v>59501.880000000005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2253.1891085415868</v>
      </c>
      <c r="N41" s="99">
        <f>M41/L41</f>
        <v>375.53151809026446</v>
      </c>
      <c r="O41" s="101">
        <f>L41-I41</f>
        <v>0</v>
      </c>
      <c r="P41" s="102">
        <f>N41-K41</f>
        <v>-57.801815243068859</v>
      </c>
      <c r="Q41" s="103">
        <f>N41/K41</f>
        <v>0.86661119559291799</v>
      </c>
      <c r="R41" s="277"/>
      <c r="S41" s="1">
        <v>0.29722222222222217</v>
      </c>
      <c r="T41" s="2">
        <v>0.35928240740740741</v>
      </c>
      <c r="U41" s="104">
        <v>3.9999999999999059</v>
      </c>
      <c r="V41" s="105">
        <v>89.36666666666676</v>
      </c>
      <c r="W41" s="106"/>
      <c r="X41" s="113"/>
      <c r="Y41" s="262"/>
      <c r="Z41" s="263"/>
      <c r="AA41" s="111">
        <f>M41-J41</f>
        <v>-346.81089145841315</v>
      </c>
      <c r="AB41" s="103">
        <f>M41/J41</f>
        <v>0.86661119559291799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2235.1315863024261</v>
      </c>
      <c r="N55" s="139">
        <f>M55/L55</f>
        <v>372.52193105040436</v>
      </c>
      <c r="O55" s="140">
        <f>L55-I55</f>
        <v>0</v>
      </c>
      <c r="P55" s="141">
        <f>N55-K55</f>
        <v>-60.811402282928952</v>
      </c>
      <c r="Q55" s="142">
        <f>N55/K55</f>
        <v>0.85966599473170247</v>
      </c>
      <c r="R55" s="278"/>
      <c r="S55" s="143">
        <f>S39</f>
        <v>0.25</v>
      </c>
      <c r="T55" s="144">
        <f>INDEX(T39:T54,COUNTA(T39:T54))</f>
        <v>0.35928240740740741</v>
      </c>
      <c r="U55" s="145"/>
      <c r="V55" s="156"/>
      <c r="W55" s="135"/>
      <c r="X55" s="139"/>
      <c r="Y55" s="265"/>
      <c r="Z55" s="266"/>
      <c r="AA55" s="157">
        <f>M55-J55</f>
        <v>-364.86841369757394</v>
      </c>
      <c r="AB55" s="142">
        <f>M55/J55</f>
        <v>0.85966599473170235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5269</v>
      </c>
      <c r="G56" s="159">
        <f t="shared" ref="G56" si="14">E56*F56</f>
        <v>73924.069999999992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2390.4725897920612</v>
      </c>
      <c r="N56" s="163">
        <f>M56/L56</f>
        <v>597.61814744801529</v>
      </c>
      <c r="O56" s="165">
        <f>L56-I56</f>
        <v>0</v>
      </c>
      <c r="P56" s="166">
        <f>N56-K56</f>
        <v>-77.381852551984707</v>
      </c>
      <c r="Q56" s="152">
        <f>N56/K56</f>
        <v>0.88536021844150414</v>
      </c>
      <c r="R56" s="276">
        <f>Q72</f>
        <v>0.88536021844150414</v>
      </c>
      <c r="S56" s="167">
        <v>0.25</v>
      </c>
      <c r="T56" s="168">
        <v>0.34184027777777776</v>
      </c>
      <c r="U56" s="169"/>
      <c r="V56" s="170">
        <v>132.24999999999997</v>
      </c>
      <c r="W56" s="173"/>
      <c r="X56" s="151"/>
      <c r="Y56" s="279"/>
      <c r="Z56" s="280"/>
      <c r="AA56" s="109">
        <f>M56-J56</f>
        <v>-309.52741020793883</v>
      </c>
      <c r="AB56" s="152">
        <f>M56/J56</f>
        <v>0.88536021844150414</v>
      </c>
      <c r="AC56" s="267">
        <f>AB72</f>
        <v>0.88536021844150414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2390.4725897920612</v>
      </c>
      <c r="N72" s="139">
        <f>M72/L72</f>
        <v>597.61814744801529</v>
      </c>
      <c r="O72" s="140">
        <f>L72-I72</f>
        <v>0</v>
      </c>
      <c r="P72" s="141">
        <f>N72-K72</f>
        <v>-77.381852551984707</v>
      </c>
      <c r="Q72" s="142">
        <f>N72/K72</f>
        <v>0.88536021844150414</v>
      </c>
      <c r="R72" s="278"/>
      <c r="S72" s="143">
        <f>S56</f>
        <v>0.25</v>
      </c>
      <c r="T72" s="144">
        <f>INDEX(T56:T71,COUNTA(T56:T71))</f>
        <v>0.34184027777777776</v>
      </c>
      <c r="U72" s="145"/>
      <c r="V72" s="156"/>
      <c r="W72" s="89"/>
      <c r="X72" s="91"/>
      <c r="Y72" s="265"/>
      <c r="Z72" s="266"/>
      <c r="AA72" s="157">
        <f>M72-J72</f>
        <v>-309.52741020793883</v>
      </c>
      <c r="AB72" s="142">
        <f>M72/J72</f>
        <v>0.88536021844150414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4541</v>
      </c>
      <c r="G73" s="159">
        <f t="shared" ref="G73" si="18">E73*F73</f>
        <v>97404.45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2853.4822831209649</v>
      </c>
      <c r="N73" s="163">
        <f>M73/L73</f>
        <v>713.37057078024122</v>
      </c>
      <c r="O73" s="165">
        <f>L73-I73</f>
        <v>0</v>
      </c>
      <c r="P73" s="166">
        <f>N73-K73</f>
        <v>-111.62942921975878</v>
      </c>
      <c r="Q73" s="152">
        <f>N73/K73</f>
        <v>0.86469160094574693</v>
      </c>
      <c r="R73" s="276">
        <f>Q89</f>
        <v>0.86469160094574693</v>
      </c>
      <c r="S73" s="167">
        <v>0.37222222222222223</v>
      </c>
      <c r="T73" s="168">
        <v>0.43853009259259257</v>
      </c>
      <c r="U73" s="169"/>
      <c r="V73" s="170">
        <v>95.483333333333292</v>
      </c>
      <c r="W73" s="168"/>
      <c r="X73" s="171"/>
      <c r="Y73" s="279"/>
      <c r="Z73" s="280"/>
      <c r="AA73" s="109">
        <f>M73-J73</f>
        <v>-446.51771687903511</v>
      </c>
      <c r="AB73" s="152">
        <f>M73/J73</f>
        <v>0.86469160094574693</v>
      </c>
      <c r="AC73" s="267">
        <f>AB89</f>
        <v>0.86469160094574693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2853.4822831209649</v>
      </c>
      <c r="N89" s="139">
        <f t="shared" ref="N89:N94" si="22">M89/L89</f>
        <v>713.37057078024122</v>
      </c>
      <c r="O89" s="140">
        <f t="shared" ref="O89:O94" si="23">L89-I89</f>
        <v>0</v>
      </c>
      <c r="P89" s="141">
        <f t="shared" ref="P89:P94" si="24">N89-K89</f>
        <v>-111.62942921975878</v>
      </c>
      <c r="Q89" s="142">
        <f t="shared" ref="Q89:Q94" si="25">N89/K89</f>
        <v>0.86469160094574693</v>
      </c>
      <c r="R89" s="278"/>
      <c r="S89" s="143">
        <f>S73</f>
        <v>0.37222222222222223</v>
      </c>
      <c r="T89" s="144">
        <f>INDEX(T73:T88,COUNTA(T73:T88))</f>
        <v>0.43853009259259257</v>
      </c>
      <c r="U89" s="145"/>
      <c r="V89" s="156"/>
      <c r="W89" s="135"/>
      <c r="X89" s="139"/>
      <c r="Y89" s="265"/>
      <c r="Z89" s="266"/>
      <c r="AA89" s="157">
        <f t="shared" ref="AA89:AA94" si="26">M89-J89</f>
        <v>-446.51771687903511</v>
      </c>
      <c r="AB89" s="142">
        <f t="shared" ref="AB89:AB94" si="27">M89/J89</f>
        <v>0.86469160094574693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1070</v>
      </c>
      <c r="G90" s="159">
        <f t="shared" ref="G90:G94" si="28">E90*F90</f>
        <v>22951.5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2855.4484803558175</v>
      </c>
      <c r="N90" s="163">
        <f t="shared" si="22"/>
        <v>951.81616011860581</v>
      </c>
      <c r="O90" s="165">
        <f t="shared" si="23"/>
        <v>0</v>
      </c>
      <c r="P90" s="166">
        <f t="shared" si="24"/>
        <v>-148.18383988139419</v>
      </c>
      <c r="Q90" s="152">
        <f t="shared" si="25"/>
        <v>0.86528741828964162</v>
      </c>
      <c r="R90" s="276">
        <f>Q106</f>
        <v>0.87102467197622635</v>
      </c>
      <c r="S90" s="167">
        <v>0.16666666666666666</v>
      </c>
      <c r="T90" s="168">
        <v>0.18228009259259259</v>
      </c>
      <c r="U90" s="169"/>
      <c r="V90" s="170">
        <v>22.483333333333345</v>
      </c>
      <c r="W90" s="173"/>
      <c r="X90" s="151"/>
      <c r="Y90" s="279"/>
      <c r="Z90" s="280"/>
      <c r="AA90" s="109">
        <f t="shared" si="26"/>
        <v>-444.55151964418246</v>
      </c>
      <c r="AB90" s="152">
        <f t="shared" si="27"/>
        <v>0.86528741828964173</v>
      </c>
      <c r="AC90" s="267">
        <f>AB106</f>
        <v>0.87102467197622635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2517</v>
      </c>
      <c r="G91" s="95">
        <f t="shared" si="28"/>
        <v>39542.07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2877.4849158463012</v>
      </c>
      <c r="N91" s="99">
        <f t="shared" si="22"/>
        <v>959.16163861543373</v>
      </c>
      <c r="O91" s="101">
        <f t="shared" si="23"/>
        <v>0</v>
      </c>
      <c r="P91" s="102">
        <f t="shared" si="24"/>
        <v>-140.83836138456627</v>
      </c>
      <c r="Q91" s="103">
        <f t="shared" si="25"/>
        <v>0.87196512601403064</v>
      </c>
      <c r="R91" s="277"/>
      <c r="S91" s="1">
        <v>0.1875</v>
      </c>
      <c r="T91" s="2">
        <v>0.22394675925925925</v>
      </c>
      <c r="U91" s="104">
        <v>7.5166666666666693</v>
      </c>
      <c r="V91" s="105">
        <v>52.48333333333332</v>
      </c>
      <c r="W91" s="106"/>
      <c r="X91" s="107"/>
      <c r="Y91" s="262"/>
      <c r="Z91" s="263"/>
      <c r="AA91" s="111">
        <f t="shared" si="26"/>
        <v>-422.51508415369881</v>
      </c>
      <c r="AB91" s="103">
        <f t="shared" si="27"/>
        <v>0.87196512601403064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1402</v>
      </c>
      <c r="G92" s="95">
        <f t="shared" si="28"/>
        <v>31236.560000000001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2864.4721906923928</v>
      </c>
      <c r="N92" s="99">
        <f t="shared" si="22"/>
        <v>572.89443813847856</v>
      </c>
      <c r="O92" s="101">
        <f t="shared" si="23"/>
        <v>0</v>
      </c>
      <c r="P92" s="102">
        <f t="shared" si="24"/>
        <v>-87.105561861521437</v>
      </c>
      <c r="Q92" s="103">
        <f t="shared" si="25"/>
        <v>0.86802187596739178</v>
      </c>
      <c r="R92" s="277"/>
      <c r="S92" s="1">
        <v>0.22916666666666666</v>
      </c>
      <c r="T92" s="2">
        <v>0.24956018518518519</v>
      </c>
      <c r="U92" s="104">
        <v>7.5166666666666693</v>
      </c>
      <c r="V92" s="105">
        <v>29.366666666666688</v>
      </c>
      <c r="W92" s="106"/>
      <c r="X92" s="107"/>
      <c r="Y92" s="262"/>
      <c r="Z92" s="263"/>
      <c r="AA92" s="111">
        <f t="shared" si="26"/>
        <v>-435.52780930760719</v>
      </c>
      <c r="AB92" s="103">
        <f t="shared" si="27"/>
        <v>0.86802187596739178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3240</v>
      </c>
      <c r="G93" s="95">
        <f t="shared" si="28"/>
        <v>57963.6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2880.711286737464</v>
      </c>
      <c r="N93" s="99">
        <f t="shared" si="22"/>
        <v>720.17782168436599</v>
      </c>
      <c r="O93" s="101">
        <f t="shared" si="23"/>
        <v>0</v>
      </c>
      <c r="P93" s="102">
        <f t="shared" si="24"/>
        <v>-104.82217831563401</v>
      </c>
      <c r="Q93" s="103">
        <f t="shared" si="25"/>
        <v>0.8729428141628679</v>
      </c>
      <c r="R93" s="277"/>
      <c r="S93" s="1">
        <v>0.25347222222222221</v>
      </c>
      <c r="T93" s="2">
        <v>0.30033564814814817</v>
      </c>
      <c r="U93" s="104">
        <v>5.633333333333308</v>
      </c>
      <c r="V93" s="105">
        <v>67.483333333333377</v>
      </c>
      <c r="W93" s="106"/>
      <c r="X93" s="107"/>
      <c r="Y93" s="262"/>
      <c r="Z93" s="263"/>
      <c r="AA93" s="111">
        <f t="shared" si="26"/>
        <v>-419.28871326253602</v>
      </c>
      <c r="AB93" s="103">
        <f t="shared" si="27"/>
        <v>0.8729428141628679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5372</v>
      </c>
      <c r="G94" s="95">
        <f t="shared" si="28"/>
        <v>89497.52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2893.7902139757584</v>
      </c>
      <c r="N94" s="99">
        <f t="shared" si="22"/>
        <v>723.44755349393961</v>
      </c>
      <c r="O94" s="101">
        <f t="shared" si="23"/>
        <v>0</v>
      </c>
      <c r="P94" s="102">
        <f t="shared" si="24"/>
        <v>-101.55244650606039</v>
      </c>
      <c r="Q94" s="103">
        <f t="shared" si="25"/>
        <v>0.87690612544719948</v>
      </c>
      <c r="R94" s="277"/>
      <c r="S94" s="1">
        <v>0.3034722222222222</v>
      </c>
      <c r="T94" s="2">
        <v>0.38082175925925926</v>
      </c>
      <c r="U94" s="104">
        <v>4.5166666666666</v>
      </c>
      <c r="V94" s="105">
        <v>111.38333333333337</v>
      </c>
      <c r="W94" s="106"/>
      <c r="X94" s="107"/>
      <c r="Y94" s="262"/>
      <c r="Z94" s="263"/>
      <c r="AA94" s="111">
        <f t="shared" si="26"/>
        <v>-406.20978602424157</v>
      </c>
      <c r="AB94" s="103">
        <f t="shared" si="27"/>
        <v>0.87690612544719948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2874.3814175215471</v>
      </c>
      <c r="N106" s="139">
        <f>M106/L106</f>
        <v>756.41616250567029</v>
      </c>
      <c r="O106" s="140">
        <f>L106-I106</f>
        <v>0</v>
      </c>
      <c r="P106" s="141">
        <f>N106-K106</f>
        <v>-112.00489012590867</v>
      </c>
      <c r="Q106" s="142">
        <f>N106/K106</f>
        <v>0.87102467197622635</v>
      </c>
      <c r="R106" s="278"/>
      <c r="S106" s="143">
        <f>S90</f>
        <v>0.16666666666666666</v>
      </c>
      <c r="T106" s="144">
        <f>INDEX(T90:T105,COUNTA(T90:T105))</f>
        <v>0.38082175925925926</v>
      </c>
      <c r="U106" s="145"/>
      <c r="V106" s="156"/>
      <c r="W106" s="89"/>
      <c r="X106" s="91"/>
      <c r="Y106" s="265"/>
      <c r="Z106" s="266"/>
      <c r="AA106" s="157">
        <f>M106-J106</f>
        <v>-425.61858247845294</v>
      </c>
      <c r="AB106" s="142">
        <f>M106/J106</f>
        <v>0.87102467197622635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2509</v>
      </c>
      <c r="G107" s="159">
        <f t="shared" ref="G107:G110" si="33">E107*F107</f>
        <v>62273.38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2861.9771863117876</v>
      </c>
      <c r="N107" s="163">
        <f>M107/L107</f>
        <v>715.4942965779469</v>
      </c>
      <c r="O107" s="165">
        <f>L107-I107</f>
        <v>0</v>
      </c>
      <c r="P107" s="166">
        <f>N107-K107</f>
        <v>-109.5057034220531</v>
      </c>
      <c r="Q107" s="152">
        <f>N107/K107</f>
        <v>0.86726581403387504</v>
      </c>
      <c r="R107" s="276">
        <f>Q123</f>
        <v>0.84848139388557253</v>
      </c>
      <c r="S107" s="167">
        <v>0.16694444444444445</v>
      </c>
      <c r="T107" s="168">
        <v>0.20347222222222222</v>
      </c>
      <c r="U107" s="169"/>
      <c r="V107" s="170">
        <v>52.599999999999987</v>
      </c>
      <c r="W107" s="173"/>
      <c r="X107" s="151"/>
      <c r="Y107" s="279"/>
      <c r="Z107" s="280"/>
      <c r="AA107" s="109">
        <f>M107-J107</f>
        <v>-438.02281368821241</v>
      </c>
      <c r="AB107" s="152">
        <f>M107/J107</f>
        <v>0.86726581403387504</v>
      </c>
      <c r="AC107" s="267">
        <f>AB123</f>
        <v>0.84848139388557242</v>
      </c>
    </row>
    <row r="108" spans="1:29" ht="15.75" customHeight="1">
      <c r="A108" s="271"/>
      <c r="B108" s="92" t="s">
        <v>115</v>
      </c>
      <c r="C108" s="260" t="s">
        <v>123</v>
      </c>
      <c r="D108" s="261"/>
      <c r="E108" s="93">
        <v>18.18</v>
      </c>
      <c r="F108" s="94">
        <v>2632</v>
      </c>
      <c r="G108" s="95">
        <f t="shared" si="33"/>
        <v>47849.760000000002</v>
      </c>
      <c r="H108" s="96"/>
      <c r="I108" s="97">
        <v>3</v>
      </c>
      <c r="J108" s="98">
        <v>3600</v>
      </c>
      <c r="K108" s="99">
        <f t="shared" ref="K108:K145" si="34">J108/I108</f>
        <v>1200</v>
      </c>
      <c r="L108" s="100">
        <v>3</v>
      </c>
      <c r="M108" s="98">
        <f>F108/V108*60</f>
        <v>3030.1247201790843</v>
      </c>
      <c r="N108" s="99">
        <f>M108/L108</f>
        <v>1010.0415733930281</v>
      </c>
      <c r="O108" s="101">
        <f>L108-I108</f>
        <v>0</v>
      </c>
      <c r="P108" s="102">
        <f>N108-K108</f>
        <v>-189.9584266069719</v>
      </c>
      <c r="Q108" s="103">
        <f>N108/K108</f>
        <v>0.84170131116085678</v>
      </c>
      <c r="R108" s="277"/>
      <c r="S108" s="1">
        <v>0.21319444444444444</v>
      </c>
      <c r="T108" s="2">
        <v>0.24938657407407408</v>
      </c>
      <c r="U108" s="104">
        <v>13.999999999999989</v>
      </c>
      <c r="V108" s="105">
        <v>52.116666666666688</v>
      </c>
      <c r="W108" s="106"/>
      <c r="X108" s="107"/>
      <c r="Y108" s="262"/>
      <c r="Z108" s="263"/>
      <c r="AA108" s="111">
        <f>M108-J108</f>
        <v>-569.87527982091569</v>
      </c>
      <c r="AB108" s="103">
        <f>M108/J108</f>
        <v>0.84170131116085678</v>
      </c>
      <c r="AC108" s="268"/>
    </row>
    <row r="109" spans="1:29" ht="15.75" customHeight="1">
      <c r="A109" s="271"/>
      <c r="B109" s="92" t="s">
        <v>115</v>
      </c>
      <c r="C109" s="260" t="s">
        <v>207</v>
      </c>
      <c r="D109" s="261"/>
      <c r="E109" s="93">
        <v>18.18</v>
      </c>
      <c r="F109" s="94">
        <v>2186</v>
      </c>
      <c r="G109" s="95">
        <f t="shared" si="33"/>
        <v>39741.479999999996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3034.940223679137</v>
      </c>
      <c r="N109" s="99">
        <f>M109/L109</f>
        <v>1011.646741226379</v>
      </c>
      <c r="O109" s="101">
        <f>L109-I109</f>
        <v>0</v>
      </c>
      <c r="P109" s="102">
        <f>N109-K109</f>
        <v>-188.35325877362095</v>
      </c>
      <c r="Q109" s="103">
        <f>N109/K109</f>
        <v>0.84303895102198256</v>
      </c>
      <c r="R109" s="277"/>
      <c r="S109" s="1">
        <v>0.26319444444444445</v>
      </c>
      <c r="T109" s="2">
        <v>0.29320601851851852</v>
      </c>
      <c r="U109" s="104">
        <v>19.883333333333336</v>
      </c>
      <c r="V109" s="105">
        <v>43.216666666666654</v>
      </c>
      <c r="W109" s="106"/>
      <c r="X109" s="107"/>
      <c r="Y109" s="262"/>
      <c r="Z109" s="263"/>
      <c r="AA109" s="111">
        <f>M109-J109</f>
        <v>-565.05977632086297</v>
      </c>
      <c r="AB109" s="103">
        <f>M109/J109</f>
        <v>0.84303895102198256</v>
      </c>
      <c r="AC109" s="268"/>
    </row>
    <row r="110" spans="1:29" ht="15.75" customHeight="1">
      <c r="A110" s="271"/>
      <c r="B110" s="92" t="s">
        <v>115</v>
      </c>
      <c r="C110" s="260" t="s">
        <v>208</v>
      </c>
      <c r="D110" s="261"/>
      <c r="E110" s="93">
        <v>14.28</v>
      </c>
      <c r="F110" s="94">
        <v>6661</v>
      </c>
      <c r="G110" s="95">
        <f t="shared" si="33"/>
        <v>95119.08</v>
      </c>
      <c r="H110" s="96"/>
      <c r="I110" s="97">
        <v>3</v>
      </c>
      <c r="J110" s="98">
        <v>3600</v>
      </c>
      <c r="K110" s="99">
        <f t="shared" si="34"/>
        <v>1200</v>
      </c>
      <c r="L110" s="100">
        <v>3</v>
      </c>
      <c r="M110" s="98">
        <f>F110/V110*60</f>
        <v>3036.5455236165617</v>
      </c>
      <c r="N110" s="99">
        <f>M110/L110</f>
        <v>1012.1818412055205</v>
      </c>
      <c r="O110" s="101">
        <f>L110-I110</f>
        <v>0</v>
      </c>
      <c r="P110" s="102">
        <f>N110-K110</f>
        <v>-187.81815879447947</v>
      </c>
      <c r="Q110" s="103">
        <f>N110/K110</f>
        <v>0.84348486767126707</v>
      </c>
      <c r="R110" s="277"/>
      <c r="S110" s="1">
        <v>0.30373842592592593</v>
      </c>
      <c r="T110" s="2">
        <v>0.39513888888888893</v>
      </c>
      <c r="U110" s="104">
        <v>15.166666666666666</v>
      </c>
      <c r="V110" s="105">
        <v>131.61666666666673</v>
      </c>
      <c r="W110" s="106"/>
      <c r="X110" s="107"/>
      <c r="Y110" s="262"/>
      <c r="Z110" s="263"/>
      <c r="AA110" s="111">
        <f>M110-J110</f>
        <v>-563.4544763834383</v>
      </c>
      <c r="AB110" s="103">
        <f>M110/J110</f>
        <v>0.84348486767126718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35">AVERAGE(I107:I122)</f>
        <v>3.25</v>
      </c>
      <c r="J123" s="138">
        <f t="shared" si="35"/>
        <v>3525</v>
      </c>
      <c r="K123" s="139">
        <f t="shared" ref="K123" si="36">J123/I123</f>
        <v>1084.6153846153845</v>
      </c>
      <c r="L123" s="137">
        <f t="shared" ref="L123:M123" si="37">AVERAGE(L107:L122)</f>
        <v>3.25</v>
      </c>
      <c r="M123" s="138">
        <f t="shared" si="37"/>
        <v>2990.8969134466429</v>
      </c>
      <c r="N123" s="139">
        <f t="shared" ref="N123:N128" si="38">M123/L123</f>
        <v>920.27597336819781</v>
      </c>
      <c r="O123" s="140">
        <f t="shared" ref="O123:O128" si="39">L123-I123</f>
        <v>0</v>
      </c>
      <c r="P123" s="141">
        <f t="shared" ref="P123:P128" si="40">N123-K123</f>
        <v>-164.33941124718672</v>
      </c>
      <c r="Q123" s="142">
        <f t="shared" ref="Q123:Q128" si="41">N123/K123</f>
        <v>0.84848139388557253</v>
      </c>
      <c r="R123" s="278"/>
      <c r="S123" s="143">
        <f>S107</f>
        <v>0.16694444444444445</v>
      </c>
      <c r="T123" s="144">
        <f>INDEX(T107:T122,COUNTA(T107:T122))</f>
        <v>0.39513888888888893</v>
      </c>
      <c r="U123" s="145"/>
      <c r="V123" s="156"/>
      <c r="W123" s="89"/>
      <c r="X123" s="91"/>
      <c r="Y123" s="265"/>
      <c r="Z123" s="266"/>
      <c r="AA123" s="157">
        <f t="shared" ref="AA123:AA128" si="42">M123-J123</f>
        <v>-534.10308655335712</v>
      </c>
      <c r="AB123" s="142">
        <f t="shared" ref="AB123:AB128" si="43">M123/J123</f>
        <v>0.84848139388557242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2322</v>
      </c>
      <c r="G124" s="159">
        <f t="shared" ref="G124:G128" si="44">E124*F124</f>
        <v>58119.66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2857.8461538461524</v>
      </c>
      <c r="N124" s="163">
        <f t="shared" si="38"/>
        <v>714.46153846153811</v>
      </c>
      <c r="O124" s="165">
        <f t="shared" si="39"/>
        <v>0</v>
      </c>
      <c r="P124" s="166">
        <f t="shared" si="40"/>
        <v>-110.53846153846189</v>
      </c>
      <c r="Q124" s="152">
        <f t="shared" si="41"/>
        <v>0.8660139860139856</v>
      </c>
      <c r="R124" s="276">
        <f>Q140</f>
        <v>0.87327313393960948</v>
      </c>
      <c r="S124" s="167">
        <v>0.16684027777777777</v>
      </c>
      <c r="T124" s="168">
        <v>0.20069444444444445</v>
      </c>
      <c r="U124" s="169"/>
      <c r="V124" s="170">
        <v>48.750000000000028</v>
      </c>
      <c r="W124" s="168"/>
      <c r="X124" s="171"/>
      <c r="Y124" s="279"/>
      <c r="Z124" s="280"/>
      <c r="AA124" s="109">
        <f t="shared" si="42"/>
        <v>-442.15384615384755</v>
      </c>
      <c r="AB124" s="152">
        <f t="shared" si="43"/>
        <v>0.8660139860139856</v>
      </c>
      <c r="AC124" s="267">
        <f>AB140</f>
        <v>0.87327313393960959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2766</v>
      </c>
      <c r="G125" s="95">
        <f t="shared" si="44"/>
        <v>70394.7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>F125/V125*60</f>
        <v>2869.6253602305483</v>
      </c>
      <c r="N125" s="99">
        <f t="shared" si="38"/>
        <v>717.40634005763707</v>
      </c>
      <c r="O125" s="101">
        <f t="shared" si="39"/>
        <v>0</v>
      </c>
      <c r="P125" s="102">
        <f t="shared" si="40"/>
        <v>-107.59365994236293</v>
      </c>
      <c r="Q125" s="103">
        <f t="shared" si="41"/>
        <v>0.86958344249410557</v>
      </c>
      <c r="R125" s="277"/>
      <c r="S125" s="1">
        <v>0.21122685185185186</v>
      </c>
      <c r="T125" s="2">
        <v>0.25138888888888888</v>
      </c>
      <c r="U125" s="104">
        <v>15.166666666666666</v>
      </c>
      <c r="V125" s="105">
        <v>57.833333333333314</v>
      </c>
      <c r="W125" s="106"/>
      <c r="X125" s="113"/>
      <c r="Y125" s="262"/>
      <c r="Z125" s="263"/>
      <c r="AA125" s="111">
        <f t="shared" si="42"/>
        <v>-430.37463976945173</v>
      </c>
      <c r="AB125" s="103">
        <f t="shared" si="43"/>
        <v>0.86958344249410557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1979</v>
      </c>
      <c r="G126" s="95">
        <f t="shared" si="44"/>
        <v>52898.67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>F126/V126*60</f>
        <v>2862.354359180395</v>
      </c>
      <c r="N126" s="99">
        <f t="shared" si="38"/>
        <v>715.58858979509876</v>
      </c>
      <c r="O126" s="101">
        <f t="shared" si="39"/>
        <v>0</v>
      </c>
      <c r="P126" s="102">
        <f t="shared" si="40"/>
        <v>-109.41141020490124</v>
      </c>
      <c r="Q126" s="103">
        <f t="shared" si="41"/>
        <v>0.86738010884254391</v>
      </c>
      <c r="R126" s="277"/>
      <c r="S126" s="1">
        <v>0.26180555555555557</v>
      </c>
      <c r="T126" s="2">
        <v>0.29061342592592593</v>
      </c>
      <c r="U126" s="104">
        <v>15.000000000000027</v>
      </c>
      <c r="V126" s="105">
        <v>41.48333333333332</v>
      </c>
      <c r="W126" s="106"/>
      <c r="X126" s="113"/>
      <c r="Y126" s="262"/>
      <c r="Z126" s="263"/>
      <c r="AA126" s="111">
        <f t="shared" si="42"/>
        <v>-437.64564081960498</v>
      </c>
      <c r="AB126" s="103">
        <f t="shared" si="43"/>
        <v>0.86738010884254391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3329</v>
      </c>
      <c r="G127" s="95">
        <f t="shared" si="44"/>
        <v>99870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>F127/V127*60</f>
        <v>2646.1470523294347</v>
      </c>
      <c r="N127" s="99">
        <f t="shared" si="38"/>
        <v>661.53676308235868</v>
      </c>
      <c r="O127" s="101">
        <f t="shared" si="39"/>
        <v>0</v>
      </c>
      <c r="P127" s="102">
        <f t="shared" si="40"/>
        <v>-88.463236917641325</v>
      </c>
      <c r="Q127" s="103">
        <f t="shared" si="41"/>
        <v>0.8820490174431449</v>
      </c>
      <c r="R127" s="277"/>
      <c r="S127" s="1">
        <v>0.30277777777777781</v>
      </c>
      <c r="T127" s="2">
        <v>0.35519675925925925</v>
      </c>
      <c r="U127" s="104">
        <v>17.516666666666715</v>
      </c>
      <c r="V127" s="105">
        <v>75.483333333333277</v>
      </c>
      <c r="W127" s="106"/>
      <c r="X127" s="107"/>
      <c r="Y127" s="262"/>
      <c r="Z127" s="263"/>
      <c r="AA127" s="111">
        <f t="shared" si="42"/>
        <v>-353.8529476705653</v>
      </c>
      <c r="AB127" s="103">
        <f t="shared" si="43"/>
        <v>0.8820490174431449</v>
      </c>
      <c r="AC127" s="268"/>
    </row>
    <row r="128" spans="1:29" ht="15.75" customHeight="1">
      <c r="A128" s="282"/>
      <c r="B128" s="92" t="s">
        <v>115</v>
      </c>
      <c r="C128" s="260" t="s">
        <v>126</v>
      </c>
      <c r="D128" s="261"/>
      <c r="E128" s="93">
        <v>30</v>
      </c>
      <c r="F128" s="94">
        <v>3758</v>
      </c>
      <c r="G128" s="95">
        <f t="shared" si="44"/>
        <v>112740</v>
      </c>
      <c r="H128" s="113"/>
      <c r="I128" s="97">
        <v>3</v>
      </c>
      <c r="J128" s="98">
        <v>3000</v>
      </c>
      <c r="K128" s="99">
        <f t="shared" si="34"/>
        <v>1000</v>
      </c>
      <c r="L128" s="114">
        <v>3</v>
      </c>
      <c r="M128" s="98">
        <f>F128/V128*60</f>
        <v>2649.0699040532609</v>
      </c>
      <c r="N128" s="99">
        <f t="shared" si="38"/>
        <v>883.02330135108696</v>
      </c>
      <c r="O128" s="101">
        <f t="shared" si="39"/>
        <v>0</v>
      </c>
      <c r="P128" s="102">
        <f t="shared" si="40"/>
        <v>-116.97669864891304</v>
      </c>
      <c r="Q128" s="103">
        <f t="shared" si="41"/>
        <v>0.88302330135108698</v>
      </c>
      <c r="R128" s="277"/>
      <c r="S128" s="1">
        <v>0.36527777777777781</v>
      </c>
      <c r="T128" s="2">
        <v>0.4243865740740741</v>
      </c>
      <c r="U128" s="104">
        <v>14.516666666666724</v>
      </c>
      <c r="V128" s="105">
        <v>85.116666666666646</v>
      </c>
      <c r="W128" s="106"/>
      <c r="X128" s="107"/>
      <c r="Y128" s="262"/>
      <c r="Z128" s="263"/>
      <c r="AA128" s="111">
        <f t="shared" si="42"/>
        <v>-350.93009594673913</v>
      </c>
      <c r="AB128" s="103">
        <f t="shared" si="43"/>
        <v>0.88302330135108698</v>
      </c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3.8</v>
      </c>
      <c r="J140" s="138">
        <f t="shared" si="45"/>
        <v>3180</v>
      </c>
      <c r="K140" s="139">
        <f t="shared" ref="K140" si="46">J140/I140</f>
        <v>836.84210526315792</v>
      </c>
      <c r="L140" s="137">
        <f t="shared" ref="L140:M140" si="47">AVERAGE(L124:L139)</f>
        <v>3.8</v>
      </c>
      <c r="M140" s="138">
        <f t="shared" si="47"/>
        <v>2777.0085659279584</v>
      </c>
      <c r="N140" s="139">
        <f t="shared" ref="N140:N145" si="48">M140/L140</f>
        <v>730.79172787577852</v>
      </c>
      <c r="O140" s="140">
        <f t="shared" ref="O140:O145" si="49">L140-I140</f>
        <v>0</v>
      </c>
      <c r="P140" s="141">
        <f t="shared" ref="P140:P145" si="50">N140-K140</f>
        <v>-106.0503773873794</v>
      </c>
      <c r="Q140" s="142">
        <f t="shared" ref="Q140:Q145" si="51">N140/K140</f>
        <v>0.87327313393960948</v>
      </c>
      <c r="R140" s="278"/>
      <c r="S140" s="143">
        <f>S124</f>
        <v>0.16684027777777777</v>
      </c>
      <c r="T140" s="144">
        <f>INDEX(T124:T139,COUNTA(T124:T139))</f>
        <v>0.4243865740740741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-402.99143407204156</v>
      </c>
      <c r="AB140" s="142">
        <f t="shared" ref="AB140:AB145" si="53">M140/J140</f>
        <v>0.87327313393960959</v>
      </c>
      <c r="AC140" s="269"/>
    </row>
    <row r="141" spans="1:29" ht="15.75" customHeight="1">
      <c r="A141" s="270" t="s">
        <v>127</v>
      </c>
      <c r="B141" s="108" t="s">
        <v>115</v>
      </c>
      <c r="C141" s="274" t="s">
        <v>246</v>
      </c>
      <c r="D141" s="275"/>
      <c r="E141" s="158">
        <v>13.42</v>
      </c>
      <c r="F141" s="87">
        <v>1115</v>
      </c>
      <c r="G141" s="159">
        <f t="shared" ref="G141:G145" si="54">E141*F141</f>
        <v>14963.3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3085.3189853958597</v>
      </c>
      <c r="N141" s="163">
        <f t="shared" si="48"/>
        <v>514.21983089930995</v>
      </c>
      <c r="O141" s="165">
        <f t="shared" si="49"/>
        <v>0</v>
      </c>
      <c r="P141" s="166">
        <f t="shared" si="50"/>
        <v>-85.780169100690046</v>
      </c>
      <c r="Q141" s="152">
        <f t="shared" si="51"/>
        <v>0.8570330514988499</v>
      </c>
      <c r="R141" s="276">
        <f>Q157</f>
        <v>0.85685708100415992</v>
      </c>
      <c r="S141" s="167">
        <v>0.70855324074074078</v>
      </c>
      <c r="T141" s="168">
        <v>0.72361111111111109</v>
      </c>
      <c r="U141" s="169"/>
      <c r="V141" s="170">
        <v>21.683333333333259</v>
      </c>
      <c r="W141" s="168"/>
      <c r="X141" s="171"/>
      <c r="Y141" s="279"/>
      <c r="Z141" s="280"/>
      <c r="AA141" s="109">
        <f t="shared" si="52"/>
        <v>-514.68101460414027</v>
      </c>
      <c r="AB141" s="152">
        <f t="shared" si="53"/>
        <v>0.8570330514988499</v>
      </c>
      <c r="AC141" s="267">
        <f>AB157</f>
        <v>0.85685708100415992</v>
      </c>
    </row>
    <row r="142" spans="1:29" ht="15.75" customHeight="1">
      <c r="A142" s="271"/>
      <c r="B142" s="92" t="s">
        <v>115</v>
      </c>
      <c r="C142" s="260" t="s">
        <v>131</v>
      </c>
      <c r="D142" s="261"/>
      <c r="E142" s="93">
        <v>28.57</v>
      </c>
      <c r="F142" s="94">
        <v>1283</v>
      </c>
      <c r="G142" s="95">
        <f t="shared" si="54"/>
        <v>36655.31</v>
      </c>
      <c r="H142" s="96"/>
      <c r="I142" s="97">
        <v>13</v>
      </c>
      <c r="J142" s="98">
        <v>3600</v>
      </c>
      <c r="K142" s="99">
        <f t="shared" si="34"/>
        <v>276.92307692307691</v>
      </c>
      <c r="L142" s="100">
        <v>13</v>
      </c>
      <c r="M142" s="98">
        <f>F142/V142*60</f>
        <v>3077.148567621583</v>
      </c>
      <c r="N142" s="99">
        <f t="shared" si="48"/>
        <v>236.70373597089099</v>
      </c>
      <c r="O142" s="101">
        <f t="shared" si="49"/>
        <v>0</v>
      </c>
      <c r="P142" s="102">
        <f t="shared" si="50"/>
        <v>-40.219340952185917</v>
      </c>
      <c r="Q142" s="103">
        <f t="shared" si="51"/>
        <v>0.85476349100599525</v>
      </c>
      <c r="R142" s="277"/>
      <c r="S142" s="1">
        <v>0.72847222222222219</v>
      </c>
      <c r="T142" s="2">
        <v>0.74584490740740739</v>
      </c>
      <c r="U142" s="104">
        <v>6.9999999999999751</v>
      </c>
      <c r="V142" s="105">
        <v>25.016666666666687</v>
      </c>
      <c r="W142" s="106"/>
      <c r="X142" s="113"/>
      <c r="Y142" s="262"/>
      <c r="Z142" s="263"/>
      <c r="AA142" s="111">
        <f t="shared" si="52"/>
        <v>-522.85143237841703</v>
      </c>
      <c r="AB142" s="103">
        <f t="shared" si="53"/>
        <v>0.85476349100599525</v>
      </c>
      <c r="AC142" s="268"/>
    </row>
    <row r="143" spans="1:29" ht="15.75" customHeight="1">
      <c r="A143" s="271"/>
      <c r="B143" s="92" t="s">
        <v>104</v>
      </c>
      <c r="C143" s="260" t="s">
        <v>128</v>
      </c>
      <c r="D143" s="261"/>
      <c r="E143" s="93">
        <v>25.64</v>
      </c>
      <c r="F143" s="94">
        <v>1837</v>
      </c>
      <c r="G143" s="95">
        <f t="shared" si="54"/>
        <v>47100.68</v>
      </c>
      <c r="H143" s="96"/>
      <c r="I143" s="97">
        <v>11</v>
      </c>
      <c r="J143" s="98">
        <v>3600</v>
      </c>
      <c r="K143" s="99">
        <f t="shared" si="34"/>
        <v>327.27272727272725</v>
      </c>
      <c r="L143" s="100">
        <v>11</v>
      </c>
      <c r="M143" s="98">
        <f>F143/V143*60</f>
        <v>3068.770301624133</v>
      </c>
      <c r="N143" s="99">
        <f t="shared" si="48"/>
        <v>278.97911832946664</v>
      </c>
      <c r="O143" s="101">
        <f t="shared" si="49"/>
        <v>0</v>
      </c>
      <c r="P143" s="102">
        <f t="shared" si="50"/>
        <v>-48.293608943260608</v>
      </c>
      <c r="Q143" s="103">
        <f t="shared" si="51"/>
        <v>0.85243619489559253</v>
      </c>
      <c r="R143" s="277"/>
      <c r="S143" s="1">
        <v>0.7514467592592593</v>
      </c>
      <c r="T143" s="2">
        <v>0.77638888888888891</v>
      </c>
      <c r="U143" s="104">
        <v>8.0666666666667552</v>
      </c>
      <c r="V143" s="105">
        <v>35.916666666666629</v>
      </c>
      <c r="W143" s="106"/>
      <c r="X143" s="113"/>
      <c r="Y143" s="262"/>
      <c r="Z143" s="263"/>
      <c r="AA143" s="111">
        <f t="shared" si="52"/>
        <v>-531.22969837586697</v>
      </c>
      <c r="AB143" s="103">
        <f t="shared" si="53"/>
        <v>0.85243619489559253</v>
      </c>
      <c r="AC143" s="268"/>
    </row>
    <row r="144" spans="1:29" ht="15.75" customHeight="1">
      <c r="A144" s="271"/>
      <c r="B144" s="92" t="s">
        <v>104</v>
      </c>
      <c r="C144" s="260" t="s">
        <v>129</v>
      </c>
      <c r="D144" s="261"/>
      <c r="E144" s="93">
        <v>29.52</v>
      </c>
      <c r="F144" s="94">
        <v>2113</v>
      </c>
      <c r="G144" s="95">
        <f t="shared" si="54"/>
        <v>62375.76</v>
      </c>
      <c r="H144" s="96"/>
      <c r="I144" s="97">
        <v>17</v>
      </c>
      <c r="J144" s="98">
        <v>3273</v>
      </c>
      <c r="K144" s="99">
        <f t="shared" si="34"/>
        <v>192.52941176470588</v>
      </c>
      <c r="L144" s="100">
        <v>17</v>
      </c>
      <c r="M144" s="98">
        <f>F144/V144*60</f>
        <v>2816.2902628656084</v>
      </c>
      <c r="N144" s="99">
        <f t="shared" si="48"/>
        <v>165.66413310974167</v>
      </c>
      <c r="O144" s="101">
        <f t="shared" si="49"/>
        <v>0</v>
      </c>
      <c r="P144" s="102">
        <f t="shared" si="50"/>
        <v>-26.865278654964214</v>
      </c>
      <c r="Q144" s="103">
        <f t="shared" si="51"/>
        <v>0.86046143075637282</v>
      </c>
      <c r="R144" s="277"/>
      <c r="S144" s="1">
        <v>0.78055555555555556</v>
      </c>
      <c r="T144" s="2">
        <v>0.8118171296296296</v>
      </c>
      <c r="U144" s="104">
        <v>5.9999999999999787</v>
      </c>
      <c r="V144" s="105">
        <v>45.016666666666616</v>
      </c>
      <c r="W144" s="106"/>
      <c r="X144" s="107"/>
      <c r="Y144" s="262"/>
      <c r="Z144" s="263"/>
      <c r="AA144" s="111">
        <f t="shared" si="52"/>
        <v>-456.70973713439162</v>
      </c>
      <c r="AB144" s="103">
        <f t="shared" si="53"/>
        <v>0.86046143075637282</v>
      </c>
      <c r="AC144" s="268"/>
    </row>
    <row r="145" spans="1:29" ht="15.75" customHeight="1">
      <c r="A145" s="272"/>
      <c r="B145" s="92" t="s">
        <v>104</v>
      </c>
      <c r="C145" s="260" t="s">
        <v>130</v>
      </c>
      <c r="D145" s="261"/>
      <c r="E145" s="93">
        <v>29.85</v>
      </c>
      <c r="F145" s="94">
        <v>2218</v>
      </c>
      <c r="G145" s="95">
        <f t="shared" si="54"/>
        <v>66207.3</v>
      </c>
      <c r="H145" s="113"/>
      <c r="I145" s="97">
        <v>17</v>
      </c>
      <c r="J145" s="98">
        <v>3273</v>
      </c>
      <c r="K145" s="99">
        <f t="shared" si="34"/>
        <v>192.52941176470588</v>
      </c>
      <c r="L145" s="114">
        <v>17</v>
      </c>
      <c r="M145" s="98">
        <f>F145/V145*60</f>
        <v>2815.514809590974</v>
      </c>
      <c r="N145" s="99">
        <f t="shared" si="48"/>
        <v>165.61851821123378</v>
      </c>
      <c r="O145" s="101">
        <f t="shared" si="49"/>
        <v>0</v>
      </c>
      <c r="P145" s="102">
        <f t="shared" si="50"/>
        <v>-26.910893553472107</v>
      </c>
      <c r="Q145" s="103">
        <f t="shared" si="51"/>
        <v>0.86022450644392734</v>
      </c>
      <c r="R145" s="277"/>
      <c r="S145" s="1">
        <v>0.81597222222222221</v>
      </c>
      <c r="T145" s="2">
        <v>0.84879629629629627</v>
      </c>
      <c r="U145" s="104">
        <v>5.9833333333333627</v>
      </c>
      <c r="V145" s="105">
        <v>47.266666666666652</v>
      </c>
      <c r="W145" s="106"/>
      <c r="X145" s="107"/>
      <c r="Y145" s="262"/>
      <c r="Z145" s="263"/>
      <c r="AA145" s="111">
        <f t="shared" si="52"/>
        <v>-457.48519040902602</v>
      </c>
      <c r="AB145" s="103">
        <f t="shared" si="53"/>
        <v>0.86022450644392723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3469.2</v>
      </c>
      <c r="K157" s="139">
        <f t="shared" ref="K157" si="56">J157/I157</f>
        <v>271.03124999999994</v>
      </c>
      <c r="L157" s="137">
        <f t="shared" ref="L157:M157" si="57">AVERAGE(L141:L156)</f>
        <v>12.8</v>
      </c>
      <c r="M157" s="138">
        <f t="shared" si="57"/>
        <v>2972.6085854196313</v>
      </c>
      <c r="N157" s="139">
        <f>M157/L157</f>
        <v>232.23504573590867</v>
      </c>
      <c r="O157" s="140">
        <f>L157-I157</f>
        <v>0</v>
      </c>
      <c r="P157" s="141">
        <f>N157-K157</f>
        <v>-38.796204264091273</v>
      </c>
      <c r="Q157" s="142">
        <f>N157/K157</f>
        <v>0.85685708100415992</v>
      </c>
      <c r="R157" s="278"/>
      <c r="S157" s="143">
        <f>S141</f>
        <v>0.70855324074074078</v>
      </c>
      <c r="T157" s="144">
        <f>INDEX(T141:T156,COUNTA(T141:T156))</f>
        <v>0.84879629629629627</v>
      </c>
      <c r="U157" s="145"/>
      <c r="V157" s="156"/>
      <c r="W157" s="135"/>
      <c r="X157" s="139"/>
      <c r="Y157" s="265"/>
      <c r="Z157" s="266"/>
      <c r="AA157" s="157">
        <f>M157-J157</f>
        <v>-496.59141458036856</v>
      </c>
      <c r="AB157" s="142">
        <f>M157/J157</f>
        <v>0.85685708100415992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8618</v>
      </c>
      <c r="G158" s="159">
        <f t="shared" ref="G158" si="58">E158*F158</f>
        <v>120910.54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2408.9447938504545</v>
      </c>
      <c r="N158" s="163">
        <f>M158/L158</f>
        <v>602.23619846261363</v>
      </c>
      <c r="O158" s="165">
        <f>L158-I158</f>
        <v>0</v>
      </c>
      <c r="P158" s="166">
        <f>N158-K158</f>
        <v>-72.763801537386371</v>
      </c>
      <c r="Q158" s="152">
        <f>N158/K158</f>
        <v>0.89220177550016833</v>
      </c>
      <c r="R158" s="276">
        <f>Q174</f>
        <v>0.89220177550016833</v>
      </c>
      <c r="S158" s="167">
        <v>0.70857638888888885</v>
      </c>
      <c r="T158" s="168">
        <v>0.85763888888888884</v>
      </c>
      <c r="U158" s="169"/>
      <c r="V158" s="170">
        <v>214.64999999999998</v>
      </c>
      <c r="W158" s="168"/>
      <c r="X158" s="171"/>
      <c r="Y158" s="279"/>
      <c r="Z158" s="280"/>
      <c r="AA158" s="109">
        <f>M158-J158</f>
        <v>-291.05520614954548</v>
      </c>
      <c r="AB158" s="152">
        <f>M158/J158</f>
        <v>0.89220177550016833</v>
      </c>
      <c r="AC158" s="267">
        <f>AB174</f>
        <v>0.89220177550016833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59">AVERAGE(I158:I173)</f>
        <v>4</v>
      </c>
      <c r="J174" s="138">
        <f t="shared" si="59"/>
        <v>2700</v>
      </c>
      <c r="K174" s="139">
        <f t="shared" ref="K174" si="60">J174/I174</f>
        <v>675</v>
      </c>
      <c r="L174" s="137">
        <f t="shared" ref="L174:M174" si="61">AVERAGE(L158:L173)</f>
        <v>4</v>
      </c>
      <c r="M174" s="138">
        <f t="shared" si="61"/>
        <v>2408.9447938504545</v>
      </c>
      <c r="N174" s="139">
        <f>M174/L174</f>
        <v>602.23619846261363</v>
      </c>
      <c r="O174" s="140">
        <f>L174-I174</f>
        <v>0</v>
      </c>
      <c r="P174" s="141">
        <f>N174-K174</f>
        <v>-72.763801537386371</v>
      </c>
      <c r="Q174" s="142">
        <f>N174/K174</f>
        <v>0.89220177550016833</v>
      </c>
      <c r="R174" s="278"/>
      <c r="S174" s="143">
        <f>S158</f>
        <v>0.70857638888888885</v>
      </c>
      <c r="T174" s="144">
        <f>INDEX(T158:T173,COUNTA(T158:T173))</f>
        <v>0.85763888888888884</v>
      </c>
      <c r="U174" s="145"/>
      <c r="V174" s="156"/>
      <c r="W174" s="135"/>
      <c r="X174" s="139"/>
      <c r="Y174" s="265"/>
      <c r="Z174" s="266"/>
      <c r="AA174" s="157">
        <f>M174-J174</f>
        <v>-291.05520614954548</v>
      </c>
      <c r="AB174" s="142">
        <f>M174/J174</f>
        <v>0.89220177550016833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1096</v>
      </c>
      <c r="G175" s="159">
        <f t="shared" ref="G175:G178" si="62">E175*F175</f>
        <v>30227.679999999997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2570.4234527687404</v>
      </c>
      <c r="N175" s="163">
        <f>M175/L175</f>
        <v>642.6058631921851</v>
      </c>
      <c r="O175" s="165">
        <f>L175-I175</f>
        <v>0</v>
      </c>
      <c r="P175" s="166">
        <f>N175-K175</f>
        <v>-107.3941368078149</v>
      </c>
      <c r="Q175" s="152">
        <f>N175/K175</f>
        <v>0.85680781758958013</v>
      </c>
      <c r="R175" s="276">
        <f>Q191</f>
        <v>0.86516078255418183</v>
      </c>
      <c r="S175" s="167">
        <v>0.70862268518518523</v>
      </c>
      <c r="T175" s="168">
        <v>0.72638888888888886</v>
      </c>
      <c r="U175" s="169"/>
      <c r="V175" s="170">
        <v>25.583333333333229</v>
      </c>
      <c r="W175" s="173"/>
      <c r="X175" s="151"/>
      <c r="Y175" s="279"/>
      <c r="Z175" s="280"/>
      <c r="AA175" s="109">
        <f>M175-J175</f>
        <v>-429.57654723125961</v>
      </c>
      <c r="AB175" s="152">
        <f>M175/J175</f>
        <v>0.85680781758958013</v>
      </c>
      <c r="AC175" s="267">
        <f>AB191</f>
        <v>0.86516078255418172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891</v>
      </c>
      <c r="G176" s="95">
        <f t="shared" si="62"/>
        <v>21517.649999999998</v>
      </c>
      <c r="H176" s="96"/>
      <c r="I176" s="97">
        <v>4</v>
      </c>
      <c r="J176" s="98">
        <v>3000</v>
      </c>
      <c r="K176" s="99">
        <f t="shared" ref="K176:K178" si="63">J176/I176</f>
        <v>750</v>
      </c>
      <c r="L176" s="100">
        <v>4</v>
      </c>
      <c r="M176" s="98">
        <f>F176/V176*60</f>
        <v>2564.0287769784095</v>
      </c>
      <c r="N176" s="99">
        <f>M176/L176</f>
        <v>641.00719424460237</v>
      </c>
      <c r="O176" s="101">
        <f>L176-I176</f>
        <v>0</v>
      </c>
      <c r="P176" s="102">
        <f>N176-K176</f>
        <v>-108.99280575539763</v>
      </c>
      <c r="Q176" s="103">
        <f>N176/K176</f>
        <v>0.8546762589928032</v>
      </c>
      <c r="R176" s="277"/>
      <c r="S176" s="1">
        <v>0.72927083333333331</v>
      </c>
      <c r="T176" s="2">
        <v>0.74375000000000002</v>
      </c>
      <c r="U176" s="104">
        <v>4.1500000000000092</v>
      </c>
      <c r="V176" s="105">
        <v>20.850000000000062</v>
      </c>
      <c r="W176" s="106"/>
      <c r="X176" s="107"/>
      <c r="Y176" s="262"/>
      <c r="Z176" s="263"/>
      <c r="AA176" s="111">
        <f>M176-J176</f>
        <v>-435.9712230215905</v>
      </c>
      <c r="AB176" s="103">
        <f>M176/J176</f>
        <v>0.8546762589928032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2419</v>
      </c>
      <c r="G177" s="95">
        <f t="shared" si="62"/>
        <v>38002.490000000005</v>
      </c>
      <c r="H177" s="96"/>
      <c r="I177" s="97">
        <v>3</v>
      </c>
      <c r="J177" s="98">
        <v>3300</v>
      </c>
      <c r="K177" s="99">
        <f t="shared" si="63"/>
        <v>1100</v>
      </c>
      <c r="L177" s="100">
        <v>3</v>
      </c>
      <c r="M177" s="98">
        <f>F177/V177*60</f>
        <v>2878.8099173553724</v>
      </c>
      <c r="N177" s="99">
        <f>M177/L177</f>
        <v>959.60330578512412</v>
      </c>
      <c r="O177" s="101">
        <f>L177-I177</f>
        <v>0</v>
      </c>
      <c r="P177" s="102">
        <f>N177-K177</f>
        <v>-140.39669421487588</v>
      </c>
      <c r="Q177" s="103">
        <f>N177/K177</f>
        <v>0.87236664162284006</v>
      </c>
      <c r="R177" s="277"/>
      <c r="S177" s="1">
        <v>0.74722222222222223</v>
      </c>
      <c r="T177" s="2">
        <v>0.7822337962962963</v>
      </c>
      <c r="U177" s="104">
        <v>4.9999999999999822</v>
      </c>
      <c r="V177" s="105">
        <v>50.416666666666657</v>
      </c>
      <c r="W177" s="106"/>
      <c r="X177" s="107"/>
      <c r="Y177" s="262"/>
      <c r="Z177" s="263"/>
      <c r="AA177" s="111">
        <f>M177-J177</f>
        <v>-421.19008264462764</v>
      </c>
      <c r="AB177" s="103">
        <f>M177/J177</f>
        <v>0.87236664162284006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5133</v>
      </c>
      <c r="G178" s="95">
        <f t="shared" si="62"/>
        <v>91829.37000000001</v>
      </c>
      <c r="H178" s="96"/>
      <c r="I178" s="97">
        <v>4</v>
      </c>
      <c r="J178" s="98">
        <v>3300</v>
      </c>
      <c r="K178" s="99">
        <f t="shared" si="63"/>
        <v>825</v>
      </c>
      <c r="L178" s="100">
        <v>4</v>
      </c>
      <c r="M178" s="98">
        <f>F178/V178*60</f>
        <v>2887.7637130801677</v>
      </c>
      <c r="N178" s="99">
        <f>M178/L178</f>
        <v>721.94092827004192</v>
      </c>
      <c r="O178" s="101">
        <f>L178-I178</f>
        <v>0</v>
      </c>
      <c r="P178" s="102">
        <f>N178-K178</f>
        <v>-103.05907172995808</v>
      </c>
      <c r="Q178" s="103">
        <f>N178/K178</f>
        <v>0.87507991305459631</v>
      </c>
      <c r="R178" s="277"/>
      <c r="S178" s="1">
        <v>0.78565972222222225</v>
      </c>
      <c r="T178" s="2">
        <v>0.85972222222222228</v>
      </c>
      <c r="U178" s="104">
        <v>4.9333333333333584</v>
      </c>
      <c r="V178" s="105">
        <v>106.65000000000005</v>
      </c>
      <c r="W178" s="106"/>
      <c r="X178" s="107"/>
      <c r="Y178" s="262"/>
      <c r="Z178" s="263"/>
      <c r="AA178" s="111">
        <f>M178-J178</f>
        <v>-412.23628691983231</v>
      </c>
      <c r="AB178" s="103">
        <f>M178/J178</f>
        <v>0.87507991305459631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4">AVERAGE(I175:I190)</f>
        <v>3.75</v>
      </c>
      <c r="J191" s="138">
        <f t="shared" si="64"/>
        <v>3150</v>
      </c>
      <c r="K191" s="139">
        <f t="shared" ref="K191" si="65">J191/I191</f>
        <v>840</v>
      </c>
      <c r="L191" s="137">
        <f t="shared" ref="L191:M191" si="66">AVERAGE(L175:L190)</f>
        <v>3.75</v>
      </c>
      <c r="M191" s="138">
        <f t="shared" si="66"/>
        <v>2725.2564650456725</v>
      </c>
      <c r="N191" s="139">
        <f>M191/L191</f>
        <v>726.7350573455127</v>
      </c>
      <c r="O191" s="140">
        <f>L191-I191</f>
        <v>0</v>
      </c>
      <c r="P191" s="141">
        <f>N191-K191</f>
        <v>-113.2649426544873</v>
      </c>
      <c r="Q191" s="142">
        <f>N191/K191</f>
        <v>0.86516078255418183</v>
      </c>
      <c r="R191" s="278"/>
      <c r="S191" s="143">
        <f>S175</f>
        <v>0.70862268518518523</v>
      </c>
      <c r="T191" s="144">
        <f>INDEX(T175:T190,COUNTA(T175:T190))</f>
        <v>0.85972222222222228</v>
      </c>
      <c r="U191" s="145"/>
      <c r="V191" s="156"/>
      <c r="W191" s="89"/>
      <c r="X191" s="91"/>
      <c r="Y191" s="265"/>
      <c r="Z191" s="266"/>
      <c r="AA191" s="157">
        <f>M191-J191</f>
        <v>-424.74353495432752</v>
      </c>
      <c r="AB191" s="142">
        <f>M191/J191</f>
        <v>0.86516078255418172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1633</v>
      </c>
      <c r="G192" s="159">
        <f t="shared" ref="G192:G194" si="67">E192*F192</f>
        <v>36383.240000000005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2866.3091175036602</v>
      </c>
      <c r="N192" s="163">
        <f>M192/L192</f>
        <v>573.26182350073202</v>
      </c>
      <c r="O192" s="165">
        <f>L192-I192</f>
        <v>0</v>
      </c>
      <c r="P192" s="166">
        <f>N192-K192</f>
        <v>-86.738176499267979</v>
      </c>
      <c r="Q192" s="152">
        <f>N192/K192</f>
        <v>0.86857852045565453</v>
      </c>
      <c r="R192" s="276">
        <f>Q208</f>
        <v>0.87237793627514648</v>
      </c>
      <c r="S192" s="167">
        <v>0.70833333333333337</v>
      </c>
      <c r="T192" s="168">
        <v>0.73207175925925927</v>
      </c>
      <c r="U192" s="169"/>
      <c r="V192" s="170">
        <v>34.183333333333294</v>
      </c>
      <c r="W192" s="173"/>
      <c r="X192" s="151"/>
      <c r="Y192" s="279"/>
      <c r="Z192" s="280"/>
      <c r="AA192" s="109">
        <f>M192-J192</f>
        <v>-433.69088249633978</v>
      </c>
      <c r="AB192" s="152">
        <f>M192/J192</f>
        <v>0.86857852045565465</v>
      </c>
      <c r="AC192" s="267">
        <f>AB208</f>
        <v>0.87237793627514637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1467</v>
      </c>
      <c r="G193" s="95">
        <f t="shared" si="67"/>
        <v>26670.06</v>
      </c>
      <c r="H193" s="96"/>
      <c r="I193" s="97">
        <v>4</v>
      </c>
      <c r="J193" s="98">
        <v>3300</v>
      </c>
      <c r="K193" s="99">
        <f t="shared" ref="K193:K229" si="68">J193/I193</f>
        <v>825</v>
      </c>
      <c r="L193" s="100">
        <v>4</v>
      </c>
      <c r="M193" s="98">
        <f>F193/V193*60</f>
        <v>2862.4390243902426</v>
      </c>
      <c r="N193" s="99">
        <f>M193/L193</f>
        <v>715.60975609756065</v>
      </c>
      <c r="O193" s="101">
        <f>L193-I193</f>
        <v>0</v>
      </c>
      <c r="P193" s="102">
        <f>N193-K193</f>
        <v>-109.39024390243935</v>
      </c>
      <c r="Q193" s="103">
        <f>N193/K193</f>
        <v>0.86740576496674016</v>
      </c>
      <c r="R193" s="277"/>
      <c r="S193" s="1">
        <v>0.73628472222222219</v>
      </c>
      <c r="T193" s="2">
        <v>0.75763888888888886</v>
      </c>
      <c r="U193" s="104">
        <v>6.0666666666666025</v>
      </c>
      <c r="V193" s="105">
        <v>30.750000000000011</v>
      </c>
      <c r="W193" s="106"/>
      <c r="X193" s="107"/>
      <c r="Y193" s="262"/>
      <c r="Z193" s="263"/>
      <c r="AA193" s="111">
        <f>M193-J193</f>
        <v>-437.56097560975741</v>
      </c>
      <c r="AB193" s="103">
        <f>M193/J193</f>
        <v>0.86740576496674016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7742</v>
      </c>
      <c r="G194" s="95">
        <f t="shared" si="67"/>
        <v>128981.72</v>
      </c>
      <c r="H194" s="96"/>
      <c r="I194" s="97">
        <v>4</v>
      </c>
      <c r="J194" s="98">
        <v>3300</v>
      </c>
      <c r="K194" s="99">
        <f t="shared" si="68"/>
        <v>825</v>
      </c>
      <c r="L194" s="100">
        <v>4</v>
      </c>
      <c r="M194" s="98">
        <f>F194/V194*60</f>
        <v>2907.7934272300467</v>
      </c>
      <c r="N194" s="99">
        <f>M194/L194</f>
        <v>726.94835680751169</v>
      </c>
      <c r="O194" s="101">
        <f>L194-I194</f>
        <v>0</v>
      </c>
      <c r="P194" s="102">
        <f>N194-K194</f>
        <v>-98.051643192488314</v>
      </c>
      <c r="Q194" s="103">
        <f>N194/K194</f>
        <v>0.88114952340304442</v>
      </c>
      <c r="R194" s="277"/>
      <c r="S194" s="1">
        <v>0.76059027777777777</v>
      </c>
      <c r="T194" s="2">
        <v>0.87152777777777779</v>
      </c>
      <c r="U194" s="104">
        <v>4.2500000000000249</v>
      </c>
      <c r="V194" s="105">
        <v>159.75000000000003</v>
      </c>
      <c r="W194" s="106"/>
      <c r="X194" s="107"/>
      <c r="Y194" s="262"/>
      <c r="Z194" s="263"/>
      <c r="AA194" s="111">
        <f>M194-J194</f>
        <v>-392.20657276995325</v>
      </c>
      <c r="AB194" s="103">
        <f>M194/J194</f>
        <v>0.88114952340304442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4.333333333333333</v>
      </c>
      <c r="J208" s="138">
        <f t="shared" si="69"/>
        <v>3300</v>
      </c>
      <c r="K208" s="139">
        <f t="shared" ref="K208" si="70">J208/I208</f>
        <v>761.53846153846155</v>
      </c>
      <c r="L208" s="137">
        <f t="shared" ref="L208:M208" si="71">AVERAGE(L192:L207)</f>
        <v>4.333333333333333</v>
      </c>
      <c r="M208" s="138">
        <f t="shared" si="71"/>
        <v>2878.847189707983</v>
      </c>
      <c r="N208" s="139">
        <f>M208/L208</f>
        <v>664.34935147107308</v>
      </c>
      <c r="O208" s="140">
        <f>L208-I208</f>
        <v>0</v>
      </c>
      <c r="P208" s="141">
        <f>N208-K208</f>
        <v>-97.189110067388469</v>
      </c>
      <c r="Q208" s="142">
        <f>N208/K208</f>
        <v>0.87237793627514648</v>
      </c>
      <c r="R208" s="278"/>
      <c r="S208" s="143">
        <f>S192</f>
        <v>0.70833333333333337</v>
      </c>
      <c r="T208" s="144">
        <f>INDEX(T192:T207,COUNTA(T192:T207))</f>
        <v>0.87152777777777779</v>
      </c>
      <c r="U208" s="145"/>
      <c r="V208" s="156"/>
      <c r="W208" s="89"/>
      <c r="X208" s="91"/>
      <c r="Y208" s="265"/>
      <c r="Z208" s="266"/>
      <c r="AA208" s="157">
        <f>M208-J208</f>
        <v>-421.15281029201697</v>
      </c>
      <c r="AB208" s="142">
        <f>M208/J208</f>
        <v>0.87237793627514637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3572</v>
      </c>
      <c r="G209" s="159">
        <f t="shared" ref="G209:G210" si="72">E209*F209</f>
        <v>64938.96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3031.4002828854304</v>
      </c>
      <c r="N209" s="163">
        <f>M209/L209</f>
        <v>1010.4667609618101</v>
      </c>
      <c r="O209" s="165">
        <f>L209-I209</f>
        <v>0</v>
      </c>
      <c r="P209" s="166">
        <f>N209-K209</f>
        <v>-189.53323903818989</v>
      </c>
      <c r="Q209" s="152">
        <f>N209/K209</f>
        <v>0.84205563413484175</v>
      </c>
      <c r="R209" s="276">
        <f>Q225</f>
        <v>0.84426414863708588</v>
      </c>
      <c r="S209" s="167">
        <v>0.70857638888888885</v>
      </c>
      <c r="T209" s="168">
        <v>0.75767361111111109</v>
      </c>
      <c r="U209" s="169"/>
      <c r="V209" s="170">
        <v>70.700000000000017</v>
      </c>
      <c r="W209" s="173"/>
      <c r="X209" s="151"/>
      <c r="Y209" s="279"/>
      <c r="Z209" s="280"/>
      <c r="AA209" s="109">
        <f>M209-J209</f>
        <v>-568.59971711456956</v>
      </c>
      <c r="AB209" s="152">
        <f>M209/J209</f>
        <v>0.84205563413484175</v>
      </c>
      <c r="AC209" s="267">
        <f>AB225</f>
        <v>0.84426414863708588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9599</v>
      </c>
      <c r="G210" s="95">
        <f t="shared" si="72"/>
        <v>137073.72</v>
      </c>
      <c r="H210" s="96"/>
      <c r="I210" s="97">
        <v>3</v>
      </c>
      <c r="J210" s="98">
        <v>3600</v>
      </c>
      <c r="K210" s="99">
        <f t="shared" si="68"/>
        <v>1200</v>
      </c>
      <c r="L210" s="100">
        <v>3</v>
      </c>
      <c r="M210" s="98">
        <f>F210/V210*60</f>
        <v>3047.3015873015879</v>
      </c>
      <c r="N210" s="99">
        <f>M210/L210</f>
        <v>1015.767195767196</v>
      </c>
      <c r="O210" s="101">
        <f>L210-I210</f>
        <v>0</v>
      </c>
      <c r="P210" s="102">
        <f>N210-K210</f>
        <v>-184.23280423280403</v>
      </c>
      <c r="Q210" s="103">
        <f>N210/K210</f>
        <v>0.84647266313933001</v>
      </c>
      <c r="R210" s="277"/>
      <c r="S210" s="1">
        <v>0.76736111111111116</v>
      </c>
      <c r="T210" s="2">
        <v>0.89861111111111114</v>
      </c>
      <c r="U210" s="104">
        <v>13.950000000000102</v>
      </c>
      <c r="V210" s="105">
        <v>188.99999999999997</v>
      </c>
      <c r="W210" s="106"/>
      <c r="X210" s="107"/>
      <c r="Y210" s="262"/>
      <c r="Z210" s="263"/>
      <c r="AA210" s="111">
        <f>M210-J210</f>
        <v>-552.69841269841208</v>
      </c>
      <c r="AB210" s="103">
        <f>M210/J210</f>
        <v>0.84647266313933001</v>
      </c>
      <c r="AC210" s="268"/>
    </row>
    <row r="211" spans="1:29" ht="15.75" customHeight="1">
      <c r="A211" s="271"/>
      <c r="B211" s="92"/>
      <c r="C211" s="260"/>
      <c r="D211" s="261"/>
      <c r="E211" s="93"/>
      <c r="F211" s="94"/>
      <c r="G211" s="95"/>
      <c r="H211" s="96"/>
      <c r="I211" s="97"/>
      <c r="J211" s="98"/>
      <c r="K211" s="99"/>
      <c r="L211" s="100"/>
      <c r="M211" s="98"/>
      <c r="N211" s="99"/>
      <c r="O211" s="101"/>
      <c r="P211" s="102"/>
      <c r="Q211" s="103"/>
      <c r="R211" s="277"/>
      <c r="S211" s="1"/>
      <c r="T211" s="2"/>
      <c r="U211" s="104"/>
      <c r="V211" s="105"/>
      <c r="W211" s="106"/>
      <c r="X211" s="107"/>
      <c r="Y211" s="262"/>
      <c r="Z211" s="263"/>
      <c r="AA211" s="111"/>
      <c r="AB211" s="103"/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3">AVERAGE(I209:I224)</f>
        <v>3</v>
      </c>
      <c r="J225" s="138">
        <f t="shared" si="73"/>
        <v>3600</v>
      </c>
      <c r="K225" s="139">
        <f t="shared" ref="K225" si="74">J225/I225</f>
        <v>1200</v>
      </c>
      <c r="L225" s="137">
        <f t="shared" ref="L225:M225" si="75">AVERAGE(L209:L224)</f>
        <v>3</v>
      </c>
      <c r="M225" s="138">
        <f t="shared" si="75"/>
        <v>3039.3509350935092</v>
      </c>
      <c r="N225" s="139">
        <f>M225/L225</f>
        <v>1013.1169783645031</v>
      </c>
      <c r="O225" s="140">
        <f>L225-I225</f>
        <v>0</v>
      </c>
      <c r="P225" s="141">
        <f>N225-K225</f>
        <v>-186.8830216354969</v>
      </c>
      <c r="Q225" s="142">
        <f>N225/K225</f>
        <v>0.84426414863708588</v>
      </c>
      <c r="R225" s="278"/>
      <c r="S225" s="143">
        <f>S209</f>
        <v>0.70857638888888885</v>
      </c>
      <c r="T225" s="144">
        <f>INDEX(T209:T224,COUNTA(T209:T224))</f>
        <v>0.89861111111111114</v>
      </c>
      <c r="U225" s="145"/>
      <c r="V225" s="156"/>
      <c r="W225" s="89"/>
      <c r="X225" s="91"/>
      <c r="Y225" s="265"/>
      <c r="Z225" s="266"/>
      <c r="AA225" s="157">
        <f>M225-J225</f>
        <v>-560.64906490649082</v>
      </c>
      <c r="AB225" s="142">
        <f>M225/J225</f>
        <v>0.84426414863708588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1917</v>
      </c>
      <c r="G226" s="159">
        <f t="shared" ref="G226:G229" si="76">E226*F226</f>
        <v>34851.06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3028.1702501096916</v>
      </c>
      <c r="N226" s="163">
        <f>M226/L226</f>
        <v>1009.3900833698972</v>
      </c>
      <c r="O226" s="165">
        <f>L226-I226</f>
        <v>0</v>
      </c>
      <c r="P226" s="166">
        <f>N226-K226</f>
        <v>-190.60991663010282</v>
      </c>
      <c r="Q226" s="152">
        <f>N226/K226</f>
        <v>0.84115840280824761</v>
      </c>
      <c r="R226" s="276">
        <f>Q242</f>
        <v>0.86155639360484648</v>
      </c>
      <c r="S226" s="167">
        <v>0.70834490740740741</v>
      </c>
      <c r="T226" s="168">
        <v>0.73472222222222228</v>
      </c>
      <c r="U226" s="169"/>
      <c r="V226" s="170">
        <v>37.983333333333405</v>
      </c>
      <c r="W226" s="168"/>
      <c r="X226" s="171"/>
      <c r="Y226" s="279"/>
      <c r="Z226" s="280"/>
      <c r="AA226" s="174">
        <f>M226-J226</f>
        <v>-571.82974989030845</v>
      </c>
      <c r="AB226" s="152">
        <f>M226/J226</f>
        <v>0.84115840280824761</v>
      </c>
      <c r="AC226" s="267">
        <f>AB242</f>
        <v>0.86155639360484659</v>
      </c>
    </row>
    <row r="227" spans="1:29" ht="15.75" customHeight="1">
      <c r="A227" s="282"/>
      <c r="B227" s="92" t="s">
        <v>115</v>
      </c>
      <c r="C227" s="260" t="s">
        <v>148</v>
      </c>
      <c r="D227" s="261"/>
      <c r="E227" s="93">
        <v>25.03</v>
      </c>
      <c r="F227" s="94">
        <v>2406</v>
      </c>
      <c r="G227" s="95">
        <f t="shared" si="76"/>
        <v>60222.18</v>
      </c>
      <c r="H227" s="96"/>
      <c r="I227" s="97">
        <v>4</v>
      </c>
      <c r="J227" s="98">
        <v>3300</v>
      </c>
      <c r="K227" s="99">
        <f t="shared" si="68"/>
        <v>825</v>
      </c>
      <c r="L227" s="100">
        <v>4</v>
      </c>
      <c r="M227" s="98">
        <f>F227/V227*60</f>
        <v>2859.5576097722046</v>
      </c>
      <c r="N227" s="99">
        <f>M227/L227</f>
        <v>714.88940244305115</v>
      </c>
      <c r="O227" s="101">
        <f>L227-I227</f>
        <v>0</v>
      </c>
      <c r="P227" s="102">
        <f>N227-K227</f>
        <v>-110.11059755694885</v>
      </c>
      <c r="Q227" s="103">
        <f>N227/K227</f>
        <v>0.86653260902188023</v>
      </c>
      <c r="R227" s="277"/>
      <c r="S227" s="1">
        <v>0.74305555555555558</v>
      </c>
      <c r="T227" s="2">
        <v>0.77811342592592592</v>
      </c>
      <c r="U227" s="104">
        <v>11.999999999999957</v>
      </c>
      <c r="V227" s="105">
        <v>50.483333333333285</v>
      </c>
      <c r="W227" s="106"/>
      <c r="X227" s="113"/>
      <c r="Y227" s="262"/>
      <c r="Z227" s="263"/>
      <c r="AA227" s="175">
        <f>M227-J227</f>
        <v>-440.44239022779539</v>
      </c>
      <c r="AB227" s="103">
        <f>M227/J227</f>
        <v>0.86653260902188023</v>
      </c>
      <c r="AC227" s="268"/>
    </row>
    <row r="228" spans="1:29" ht="15.75" customHeight="1">
      <c r="A228" s="282"/>
      <c r="B228" s="92" t="s">
        <v>115</v>
      </c>
      <c r="C228" s="260" t="s">
        <v>149</v>
      </c>
      <c r="D228" s="261"/>
      <c r="E228" s="93">
        <v>18.18</v>
      </c>
      <c r="F228" s="94">
        <v>2139</v>
      </c>
      <c r="G228" s="95">
        <f t="shared" si="76"/>
        <v>38887.019999999997</v>
      </c>
      <c r="H228" s="96"/>
      <c r="I228" s="97">
        <v>4</v>
      </c>
      <c r="J228" s="98">
        <v>3000</v>
      </c>
      <c r="K228" s="99">
        <f t="shared" si="68"/>
        <v>750</v>
      </c>
      <c r="L228" s="100">
        <v>4</v>
      </c>
      <c r="M228" s="98">
        <f>F228/V228*60</f>
        <v>2630.8165357020835</v>
      </c>
      <c r="N228" s="99">
        <f>M228/L228</f>
        <v>657.70413392552086</v>
      </c>
      <c r="O228" s="101">
        <f>L228-I228</f>
        <v>0</v>
      </c>
      <c r="P228" s="102">
        <f>N228-K228</f>
        <v>-92.295866074479136</v>
      </c>
      <c r="Q228" s="103">
        <f>N228/K228</f>
        <v>0.87693884523402776</v>
      </c>
      <c r="R228" s="277"/>
      <c r="S228" s="1">
        <v>0.78834490740740737</v>
      </c>
      <c r="T228" s="2">
        <v>0.82222222222222219</v>
      </c>
      <c r="U228" s="104">
        <v>14.733333333333292</v>
      </c>
      <c r="V228" s="105">
        <v>48.783333333333339</v>
      </c>
      <c r="W228" s="106"/>
      <c r="X228" s="113"/>
      <c r="Y228" s="262"/>
      <c r="Z228" s="263"/>
      <c r="AA228" s="175">
        <f>M228-J228</f>
        <v>-369.18346429791654</v>
      </c>
      <c r="AB228" s="103">
        <f>M228/J228</f>
        <v>0.87693884523402776</v>
      </c>
      <c r="AC228" s="268"/>
    </row>
    <row r="229" spans="1:29" ht="15.75" customHeight="1">
      <c r="A229" s="282"/>
      <c r="B229" s="92" t="s">
        <v>115</v>
      </c>
      <c r="C229" s="260" t="s">
        <v>143</v>
      </c>
      <c r="D229" s="261"/>
      <c r="E229" s="93">
        <v>24.82</v>
      </c>
      <c r="F229" s="94">
        <v>2854</v>
      </c>
      <c r="G229" s="95">
        <f t="shared" si="76"/>
        <v>70836.28</v>
      </c>
      <c r="H229" s="96"/>
      <c r="I229" s="97">
        <v>4</v>
      </c>
      <c r="J229" s="98">
        <v>3300</v>
      </c>
      <c r="K229" s="99">
        <f t="shared" si="68"/>
        <v>825</v>
      </c>
      <c r="L229" s="100">
        <v>4</v>
      </c>
      <c r="M229" s="98">
        <f>F229/V229*60</f>
        <v>2853.999999999995</v>
      </c>
      <c r="N229" s="99">
        <f>M229/L229</f>
        <v>713.49999999999875</v>
      </c>
      <c r="O229" s="101">
        <f>L229-I229</f>
        <v>0</v>
      </c>
      <c r="P229" s="102">
        <f>N229-K229</f>
        <v>-111.50000000000125</v>
      </c>
      <c r="Q229" s="103">
        <f>N229/K229</f>
        <v>0.86484848484848331</v>
      </c>
      <c r="R229" s="277"/>
      <c r="S229" s="1">
        <v>0.83194444444444438</v>
      </c>
      <c r="T229" s="2">
        <v>0.87361111111111112</v>
      </c>
      <c r="U229" s="104">
        <v>13.99999999999995</v>
      </c>
      <c r="V229" s="105">
        <v>60.000000000000107</v>
      </c>
      <c r="W229" s="106"/>
      <c r="X229" s="113"/>
      <c r="Y229" s="262"/>
      <c r="Z229" s="263"/>
      <c r="AA229" s="175">
        <f>M229-J229</f>
        <v>-446.000000000005</v>
      </c>
      <c r="AB229" s="103">
        <f>M229/J229</f>
        <v>0.86484848484848331</v>
      </c>
      <c r="AC229" s="268"/>
    </row>
    <row r="230" spans="1:29" ht="15.75" customHeight="1">
      <c r="A230" s="282"/>
      <c r="B230" s="92"/>
      <c r="C230" s="260"/>
      <c r="D230" s="261"/>
      <c r="E230" s="93"/>
      <c r="F230" s="94"/>
      <c r="G230" s="95"/>
      <c r="H230" s="113"/>
      <c r="I230" s="97"/>
      <c r="J230" s="98"/>
      <c r="K230" s="99"/>
      <c r="L230" s="114"/>
      <c r="M230" s="98"/>
      <c r="N230" s="99"/>
      <c r="O230" s="101"/>
      <c r="P230" s="102"/>
      <c r="Q230" s="103"/>
      <c r="R230" s="277"/>
      <c r="S230" s="1"/>
      <c r="T230" s="2"/>
      <c r="U230" s="104"/>
      <c r="V230" s="105"/>
      <c r="W230" s="106"/>
      <c r="X230" s="107"/>
      <c r="Y230" s="262"/>
      <c r="Z230" s="263"/>
      <c r="AA230" s="175"/>
      <c r="AB230" s="103"/>
      <c r="AC230" s="268"/>
    </row>
    <row r="231" spans="1:29" ht="15.75" customHeight="1">
      <c r="A231" s="282"/>
      <c r="B231" s="92"/>
      <c r="C231" s="260"/>
      <c r="D231" s="261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7"/>
      <c r="S231" s="1"/>
      <c r="T231" s="2"/>
      <c r="U231" s="104"/>
      <c r="V231" s="105"/>
      <c r="W231" s="106"/>
      <c r="X231" s="4"/>
      <c r="Y231" s="262"/>
      <c r="Z231" s="263"/>
      <c r="AA231" s="175"/>
      <c r="AB231" s="103"/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77">AVERAGE(I226:I241)</f>
        <v>3.75</v>
      </c>
      <c r="J242" s="138">
        <f t="shared" si="77"/>
        <v>3300</v>
      </c>
      <c r="K242" s="139">
        <f t="shared" ref="K242" si="78">J242/I242</f>
        <v>880</v>
      </c>
      <c r="L242" s="137">
        <f t="shared" ref="L242:M242" si="79">AVERAGE(L226:L241)</f>
        <v>3.75</v>
      </c>
      <c r="M242" s="138">
        <f t="shared" si="79"/>
        <v>2843.1360988959937</v>
      </c>
      <c r="N242" s="139">
        <f>M242/L242</f>
        <v>758.16962637226493</v>
      </c>
      <c r="O242" s="140">
        <f>L242-I242</f>
        <v>0</v>
      </c>
      <c r="P242" s="141">
        <f>N242-K242</f>
        <v>-121.83037362773507</v>
      </c>
      <c r="Q242" s="142">
        <f>N242/K242</f>
        <v>0.86155639360484648</v>
      </c>
      <c r="R242" s="278"/>
      <c r="S242" s="143">
        <f>S226</f>
        <v>0.70834490740740741</v>
      </c>
      <c r="T242" s="144">
        <f>INDEX(T226:T241,COUNTA(T226:T241))</f>
        <v>0.87361111111111112</v>
      </c>
      <c r="U242" s="145"/>
      <c r="V242" s="156"/>
      <c r="W242" s="135"/>
      <c r="X242" s="139"/>
      <c r="Y242" s="265"/>
      <c r="Z242" s="266"/>
      <c r="AA242" s="177">
        <f>M242-J242</f>
        <v>-456.86390110400635</v>
      </c>
      <c r="AB242" s="142">
        <f>M242/J242</f>
        <v>0.86155639360484659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708" priority="1" operator="greaterThan">
      <formula>0</formula>
    </cfRule>
  </conditionalFormatting>
  <conditionalFormatting sqref="P5:P242 AA5:AA242">
    <cfRule type="cellIs" dxfId="707" priority="4" operator="lessThan">
      <formula>0</formula>
    </cfRule>
  </conditionalFormatting>
  <conditionalFormatting sqref="Q5:Q242 AB5:AB242">
    <cfRule type="cellIs" dxfId="706" priority="2" operator="greaterThan">
      <formula>1</formula>
    </cfRule>
    <cfRule type="cellIs" dxfId="705" priority="3" operator="lessThan">
      <formula>0.8</formula>
    </cfRule>
  </conditionalFormatting>
  <conditionalFormatting sqref="AC5:AC23 R5:R242 AC141:AC146">
    <cfRule type="cellIs" dxfId="704" priority="5" operator="lessThan">
      <formula>0.8</formula>
    </cfRule>
  </conditionalFormatting>
  <conditionalFormatting sqref="AC29:AC37">
    <cfRule type="cellIs" dxfId="703" priority="16" operator="lessThan">
      <formula>0.8</formula>
    </cfRule>
  </conditionalFormatting>
  <conditionalFormatting sqref="AC39:AC44">
    <cfRule type="cellIs" dxfId="702" priority="15" operator="lessThan">
      <formula>0.8</formula>
    </cfRule>
  </conditionalFormatting>
  <conditionalFormatting sqref="AC56">
    <cfRule type="cellIs" dxfId="701" priority="17" operator="lessThan">
      <formula>0.8</formula>
    </cfRule>
  </conditionalFormatting>
  <conditionalFormatting sqref="AC73:AC78">
    <cfRule type="cellIs" dxfId="700" priority="13" operator="lessThan">
      <formula>0.8</formula>
    </cfRule>
  </conditionalFormatting>
  <conditionalFormatting sqref="AC90">
    <cfRule type="cellIs" dxfId="699" priority="14" operator="lessThan">
      <formula>0.8</formula>
    </cfRule>
  </conditionalFormatting>
  <conditionalFormatting sqref="AC107">
    <cfRule type="cellIs" dxfId="698" priority="7" operator="lessThan">
      <formula>0.8</formula>
    </cfRule>
  </conditionalFormatting>
  <conditionalFormatting sqref="AC124:AC129">
    <cfRule type="cellIs" dxfId="697" priority="6" operator="lessThan">
      <formula>0.8</formula>
    </cfRule>
  </conditionalFormatting>
  <conditionalFormatting sqref="AC158:AC163">
    <cfRule type="cellIs" dxfId="696" priority="12" operator="lessThan">
      <formula>0.8</formula>
    </cfRule>
  </conditionalFormatting>
  <conditionalFormatting sqref="AC175">
    <cfRule type="cellIs" dxfId="695" priority="11" operator="lessThan">
      <formula>0.8</formula>
    </cfRule>
  </conditionalFormatting>
  <conditionalFormatting sqref="AC192">
    <cfRule type="cellIs" dxfId="694" priority="10" operator="lessThan">
      <formula>0.8</formula>
    </cfRule>
  </conditionalFormatting>
  <conditionalFormatting sqref="AC209">
    <cfRule type="cellIs" dxfId="693" priority="9" operator="lessThan">
      <formula>0.8</formula>
    </cfRule>
  </conditionalFormatting>
  <conditionalFormatting sqref="AC226:AC231">
    <cfRule type="cellIs" dxfId="692" priority="8" operator="lessThan">
      <formula>0.8</formula>
    </cfRule>
  </conditionalFormatting>
  <dataValidations count="1">
    <dataValidation type="list" allowBlank="1" showInputMessage="1" showErrorMessage="1" sqref="Y5:Z242" xr:uid="{F078F7A9-3689-4536-838D-A5BEAA873E56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1343-3479-4D14-BBE2-A8DC17D46370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M37" sqref="M37"/>
      <selection pane="bottomLeft" activeCell="M37" sqref="M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91168</v>
      </c>
      <c r="E1" s="77" t="s">
        <v>3</v>
      </c>
      <c r="F1" s="78">
        <f>SUM(G5:G157)</f>
        <v>4097562.4200000009</v>
      </c>
      <c r="G1" s="79" t="s">
        <v>73</v>
      </c>
      <c r="H1" s="80">
        <f>L21+L38+L55+L72+L89+L106+L123+L140+L157</f>
        <v>167.31666666666666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45925</v>
      </c>
      <c r="B2" s="326"/>
      <c r="C2" s="82" t="s">
        <v>34</v>
      </c>
      <c r="D2" s="83">
        <f>AVERAGE(N21,N38,N55,N72,N89,N106,N123,N140,N157)</f>
        <v>153.90348852467821</v>
      </c>
      <c r="E2" s="83" t="s">
        <v>80</v>
      </c>
      <c r="F2" s="84">
        <f>F1/D1</f>
        <v>44.945182739557751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3351</v>
      </c>
      <c r="G5" s="159">
        <f t="shared" ref="G5:G6" si="0">E5*F5</f>
        <v>66014.7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1066.1599646486966</v>
      </c>
      <c r="N5" s="163">
        <f>M5/L5</f>
        <v>82.012304972976665</v>
      </c>
      <c r="O5" s="179">
        <f>L5-I5</f>
        <v>0</v>
      </c>
      <c r="P5" s="180">
        <f>N5-K5</f>
        <v>-10.295387334715642</v>
      </c>
      <c r="Q5" s="132">
        <f>N5/K5</f>
        <v>0.88846663720724717</v>
      </c>
      <c r="R5" s="277">
        <f>Q21</f>
        <v>0.88367243500845427</v>
      </c>
      <c r="S5" s="167">
        <v>0.25028935185185186</v>
      </c>
      <c r="T5" s="168">
        <v>0.38124999999999998</v>
      </c>
      <c r="U5" s="169"/>
      <c r="V5" s="170">
        <v>188.58333333333329</v>
      </c>
      <c r="W5" s="87"/>
      <c r="X5" s="88"/>
      <c r="Y5" s="279"/>
      <c r="Z5" s="280"/>
      <c r="AA5" s="109">
        <f>M5-J5</f>
        <v>-133.84003535130341</v>
      </c>
      <c r="AB5" s="110">
        <f>M5/J5</f>
        <v>0.88846663720724717</v>
      </c>
      <c r="AC5" s="292">
        <f>AB21</f>
        <v>0.88367243500845438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2351</v>
      </c>
      <c r="G6" s="95">
        <f t="shared" si="0"/>
        <v>70459.47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2291.79528838343</v>
      </c>
      <c r="N6" s="99">
        <f>M6/L6</f>
        <v>114.5897644191715</v>
      </c>
      <c r="O6" s="101">
        <f>L6-I6</f>
        <v>0</v>
      </c>
      <c r="P6" s="102">
        <f>N6-K6</f>
        <v>-15.410235580828498</v>
      </c>
      <c r="Q6" s="103">
        <f>N6/K6</f>
        <v>0.88145972630131919</v>
      </c>
      <c r="R6" s="277"/>
      <c r="S6" s="1">
        <v>0.4954513888888889</v>
      </c>
      <c r="T6" s="2">
        <v>0.53819444444444442</v>
      </c>
      <c r="U6" s="104">
        <v>55.450000000000031</v>
      </c>
      <c r="V6" s="105">
        <v>61.549999999999947</v>
      </c>
      <c r="W6" s="2"/>
      <c r="X6" s="107"/>
      <c r="Y6" s="262"/>
      <c r="Z6" s="263"/>
      <c r="AA6" s="111">
        <f>M6-J6</f>
        <v>-308.20471161656997</v>
      </c>
      <c r="AB6" s="112">
        <f>M6/J6</f>
        <v>0.88145972630131919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1678.9776265160633</v>
      </c>
      <c r="N21" s="139">
        <f t="shared" ref="N21:N27" si="5">M21/L21</f>
        <v>101.75621978885232</v>
      </c>
      <c r="O21" s="140">
        <f t="shared" ref="O21:O27" si="6">L21-I21</f>
        <v>0</v>
      </c>
      <c r="P21" s="141">
        <f t="shared" ref="P21:P27" si="7">N21-K21</f>
        <v>-13.395295362662836</v>
      </c>
      <c r="Q21" s="142">
        <f t="shared" ref="Q21:Q27" si="8">N21/K21</f>
        <v>0.88367243500845427</v>
      </c>
      <c r="R21" s="278"/>
      <c r="S21" s="143">
        <f>S5</f>
        <v>0.25028935185185186</v>
      </c>
      <c r="T21" s="144">
        <f>INDEX(T5:T20,COUNTA(T5:T20))</f>
        <v>0.53819444444444442</v>
      </c>
      <c r="U21" s="145"/>
      <c r="V21" s="145"/>
      <c r="W21" s="146"/>
      <c r="X21" s="147"/>
      <c r="Y21" s="265"/>
      <c r="Z21" s="266"/>
      <c r="AA21" s="148">
        <f t="shared" ref="AA21:AA27" si="9">M21-J21</f>
        <v>-221.02237348393669</v>
      </c>
      <c r="AB21" s="149">
        <f t="shared" ref="AB21:AB27" si="10">M21/J21</f>
        <v>0.88367243500845438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211</v>
      </c>
      <c r="D22" s="291"/>
      <c r="E22" s="158">
        <v>57.3</v>
      </c>
      <c r="F22" s="162">
        <v>950</v>
      </c>
      <c r="G22" s="159">
        <f t="shared" ref="G22:G27" si="11">E22*F22</f>
        <v>54435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1718.5929648241197</v>
      </c>
      <c r="N22" s="163">
        <f t="shared" si="5"/>
        <v>66.0997294163123</v>
      </c>
      <c r="O22" s="165">
        <f t="shared" si="6"/>
        <v>0</v>
      </c>
      <c r="P22" s="166">
        <f t="shared" si="7"/>
        <v>-10.82334750676462</v>
      </c>
      <c r="Q22" s="152">
        <f t="shared" si="8"/>
        <v>0.85929648241205991</v>
      </c>
      <c r="R22" s="276">
        <f>Q38</f>
        <v>0.87111968131527195</v>
      </c>
      <c r="S22" s="167">
        <v>0.25</v>
      </c>
      <c r="T22" s="168">
        <v>0.27303240740740742</v>
      </c>
      <c r="U22" s="169"/>
      <c r="V22" s="170">
        <v>33.166666666666686</v>
      </c>
      <c r="W22" s="181"/>
      <c r="X22" s="163"/>
      <c r="Y22" s="279"/>
      <c r="Z22" s="280"/>
      <c r="AA22" s="109">
        <f t="shared" si="9"/>
        <v>-281.40703517588031</v>
      </c>
      <c r="AB22" s="152">
        <f t="shared" si="10"/>
        <v>0.8592964824120598</v>
      </c>
      <c r="AC22" s="352">
        <f>AB38</f>
        <v>0.87111968131527195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4081</v>
      </c>
      <c r="G23" s="95">
        <f t="shared" si="11"/>
        <v>231678.37000000002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1759.8945855294676</v>
      </c>
      <c r="N23" s="99">
        <f t="shared" si="5"/>
        <v>67.688253289594911</v>
      </c>
      <c r="O23" s="101">
        <f t="shared" si="6"/>
        <v>0</v>
      </c>
      <c r="P23" s="102">
        <f t="shared" si="7"/>
        <v>-9.2348236334820086</v>
      </c>
      <c r="Q23" s="103">
        <f t="shared" si="8"/>
        <v>0.87994729276473393</v>
      </c>
      <c r="R23" s="277"/>
      <c r="S23" s="1">
        <v>0.27638888888888885</v>
      </c>
      <c r="T23" s="2">
        <v>0.37300925925925926</v>
      </c>
      <c r="U23" s="104">
        <v>4.8333333333332629</v>
      </c>
      <c r="V23" s="105">
        <v>139.13333333333338</v>
      </c>
      <c r="W23" s="106"/>
      <c r="X23" s="107"/>
      <c r="Y23" s="262"/>
      <c r="Z23" s="263"/>
      <c r="AA23" s="111">
        <f t="shared" si="9"/>
        <v>-240.10541447053242</v>
      </c>
      <c r="AB23" s="103">
        <f t="shared" si="10"/>
        <v>0.87994729276473382</v>
      </c>
      <c r="AC23" s="294"/>
    </row>
    <row r="24" spans="1:43" ht="15.75" customHeight="1">
      <c r="A24" s="282"/>
      <c r="B24" s="92" t="s">
        <v>169</v>
      </c>
      <c r="C24" s="286" t="s">
        <v>212</v>
      </c>
      <c r="D24" s="286"/>
      <c r="E24" s="93">
        <v>57.3</v>
      </c>
      <c r="F24" s="94">
        <v>1306</v>
      </c>
      <c r="G24" s="95">
        <f t="shared" si="11"/>
        <v>74833.8</v>
      </c>
      <c r="H24" s="96"/>
      <c r="I24" s="97">
        <v>25</v>
      </c>
      <c r="J24" s="98">
        <v>2000</v>
      </c>
      <c r="K24" s="99">
        <f t="shared" si="13"/>
        <v>80</v>
      </c>
      <c r="L24" s="100">
        <v>25</v>
      </c>
      <c r="M24" s="98">
        <f t="shared" si="12"/>
        <v>1729.8013245033064</v>
      </c>
      <c r="N24" s="99">
        <f t="shared" si="5"/>
        <v>69.19205298013226</v>
      </c>
      <c r="O24" s="101">
        <f t="shared" si="6"/>
        <v>0</v>
      </c>
      <c r="P24" s="102">
        <f t="shared" si="7"/>
        <v>-10.80794701986774</v>
      </c>
      <c r="Q24" s="103">
        <f t="shared" si="8"/>
        <v>0.8649006622516533</v>
      </c>
      <c r="R24" s="277"/>
      <c r="S24" s="1">
        <v>0.37708333333333327</v>
      </c>
      <c r="T24" s="2">
        <v>0.40854166666666669</v>
      </c>
      <c r="U24" s="104">
        <v>5.8666666666665712</v>
      </c>
      <c r="V24" s="105">
        <v>45.300000000000125</v>
      </c>
      <c r="W24" s="106"/>
      <c r="X24" s="107"/>
      <c r="Y24" s="262"/>
      <c r="Z24" s="263"/>
      <c r="AA24" s="111">
        <f t="shared" si="9"/>
        <v>-270.19867549669357</v>
      </c>
      <c r="AB24" s="103">
        <f t="shared" si="10"/>
        <v>0.86490066225165319</v>
      </c>
      <c r="AC24" s="294"/>
    </row>
    <row r="25" spans="1:43" ht="15.75" customHeight="1">
      <c r="A25" s="282"/>
      <c r="B25" s="92" t="s">
        <v>169</v>
      </c>
      <c r="C25" s="286" t="s">
        <v>170</v>
      </c>
      <c r="D25" s="286"/>
      <c r="E25" s="93">
        <v>51.86</v>
      </c>
      <c r="F25" s="94">
        <v>1411</v>
      </c>
      <c r="G25" s="95">
        <f t="shared" si="11"/>
        <v>73174.460000000006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1730.6984667802387</v>
      </c>
      <c r="N25" s="99">
        <f t="shared" si="5"/>
        <v>66.565325645393798</v>
      </c>
      <c r="O25" s="101">
        <f t="shared" si="6"/>
        <v>0</v>
      </c>
      <c r="P25" s="102">
        <f t="shared" si="7"/>
        <v>-10.357751277683121</v>
      </c>
      <c r="Q25" s="103">
        <f t="shared" si="8"/>
        <v>0.86534923339011938</v>
      </c>
      <c r="R25" s="277"/>
      <c r="S25" s="1">
        <v>0.41255787037037039</v>
      </c>
      <c r="T25" s="2">
        <v>0.4465277777777778</v>
      </c>
      <c r="U25" s="104">
        <v>5.7833333333333314</v>
      </c>
      <c r="V25" s="105">
        <v>48.916666666666664</v>
      </c>
      <c r="W25" s="106">
        <v>0.4465277777777778</v>
      </c>
      <c r="X25" s="107">
        <v>0.48749999999999988</v>
      </c>
      <c r="Y25" s="262"/>
      <c r="Z25" s="263"/>
      <c r="AA25" s="111">
        <f t="shared" si="9"/>
        <v>-269.30153321976127</v>
      </c>
      <c r="AB25" s="103">
        <f t="shared" si="10"/>
        <v>0.86534923339011938</v>
      </c>
      <c r="AC25" s="294"/>
    </row>
    <row r="26" spans="1:43" ht="15.75" customHeight="1">
      <c r="A26" s="282"/>
      <c r="B26" s="92" t="s">
        <v>172</v>
      </c>
      <c r="C26" s="286" t="s">
        <v>182</v>
      </c>
      <c r="D26" s="286"/>
      <c r="E26" s="93">
        <v>77.34</v>
      </c>
      <c r="F26" s="94">
        <v>3276</v>
      </c>
      <c r="G26" s="95">
        <f t="shared" si="11"/>
        <v>253365.84000000003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1750.8313539192375</v>
      </c>
      <c r="N26" s="99">
        <f t="shared" si="5"/>
        <v>70.033254156769502</v>
      </c>
      <c r="O26" s="101">
        <f t="shared" si="6"/>
        <v>0</v>
      </c>
      <c r="P26" s="102">
        <f t="shared" si="7"/>
        <v>-9.9667458432304983</v>
      </c>
      <c r="Q26" s="103">
        <f t="shared" si="8"/>
        <v>0.87541567695961875</v>
      </c>
      <c r="R26" s="277"/>
      <c r="S26" s="1">
        <v>0.48749999999999988</v>
      </c>
      <c r="T26" s="2">
        <v>0.56546296296296295</v>
      </c>
      <c r="U26" s="104">
        <v>58.999999999999787</v>
      </c>
      <c r="V26" s="105">
        <v>112.26666666666682</v>
      </c>
      <c r="W26" s="106"/>
      <c r="X26" s="107"/>
      <c r="Y26" s="262"/>
      <c r="Z26" s="263"/>
      <c r="AA26" s="111">
        <f t="shared" si="9"/>
        <v>-249.16864608076253</v>
      </c>
      <c r="AB26" s="103">
        <f t="shared" si="10"/>
        <v>0.87541567695961875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6132</v>
      </c>
      <c r="G27" s="115">
        <f t="shared" si="11"/>
        <v>364976.64000000001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1763.6174802268918</v>
      </c>
      <c r="N27" s="99">
        <f t="shared" si="5"/>
        <v>70.544699209075674</v>
      </c>
      <c r="O27" s="101">
        <f t="shared" si="6"/>
        <v>0</v>
      </c>
      <c r="P27" s="102">
        <f t="shared" si="7"/>
        <v>-9.4553007909243263</v>
      </c>
      <c r="Q27" s="103">
        <f t="shared" si="8"/>
        <v>0.8818087401134459</v>
      </c>
      <c r="R27" s="277"/>
      <c r="S27" s="1">
        <v>0.57109953703703709</v>
      </c>
      <c r="T27" s="2">
        <v>0.71597222222222223</v>
      </c>
      <c r="U27" s="104">
        <v>8.1166666666667631</v>
      </c>
      <c r="V27" s="105">
        <v>208.61666666666662</v>
      </c>
      <c r="W27" s="106"/>
      <c r="X27" s="107"/>
      <c r="Y27" s="262"/>
      <c r="Z27" s="263"/>
      <c r="AA27" s="111">
        <f t="shared" si="9"/>
        <v>-236.38251977310824</v>
      </c>
      <c r="AB27" s="103">
        <f t="shared" si="10"/>
        <v>0.8818087401134459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1742.2393626305438</v>
      </c>
      <c r="N38" s="139">
        <f t="shared" ref="N38:N43" si="17">M38/L38</f>
        <v>68.323112260021333</v>
      </c>
      <c r="O38" s="140">
        <f t="shared" ref="O38:O43" si="18">L38-I38</f>
        <v>0</v>
      </c>
      <c r="P38" s="141">
        <f t="shared" ref="P38:P43" si="19">N38-K38</f>
        <v>-10.108260288998281</v>
      </c>
      <c r="Q38" s="142">
        <f t="shared" ref="Q38:Q43" si="20">N38/K38</f>
        <v>0.87111968131527195</v>
      </c>
      <c r="R38" s="278"/>
      <c r="S38" s="143">
        <f>S22</f>
        <v>0.25</v>
      </c>
      <c r="T38" s="144">
        <f>INDEX(T22:T37,COUNTA(T22:T37))</f>
        <v>0.71597222222222223</v>
      </c>
      <c r="U38" s="145"/>
      <c r="V38" s="156"/>
      <c r="W38" s="135"/>
      <c r="X38" s="139"/>
      <c r="Y38" s="265"/>
      <c r="Z38" s="266"/>
      <c r="AA38" s="157">
        <f t="shared" ref="AA38:AA43" si="21">M38-J38</f>
        <v>-257.76063736945616</v>
      </c>
      <c r="AB38" s="142">
        <f t="shared" ref="AB38:AB43" si="22">M38/J38</f>
        <v>0.87111968131527195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1603</v>
      </c>
      <c r="G39" s="159">
        <f t="shared" ref="G39:G43" si="23">E39*F39</f>
        <v>79380.560000000012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1731.9327731092453</v>
      </c>
      <c r="N39" s="163">
        <f t="shared" si="17"/>
        <v>72.16386554621856</v>
      </c>
      <c r="O39" s="165">
        <f t="shared" si="18"/>
        <v>0</v>
      </c>
      <c r="P39" s="166">
        <f t="shared" si="19"/>
        <v>-11.169467787114769</v>
      </c>
      <c r="Q39" s="152">
        <f t="shared" si="20"/>
        <v>0.86596638655462277</v>
      </c>
      <c r="R39" s="276">
        <f>Q55</f>
        <v>0.86576671247332238</v>
      </c>
      <c r="S39" s="167">
        <v>0.25032407407407409</v>
      </c>
      <c r="T39" s="168">
        <v>0.28888888888888886</v>
      </c>
      <c r="U39" s="169"/>
      <c r="V39" s="170">
        <v>55.533333333333275</v>
      </c>
      <c r="W39" s="87"/>
      <c r="X39" s="88"/>
      <c r="Y39" s="279"/>
      <c r="Z39" s="280"/>
      <c r="AA39" s="109">
        <f t="shared" si="21"/>
        <v>-268.06722689075468</v>
      </c>
      <c r="AB39" s="152">
        <f t="shared" si="22"/>
        <v>0.86596638655462266</v>
      </c>
      <c r="AC39" s="352">
        <f>AB55</f>
        <v>0.86576671247332249</v>
      </c>
    </row>
    <row r="40" spans="1:29" ht="15.75" customHeight="1">
      <c r="A40" s="271"/>
      <c r="B40" s="153" t="s">
        <v>172</v>
      </c>
      <c r="C40" s="260" t="s">
        <v>251</v>
      </c>
      <c r="D40" s="261"/>
      <c r="E40" s="93">
        <v>65.84</v>
      </c>
      <c r="F40" s="104">
        <v>1076</v>
      </c>
      <c r="G40" s="95">
        <f t="shared" si="23"/>
        <v>70843.839999999997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>F40/V40*60</f>
        <v>1726.2032085561455</v>
      </c>
      <c r="N40" s="99">
        <f t="shared" si="17"/>
        <v>82.200152788387882</v>
      </c>
      <c r="O40" s="101">
        <f t="shared" si="18"/>
        <v>0</v>
      </c>
      <c r="P40" s="102">
        <f t="shared" si="19"/>
        <v>-13.037942449707359</v>
      </c>
      <c r="Q40" s="103">
        <f t="shared" si="20"/>
        <v>0.8631016042780727</v>
      </c>
      <c r="R40" s="277"/>
      <c r="S40" s="1">
        <v>0.29236111111111107</v>
      </c>
      <c r="T40" s="2">
        <v>0.31833333333333336</v>
      </c>
      <c r="U40" s="104">
        <v>4.9999999999999822</v>
      </c>
      <c r="V40" s="105">
        <v>37.400000000000091</v>
      </c>
      <c r="W40" s="106"/>
      <c r="X40" s="107"/>
      <c r="Y40" s="262"/>
      <c r="Z40" s="263"/>
      <c r="AA40" s="111">
        <f t="shared" si="21"/>
        <v>-273.79679144385454</v>
      </c>
      <c r="AB40" s="103">
        <f t="shared" si="22"/>
        <v>0.8631016042780727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1844</v>
      </c>
      <c r="G41" s="95">
        <f t="shared" si="23"/>
        <v>95556.08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>F41/V41*60</f>
        <v>1563.447951012718</v>
      </c>
      <c r="N41" s="99">
        <f t="shared" si="17"/>
        <v>71.06581595512354</v>
      </c>
      <c r="O41" s="101">
        <f t="shared" si="18"/>
        <v>0</v>
      </c>
      <c r="P41" s="102">
        <f t="shared" si="19"/>
        <v>-10.752365863058273</v>
      </c>
      <c r="Q41" s="103">
        <f t="shared" si="20"/>
        <v>0.86858219500706557</v>
      </c>
      <c r="R41" s="277"/>
      <c r="S41" s="1">
        <v>0.32307870370370373</v>
      </c>
      <c r="T41" s="2">
        <v>0.37222222222222223</v>
      </c>
      <c r="U41" s="104">
        <v>6.8333333333333357</v>
      </c>
      <c r="V41" s="105">
        <v>70.766666666666652</v>
      </c>
      <c r="W41" s="106"/>
      <c r="X41" s="107"/>
      <c r="Y41" s="262"/>
      <c r="Z41" s="263"/>
      <c r="AA41" s="111">
        <f t="shared" si="21"/>
        <v>-236.55204898728198</v>
      </c>
      <c r="AB41" s="103">
        <f t="shared" si="22"/>
        <v>0.86858219500706557</v>
      </c>
      <c r="AC41" s="294"/>
    </row>
    <row r="42" spans="1:29" ht="15.75" customHeight="1">
      <c r="A42" s="271"/>
      <c r="B42" s="153" t="s">
        <v>163</v>
      </c>
      <c r="C42" s="260" t="s">
        <v>250</v>
      </c>
      <c r="D42" s="261"/>
      <c r="E42" s="93">
        <v>45.66</v>
      </c>
      <c r="F42" s="104">
        <v>1495</v>
      </c>
      <c r="G42" s="95">
        <f t="shared" si="23"/>
        <v>68261.7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>F42/V42*60</f>
        <v>1557.7424023154842</v>
      </c>
      <c r="N42" s="99">
        <f t="shared" si="17"/>
        <v>77.887120115774209</v>
      </c>
      <c r="O42" s="101">
        <f t="shared" si="18"/>
        <v>0</v>
      </c>
      <c r="P42" s="102">
        <f t="shared" si="19"/>
        <v>-12.112879884225791</v>
      </c>
      <c r="Q42" s="103">
        <f t="shared" si="20"/>
        <v>0.86541244573082454</v>
      </c>
      <c r="R42" s="277"/>
      <c r="S42" s="1">
        <v>0.37667824074074074</v>
      </c>
      <c r="T42" s="2">
        <v>0.41666666666666669</v>
      </c>
      <c r="U42" s="104">
        <v>6.4166666666666572</v>
      </c>
      <c r="V42" s="105">
        <v>57.583333333333357</v>
      </c>
      <c r="W42" s="106"/>
      <c r="X42" s="107"/>
      <c r="Y42" s="262"/>
      <c r="Z42" s="263"/>
      <c r="AA42" s="111">
        <f t="shared" si="21"/>
        <v>-242.25759768451576</v>
      </c>
      <c r="AB42" s="103">
        <f t="shared" si="22"/>
        <v>0.86541244573082454</v>
      </c>
      <c r="AC42" s="294"/>
    </row>
    <row r="43" spans="1:29" ht="15.75" customHeight="1">
      <c r="A43" s="272"/>
      <c r="B43" s="153" t="s">
        <v>169</v>
      </c>
      <c r="C43" s="260" t="s">
        <v>252</v>
      </c>
      <c r="D43" s="261"/>
      <c r="E43" s="93">
        <v>57.3</v>
      </c>
      <c r="F43" s="104">
        <v>1975</v>
      </c>
      <c r="G43" s="95">
        <f t="shared" si="23"/>
        <v>113167.5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>F43/V43*60</f>
        <v>1732.0341047503023</v>
      </c>
      <c r="N43" s="99">
        <f t="shared" si="17"/>
        <v>86.60170523751512</v>
      </c>
      <c r="O43" s="101">
        <f t="shared" si="18"/>
        <v>0</v>
      </c>
      <c r="P43" s="102">
        <f t="shared" si="19"/>
        <v>-13.39829476248488</v>
      </c>
      <c r="Q43" s="103">
        <f t="shared" si="20"/>
        <v>0.86601705237515114</v>
      </c>
      <c r="R43" s="277"/>
      <c r="S43" s="1">
        <v>0.4194444444444444</v>
      </c>
      <c r="T43" s="2">
        <v>0.46695601851851853</v>
      </c>
      <c r="U43" s="104">
        <v>3.9999999999999059</v>
      </c>
      <c r="V43" s="105">
        <v>68.416666666666757</v>
      </c>
      <c r="W43" s="106"/>
      <c r="X43" s="107"/>
      <c r="Y43" s="262"/>
      <c r="Z43" s="263"/>
      <c r="AA43" s="111">
        <f t="shared" si="21"/>
        <v>-267.96589524969772</v>
      </c>
      <c r="AB43" s="103">
        <f t="shared" si="22"/>
        <v>0.86601705237515114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1662.2720879487792</v>
      </c>
      <c r="N55" s="139">
        <f>M55/L55</f>
        <v>77.676265791999029</v>
      </c>
      <c r="O55" s="140">
        <f>L55-I55</f>
        <v>0</v>
      </c>
      <c r="P55" s="141">
        <f>N55-K55</f>
        <v>-12.04336037622528</v>
      </c>
      <c r="Q55" s="142">
        <f>N55/K55</f>
        <v>0.86576671247332238</v>
      </c>
      <c r="R55" s="278"/>
      <c r="S55" s="143">
        <f>S39</f>
        <v>0.25032407407407409</v>
      </c>
      <c r="T55" s="144">
        <f>INDEX(T39:T54,COUNTA(T39:T54))</f>
        <v>0.46695601851851853</v>
      </c>
      <c r="U55" s="145"/>
      <c r="V55" s="156"/>
      <c r="W55" s="188"/>
      <c r="X55" s="189"/>
      <c r="Y55" s="265"/>
      <c r="Z55" s="266"/>
      <c r="AA55" s="157">
        <f>M55-J55</f>
        <v>-257.72791205122076</v>
      </c>
      <c r="AB55" s="142">
        <f>M55/J55</f>
        <v>0.86576671247332249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1728</v>
      </c>
      <c r="G56" s="159">
        <f t="shared" ref="G56:G59" si="27">E56*F56</f>
        <v>81855.360000000001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1731.8485523385316</v>
      </c>
      <c r="N56" s="163">
        <f>M56/L56</f>
        <v>82.468978682787224</v>
      </c>
      <c r="O56" s="165">
        <f>L56-I56</f>
        <v>0</v>
      </c>
      <c r="P56" s="166">
        <f>N56-K56</f>
        <v>-12.769116555308017</v>
      </c>
      <c r="Q56" s="152">
        <f>N56/K56</f>
        <v>0.86592427616926582</v>
      </c>
      <c r="R56" s="276">
        <f>Q72</f>
        <v>0.87257031405198238</v>
      </c>
      <c r="S56" s="167">
        <v>0.29175925925925927</v>
      </c>
      <c r="T56" s="168">
        <v>0.33333333333333331</v>
      </c>
      <c r="U56" s="169"/>
      <c r="V56" s="170">
        <v>59.866666666666617</v>
      </c>
      <c r="W56" s="168"/>
      <c r="X56" s="171"/>
      <c r="Y56" s="279"/>
      <c r="Z56" s="280"/>
      <c r="AA56" s="109">
        <f>M56-J56</f>
        <v>-268.15144766146841</v>
      </c>
      <c r="AB56" s="152">
        <f>M56/J56</f>
        <v>0.86592427616926582</v>
      </c>
      <c r="AC56" s="267">
        <f>AB72</f>
        <v>0.87257031405198249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2460</v>
      </c>
      <c r="G57" s="95">
        <f t="shared" si="27"/>
        <v>138817.79999999999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1740.5660377358495</v>
      </c>
      <c r="N57" s="99">
        <f>M57/L57</f>
        <v>79.116638078902255</v>
      </c>
      <c r="O57" s="101">
        <f>L57-I57</f>
        <v>0</v>
      </c>
      <c r="P57" s="102">
        <f>N57-K57</f>
        <v>-11.792452830188651</v>
      </c>
      <c r="Q57" s="103">
        <f>N57/K57</f>
        <v>0.87028301886792481</v>
      </c>
      <c r="R57" s="277"/>
      <c r="S57" s="1">
        <v>0.33763888888888888</v>
      </c>
      <c r="T57" s="2">
        <v>0.39652777777777776</v>
      </c>
      <c r="U57" s="104">
        <v>6.2000000000000099</v>
      </c>
      <c r="V57" s="105">
        <v>84.799999999999983</v>
      </c>
      <c r="W57" s="106"/>
      <c r="X57" s="107"/>
      <c r="Y57" s="262"/>
      <c r="Z57" s="263"/>
      <c r="AA57" s="111">
        <f>M57-J57</f>
        <v>-259.43396226415052</v>
      </c>
      <c r="AB57" s="103">
        <f>M57/J57</f>
        <v>0.8702830188679247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2372</v>
      </c>
      <c r="G58" s="95">
        <f t="shared" si="27"/>
        <v>140754.48000000001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1747.6872697503072</v>
      </c>
      <c r="N58" s="99">
        <f>M58/L58</f>
        <v>72.820302906262796</v>
      </c>
      <c r="O58" s="101">
        <f>L58-I58</f>
        <v>0</v>
      </c>
      <c r="P58" s="102">
        <f>N58-K58</f>
        <v>-10.513030427070532</v>
      </c>
      <c r="Q58" s="103">
        <f>N58/K58</f>
        <v>0.8738436348751536</v>
      </c>
      <c r="R58" s="277"/>
      <c r="S58" s="1">
        <v>0.40138888888888891</v>
      </c>
      <c r="T58" s="2">
        <v>0.45793981481481483</v>
      </c>
      <c r="U58" s="104">
        <v>7.0000000000000551</v>
      </c>
      <c r="V58" s="105">
        <v>81.433333333333323</v>
      </c>
      <c r="W58" s="106">
        <v>0.45793981481481483</v>
      </c>
      <c r="X58" s="107">
        <v>0.49652777777777779</v>
      </c>
      <c r="Y58" s="262"/>
      <c r="Z58" s="263"/>
      <c r="AA58" s="111">
        <f>M58-J58</f>
        <v>-252.31273024969278</v>
      </c>
      <c r="AB58" s="103">
        <f>M58/J58</f>
        <v>0.8738436348751536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4586</v>
      </c>
      <c r="G59" s="95">
        <f t="shared" si="27"/>
        <v>269060.62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1760.4606525911709</v>
      </c>
      <c r="N59" s="99">
        <f>M59/L59</f>
        <v>73.35252719129879</v>
      </c>
      <c r="O59" s="101">
        <f>L59-I59</f>
        <v>0</v>
      </c>
      <c r="P59" s="102">
        <f>N59-K59</f>
        <v>-9.9808061420345382</v>
      </c>
      <c r="Q59" s="103">
        <f>N59/K59</f>
        <v>0.88023032629558551</v>
      </c>
      <c r="R59" s="277"/>
      <c r="S59" s="1">
        <v>0.49652777777777779</v>
      </c>
      <c r="T59" s="2">
        <v>0.60506944444444444</v>
      </c>
      <c r="U59" s="104">
        <v>55.566666666666663</v>
      </c>
      <c r="V59" s="105">
        <v>156.29999999999998</v>
      </c>
      <c r="W59" s="106"/>
      <c r="X59" s="107"/>
      <c r="Y59" s="262"/>
      <c r="Z59" s="263"/>
      <c r="AA59" s="111">
        <f>M59-J59</f>
        <v>-239.53934740882914</v>
      </c>
      <c r="AB59" s="103">
        <f>M59/J59</f>
        <v>0.8802303262955854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1745.1406281039649</v>
      </c>
      <c r="N72" s="139">
        <f t="shared" ref="N72:N78" si="31">M72/L72</f>
        <v>76.709478158416033</v>
      </c>
      <c r="O72" s="140">
        <f t="shared" ref="O72:O78" si="32">L72-I72</f>
        <v>0</v>
      </c>
      <c r="P72" s="141">
        <f t="shared" ref="P72:P78" si="33">N72-K72</f>
        <v>-11.202609753671879</v>
      </c>
      <c r="Q72" s="142">
        <f t="shared" ref="Q72:Q78" si="34">N72/K72</f>
        <v>0.87257031405198238</v>
      </c>
      <c r="R72" s="278"/>
      <c r="S72" s="143">
        <f>S56</f>
        <v>0.29175925925925927</v>
      </c>
      <c r="T72" s="144">
        <f>INDEX(T56:T71,COUNTA(T56:T71))</f>
        <v>0.60506944444444444</v>
      </c>
      <c r="U72" s="145"/>
      <c r="V72" s="156"/>
      <c r="W72" s="135"/>
      <c r="X72" s="139"/>
      <c r="Y72" s="265"/>
      <c r="Z72" s="266"/>
      <c r="AA72" s="157">
        <f t="shared" ref="AA72:AA78" si="35">M72-J72</f>
        <v>-254.8593718960351</v>
      </c>
      <c r="AB72" s="142">
        <f t="shared" ref="AB72:AB78" si="36">M72/J72</f>
        <v>0.87257031405198249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4264</v>
      </c>
      <c r="G73" s="159">
        <f t="shared" ref="G73:G78" si="37">E73*F73</f>
        <v>161776.16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3034.8754448398586</v>
      </c>
      <c r="N73" s="163">
        <f t="shared" si="31"/>
        <v>144.51787832570756</v>
      </c>
      <c r="O73" s="165">
        <f t="shared" si="32"/>
        <v>0</v>
      </c>
      <c r="P73" s="166">
        <f t="shared" si="33"/>
        <v>-26.91069310286386</v>
      </c>
      <c r="Q73" s="152">
        <f t="shared" si="34"/>
        <v>0.84302095689996082</v>
      </c>
      <c r="R73" s="276">
        <f>Q89</f>
        <v>0.86573116998998212</v>
      </c>
      <c r="S73" s="167">
        <v>0.25</v>
      </c>
      <c r="T73" s="168">
        <v>0.30854166666666666</v>
      </c>
      <c r="U73" s="169"/>
      <c r="V73" s="170">
        <v>84.299999999999983</v>
      </c>
      <c r="W73" s="168"/>
      <c r="X73" s="171"/>
      <c r="Y73" s="279"/>
      <c r="Z73" s="280"/>
      <c r="AA73" s="109">
        <f t="shared" si="35"/>
        <v>-565.12455516014143</v>
      </c>
      <c r="AB73" s="152">
        <f t="shared" si="36"/>
        <v>0.84302095689996071</v>
      </c>
      <c r="AC73" s="267">
        <f>AB89</f>
        <v>0.86573116998998201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2040</v>
      </c>
      <c r="G74" s="95">
        <f t="shared" si="37"/>
        <v>79539.600000000006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 t="shared" si="38"/>
        <v>3023.4664470975717</v>
      </c>
      <c r="N74" s="99">
        <f t="shared" si="31"/>
        <v>159.12981300513536</v>
      </c>
      <c r="O74" s="101">
        <f t="shared" si="32"/>
        <v>0</v>
      </c>
      <c r="P74" s="102">
        <f t="shared" si="33"/>
        <v>-30.343871205390968</v>
      </c>
      <c r="Q74" s="103">
        <f t="shared" si="34"/>
        <v>0.8398517908604366</v>
      </c>
      <c r="R74" s="277"/>
      <c r="S74" s="1">
        <v>0.31319444444444444</v>
      </c>
      <c r="T74" s="2">
        <v>0.34130787037037036</v>
      </c>
      <c r="U74" s="104">
        <v>6.7000000000000082</v>
      </c>
      <c r="V74" s="105">
        <v>40.48333333333332</v>
      </c>
      <c r="W74" s="106"/>
      <c r="X74" s="107"/>
      <c r="Y74" s="262"/>
      <c r="Z74" s="263"/>
      <c r="AA74" s="111">
        <f t="shared" si="35"/>
        <v>-576.53355290242826</v>
      </c>
      <c r="AB74" s="103">
        <f t="shared" si="36"/>
        <v>0.8398517908604366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2842</v>
      </c>
      <c r="G75" s="95">
        <f t="shared" si="37"/>
        <v>88869.34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3032.3651452282174</v>
      </c>
      <c r="N75" s="99">
        <f t="shared" si="31"/>
        <v>159.59816553832724</v>
      </c>
      <c r="O75" s="101">
        <f t="shared" si="32"/>
        <v>0</v>
      </c>
      <c r="P75" s="102">
        <f t="shared" si="33"/>
        <v>-29.875518672199092</v>
      </c>
      <c r="Q75" s="103">
        <f t="shared" si="34"/>
        <v>0.84232365145228261</v>
      </c>
      <c r="R75" s="277"/>
      <c r="S75" s="1">
        <v>0.34513888888888888</v>
      </c>
      <c r="T75" s="2">
        <v>0.38418981481481479</v>
      </c>
      <c r="U75" s="104">
        <v>5.5166666666666764</v>
      </c>
      <c r="V75" s="105">
        <v>56.233333333333306</v>
      </c>
      <c r="W75" s="106"/>
      <c r="X75" s="107"/>
      <c r="Y75" s="262"/>
      <c r="Z75" s="263"/>
      <c r="AA75" s="111">
        <f t="shared" si="35"/>
        <v>-567.63485477178256</v>
      </c>
      <c r="AB75" s="103">
        <f t="shared" si="36"/>
        <v>0.84232365145228261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2622</v>
      </c>
      <c r="G76" s="95">
        <f t="shared" si="37"/>
        <v>96646.92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3200.8138351983662</v>
      </c>
      <c r="N76" s="99">
        <f t="shared" si="31"/>
        <v>152.41970643801744</v>
      </c>
      <c r="O76" s="101">
        <f t="shared" si="32"/>
        <v>0</v>
      </c>
      <c r="P76" s="102">
        <f t="shared" si="33"/>
        <v>-19.008864990553974</v>
      </c>
      <c r="Q76" s="103">
        <f t="shared" si="34"/>
        <v>0.88911495422176845</v>
      </c>
      <c r="R76" s="277"/>
      <c r="S76" s="1">
        <v>0.38888888888888884</v>
      </c>
      <c r="T76" s="2">
        <v>0.42302083333333335</v>
      </c>
      <c r="U76" s="104">
        <v>6.766666666666632</v>
      </c>
      <c r="V76" s="105">
        <v>49.150000000000091</v>
      </c>
      <c r="W76" s="106"/>
      <c r="X76" s="107"/>
      <c r="Y76" s="262"/>
      <c r="Z76" s="263"/>
      <c r="AA76" s="191">
        <f t="shared" si="35"/>
        <v>-399.18616480163382</v>
      </c>
      <c r="AB76" s="192">
        <f t="shared" si="36"/>
        <v>0.88911495422176834</v>
      </c>
      <c r="AC76" s="268"/>
    </row>
    <row r="77" spans="1:29" ht="15.75" customHeight="1">
      <c r="A77" s="272"/>
      <c r="B77" s="92" t="s">
        <v>179</v>
      </c>
      <c r="C77" s="286" t="s">
        <v>191</v>
      </c>
      <c r="D77" s="286"/>
      <c r="E77" s="93">
        <v>38.630000000000003</v>
      </c>
      <c r="F77" s="98">
        <v>3797</v>
      </c>
      <c r="G77" s="95">
        <f t="shared" si="37"/>
        <v>146678.11000000002</v>
      </c>
      <c r="H77" s="113"/>
      <c r="I77" s="97">
        <v>20</v>
      </c>
      <c r="J77" s="98">
        <v>3600</v>
      </c>
      <c r="K77" s="99">
        <f t="shared" si="39"/>
        <v>180</v>
      </c>
      <c r="L77" s="114">
        <v>20</v>
      </c>
      <c r="M77" s="98">
        <f t="shared" si="38"/>
        <v>3202.7179006560391</v>
      </c>
      <c r="N77" s="99">
        <f t="shared" si="31"/>
        <v>160.13589503280195</v>
      </c>
      <c r="O77" s="101">
        <f t="shared" si="32"/>
        <v>0</v>
      </c>
      <c r="P77" s="102">
        <f t="shared" si="33"/>
        <v>-19.864104967198045</v>
      </c>
      <c r="Q77" s="103">
        <f t="shared" si="34"/>
        <v>0.88964386129334416</v>
      </c>
      <c r="R77" s="277"/>
      <c r="S77" s="1">
        <v>0.4277777777777777</v>
      </c>
      <c r="T77" s="2">
        <v>0.47717592592592595</v>
      </c>
      <c r="U77" s="104">
        <v>6.8499999999998717</v>
      </c>
      <c r="V77" s="105">
        <v>71.133333333333468</v>
      </c>
      <c r="W77" s="106">
        <v>0.47717592592592595</v>
      </c>
      <c r="X77" s="107">
        <v>0.51623842592592595</v>
      </c>
      <c r="Y77" s="262"/>
      <c r="Z77" s="263"/>
      <c r="AA77" s="191">
        <f t="shared" si="35"/>
        <v>-397.28209934396091</v>
      </c>
      <c r="AB77" s="192">
        <f t="shared" si="36"/>
        <v>0.88964386129334416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4681</v>
      </c>
      <c r="G78" s="115">
        <f t="shared" si="37"/>
        <v>177878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3205.5544987635571</v>
      </c>
      <c r="N78" s="99">
        <f t="shared" si="31"/>
        <v>152.64545232207416</v>
      </c>
      <c r="O78" s="101">
        <f t="shared" si="32"/>
        <v>0</v>
      </c>
      <c r="P78" s="102">
        <f t="shared" si="33"/>
        <v>-18.783119106497253</v>
      </c>
      <c r="Q78" s="103">
        <f t="shared" si="34"/>
        <v>0.8904318052120993</v>
      </c>
      <c r="R78" s="277"/>
      <c r="S78" s="1">
        <v>0.51623842592592595</v>
      </c>
      <c r="T78" s="2">
        <v>0.57708333333333328</v>
      </c>
      <c r="U78" s="104">
        <v>56.25</v>
      </c>
      <c r="V78" s="105">
        <v>87.616666666666561</v>
      </c>
      <c r="W78" s="106"/>
      <c r="X78" s="107"/>
      <c r="Y78" s="262"/>
      <c r="Z78" s="263"/>
      <c r="AA78" s="191">
        <f t="shared" si="35"/>
        <v>-394.44550123644285</v>
      </c>
      <c r="AB78" s="192">
        <f t="shared" si="36"/>
        <v>0.89043180521209919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20.166666666666668</v>
      </c>
      <c r="J89" s="138">
        <f t="shared" si="40"/>
        <v>3600</v>
      </c>
      <c r="K89" s="139">
        <f t="shared" ref="K89" si="41">J89/I89</f>
        <v>178.51239669421486</v>
      </c>
      <c r="L89" s="137">
        <f t="shared" ref="L89:M89" si="42">AVERAGE(L73:L88)</f>
        <v>20.166666666666668</v>
      </c>
      <c r="M89" s="138">
        <f t="shared" si="42"/>
        <v>3116.6322119639353</v>
      </c>
      <c r="N89" s="139">
        <f>M89/L89</f>
        <v>154.54374604779844</v>
      </c>
      <c r="O89" s="140">
        <f>L89-I89</f>
        <v>0</v>
      </c>
      <c r="P89" s="141">
        <f>N89-K89</f>
        <v>-23.968650646416421</v>
      </c>
      <c r="Q89" s="142">
        <f>N89/K89</f>
        <v>0.86573116998998212</v>
      </c>
      <c r="R89" s="278"/>
      <c r="S89" s="143">
        <f>S73</f>
        <v>0.25</v>
      </c>
      <c r="T89" s="144">
        <f>INDEX(T73:T88,COUNTA(T73:T88))</f>
        <v>0.57708333333333328</v>
      </c>
      <c r="U89" s="145"/>
      <c r="V89" s="156"/>
      <c r="W89" s="135"/>
      <c r="X89" s="139"/>
      <c r="Y89" s="265"/>
      <c r="Z89" s="266"/>
      <c r="AA89" s="157">
        <f>M89-J89</f>
        <v>-483.36778803606467</v>
      </c>
      <c r="AB89" s="142">
        <f>M89/J89</f>
        <v>0.86573116998998201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1795</v>
      </c>
      <c r="G90" s="159">
        <f t="shared" ref="G90:G93" si="43">E90*F90</f>
        <v>61442.849999999991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2601.449275362319</v>
      </c>
      <c r="N90" s="163">
        <f>M90/L90</f>
        <v>162.59057971014494</v>
      </c>
      <c r="O90" s="165">
        <f>L90-I90</f>
        <v>0</v>
      </c>
      <c r="P90" s="166">
        <f>N90-K90</f>
        <v>-24.909420289855063</v>
      </c>
      <c r="Q90" s="152">
        <f>N90/K90</f>
        <v>0.86714975845410636</v>
      </c>
      <c r="R90" s="276">
        <f>Q106</f>
        <v>0.87244288556070071</v>
      </c>
      <c r="S90" s="167">
        <v>0.25</v>
      </c>
      <c r="T90" s="168">
        <v>0.27875</v>
      </c>
      <c r="U90" s="169"/>
      <c r="V90" s="170">
        <v>41.4</v>
      </c>
      <c r="W90" s="173"/>
      <c r="X90" s="151"/>
      <c r="Y90" s="279"/>
      <c r="Z90" s="280"/>
      <c r="AA90" s="109">
        <f>M90-J90</f>
        <v>-398.55072463768101</v>
      </c>
      <c r="AB90" s="152">
        <f>M90/J90</f>
        <v>0.86714975845410636</v>
      </c>
      <c r="AC90" s="267">
        <f>AB106</f>
        <v>0.87244288556070071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1423</v>
      </c>
      <c r="G91" s="95">
        <f t="shared" si="43"/>
        <v>49477.710000000006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2588.5800909550267</v>
      </c>
      <c r="N91" s="99">
        <f>M91/L91</f>
        <v>235.32546281409333</v>
      </c>
      <c r="O91" s="101">
        <f>L91-I91</f>
        <v>0</v>
      </c>
      <c r="P91" s="102">
        <f>N91-K91</f>
        <v>-37.40180991317942</v>
      </c>
      <c r="Q91" s="103">
        <f>N91/K91</f>
        <v>0.86286003031834213</v>
      </c>
      <c r="R91" s="277"/>
      <c r="S91" s="1">
        <v>0.28265046296296298</v>
      </c>
      <c r="T91" s="2">
        <v>0.30555555555555558</v>
      </c>
      <c r="U91" s="104">
        <v>5.616666666666692</v>
      </c>
      <c r="V91" s="105">
        <v>32.983333333333348</v>
      </c>
      <c r="W91" s="106"/>
      <c r="X91" s="107"/>
      <c r="Y91" s="262"/>
      <c r="Z91" s="263"/>
      <c r="AA91" s="111">
        <f>M91-J91</f>
        <v>-411.41990904497334</v>
      </c>
      <c r="AB91" s="103">
        <f>M91/J91</f>
        <v>0.86286003031834224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5941</v>
      </c>
      <c r="G92" s="95">
        <f t="shared" si="43"/>
        <v>212866.03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2886.7053583479533</v>
      </c>
      <c r="N92" s="99">
        <f>M92/L92</f>
        <v>240.55877986232943</v>
      </c>
      <c r="O92" s="101">
        <f>L92-I92</f>
        <v>0</v>
      </c>
      <c r="P92" s="102">
        <f>N92-K92</f>
        <v>-32.19122013767057</v>
      </c>
      <c r="Q92" s="103">
        <f>N92/K92</f>
        <v>0.88197536154841216</v>
      </c>
      <c r="R92" s="277"/>
      <c r="S92" s="1">
        <v>0.34930555555555548</v>
      </c>
      <c r="T92" s="2">
        <v>0.43505787037037036</v>
      </c>
      <c r="U92" s="104">
        <v>5.9999999999998987</v>
      </c>
      <c r="V92" s="105">
        <v>123.48333333333342</v>
      </c>
      <c r="W92" s="106">
        <v>0.43505787037037036</v>
      </c>
      <c r="X92" s="107">
        <v>0.4765625</v>
      </c>
      <c r="Y92" s="262"/>
      <c r="Z92" s="263"/>
      <c r="AA92" s="111">
        <f>M92-J92</f>
        <v>-386.29464165204672</v>
      </c>
      <c r="AB92" s="103">
        <f>M92/J92</f>
        <v>0.88197536154841227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4148</v>
      </c>
      <c r="G93" s="115">
        <f t="shared" si="43"/>
        <v>151028.68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2868.9337175792516</v>
      </c>
      <c r="N93" s="99">
        <f>M93/L93</f>
        <v>260.8121561435683</v>
      </c>
      <c r="O93" s="101">
        <f>L93-I93</f>
        <v>0</v>
      </c>
      <c r="P93" s="102">
        <f>N93-K93</f>
        <v>-36.733298401886259</v>
      </c>
      <c r="Q93" s="103">
        <f>N93/K93</f>
        <v>0.87654559046112168</v>
      </c>
      <c r="R93" s="277"/>
      <c r="S93" s="1">
        <v>0.4765625</v>
      </c>
      <c r="T93" s="2">
        <v>0.53680555555555554</v>
      </c>
      <c r="U93" s="104">
        <v>59.76666666666668</v>
      </c>
      <c r="V93" s="105">
        <v>86.749999999999972</v>
      </c>
      <c r="W93" s="106"/>
      <c r="X93" s="107"/>
      <c r="Y93" s="262"/>
      <c r="Z93" s="263"/>
      <c r="AA93" s="111">
        <f>M93-J93</f>
        <v>-404.06628242074839</v>
      </c>
      <c r="AB93" s="103">
        <f>M93/J93</f>
        <v>0.87654559046112179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2736.4171105611376</v>
      </c>
      <c r="N106" s="139">
        <f t="shared" ref="N106:N111" si="47">M106/L106</f>
        <v>218.91336884489101</v>
      </c>
      <c r="O106" s="140">
        <f t="shared" ref="O106:O111" si="48">L106-I106</f>
        <v>0</v>
      </c>
      <c r="P106" s="141">
        <f t="shared" ref="P106:P111" si="49">N106-K106</f>
        <v>-32.006631155108977</v>
      </c>
      <c r="Q106" s="142">
        <f t="shared" ref="Q106:Q111" si="50">N106/K106</f>
        <v>0.87244288556070071</v>
      </c>
      <c r="R106" s="278"/>
      <c r="S106" s="143">
        <f>S90</f>
        <v>0.25</v>
      </c>
      <c r="T106" s="144">
        <f>INDEX(T90:T105,COUNTA(T90:T105))</f>
        <v>0.53680555555555554</v>
      </c>
      <c r="U106" s="145"/>
      <c r="V106" s="156"/>
      <c r="W106" s="135"/>
      <c r="X106" s="139"/>
      <c r="Y106" s="265"/>
      <c r="Z106" s="266"/>
      <c r="AA106" s="157">
        <f t="shared" ref="AA106:AA111" si="51">M106-J106</f>
        <v>-400.08288943886237</v>
      </c>
      <c r="AB106" s="142">
        <f t="shared" ref="AB106:AB111" si="52">M106/J106</f>
        <v>0.87244288556070071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923</v>
      </c>
      <c r="G107" s="159">
        <f t="shared" ref="G107:G111" si="53">E107*F107</f>
        <v>24579.489999999998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2778.2608695652216</v>
      </c>
      <c r="N107" s="163">
        <f t="shared" si="47"/>
        <v>463.04347826087024</v>
      </c>
      <c r="O107" s="165">
        <f t="shared" si="48"/>
        <v>0</v>
      </c>
      <c r="P107" s="166">
        <f t="shared" si="49"/>
        <v>-82.456521739129755</v>
      </c>
      <c r="Q107" s="152">
        <f t="shared" si="50"/>
        <v>0.84884230661937721</v>
      </c>
      <c r="R107" s="276">
        <f>Q123</f>
        <v>0.88935074196910235</v>
      </c>
      <c r="S107" s="193">
        <v>0.36324074074074075</v>
      </c>
      <c r="T107" s="194">
        <v>0.37708333333333333</v>
      </c>
      <c r="U107" s="169"/>
      <c r="V107" s="170">
        <v>19.933333333333305</v>
      </c>
      <c r="W107" s="168"/>
      <c r="X107" s="171"/>
      <c r="Y107" s="279"/>
      <c r="Z107" s="280"/>
      <c r="AA107" s="109">
        <f t="shared" si="51"/>
        <v>-494.73913043477842</v>
      </c>
      <c r="AB107" s="152">
        <f t="shared" si="52"/>
        <v>0.84884230661937721</v>
      </c>
      <c r="AC107" s="267">
        <f>AB123</f>
        <v>0.88935074196910247</v>
      </c>
    </row>
    <row r="108" spans="1:29" ht="15.75" customHeight="1">
      <c r="A108" s="271"/>
      <c r="B108" s="92" t="s">
        <v>166</v>
      </c>
      <c r="C108" s="260" t="s">
        <v>200</v>
      </c>
      <c r="D108" s="261"/>
      <c r="E108" s="93">
        <v>24.73</v>
      </c>
      <c r="F108" s="94">
        <v>1792</v>
      </c>
      <c r="G108" s="95">
        <f t="shared" si="53"/>
        <v>44316.160000000003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3246.7035732259601</v>
      </c>
      <c r="N108" s="99">
        <f t="shared" si="47"/>
        <v>541.11726220432672</v>
      </c>
      <c r="O108" s="101">
        <f t="shared" si="48"/>
        <v>0</v>
      </c>
      <c r="P108" s="102">
        <f t="shared" si="49"/>
        <v>-58.882737795673279</v>
      </c>
      <c r="Q108" s="103">
        <f t="shared" si="50"/>
        <v>0.90186210367387787</v>
      </c>
      <c r="R108" s="277"/>
      <c r="S108" s="1">
        <v>0.38194444444444436</v>
      </c>
      <c r="T108" s="2">
        <v>0.40494212962962961</v>
      </c>
      <c r="U108" s="104">
        <v>6.9999999999998952</v>
      </c>
      <c r="V108" s="105">
        <v>33.116666666666752</v>
      </c>
      <c r="W108" s="106"/>
      <c r="X108" s="113"/>
      <c r="Y108" s="262"/>
      <c r="Z108" s="263"/>
      <c r="AA108" s="111">
        <f t="shared" si="51"/>
        <v>-353.2964267740399</v>
      </c>
      <c r="AB108" s="103">
        <f t="shared" si="52"/>
        <v>0.90186210367387776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1303</v>
      </c>
      <c r="G109" s="95">
        <f t="shared" si="53"/>
        <v>32496.820000000003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3228.3551273227622</v>
      </c>
      <c r="N109" s="99">
        <f t="shared" si="47"/>
        <v>538.059187887127</v>
      </c>
      <c r="O109" s="101">
        <f t="shared" si="48"/>
        <v>0</v>
      </c>
      <c r="P109" s="102">
        <f t="shared" si="49"/>
        <v>-61.940812112873004</v>
      </c>
      <c r="Q109" s="103">
        <f t="shared" si="50"/>
        <v>0.89676531314521168</v>
      </c>
      <c r="R109" s="277"/>
      <c r="S109" s="1">
        <v>0.40833333333333321</v>
      </c>
      <c r="T109" s="2">
        <v>0.42515046296296294</v>
      </c>
      <c r="U109" s="104">
        <v>4.8833333333331908</v>
      </c>
      <c r="V109" s="105">
        <v>24.216666666666804</v>
      </c>
      <c r="W109" s="106"/>
      <c r="X109" s="107"/>
      <c r="Y109" s="262"/>
      <c r="Z109" s="263"/>
      <c r="AA109" s="111">
        <f t="shared" si="51"/>
        <v>-371.6448726772378</v>
      </c>
      <c r="AB109" s="103">
        <f t="shared" si="52"/>
        <v>0.89676531314521168</v>
      </c>
      <c r="AC109" s="268"/>
    </row>
    <row r="110" spans="1:29" ht="15.75" customHeight="1">
      <c r="A110" s="271"/>
      <c r="B110" s="92" t="s">
        <v>166</v>
      </c>
      <c r="C110" s="260" t="s">
        <v>214</v>
      </c>
      <c r="D110" s="261"/>
      <c r="E110" s="93">
        <v>24.73</v>
      </c>
      <c r="F110" s="94">
        <v>1541</v>
      </c>
      <c r="G110" s="95">
        <f t="shared" si="53"/>
        <v>38108.93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3242.3144360023371</v>
      </c>
      <c r="N110" s="99">
        <f t="shared" si="47"/>
        <v>540.38573933372288</v>
      </c>
      <c r="O110" s="101">
        <f t="shared" si="48"/>
        <v>0</v>
      </c>
      <c r="P110" s="102">
        <f t="shared" si="49"/>
        <v>-59.614260666277119</v>
      </c>
      <c r="Q110" s="103">
        <f t="shared" si="50"/>
        <v>0.90064289888953819</v>
      </c>
      <c r="R110" s="277"/>
      <c r="S110" s="1">
        <v>0.43089120370370371</v>
      </c>
      <c r="T110" s="2">
        <v>0.45069444444444445</v>
      </c>
      <c r="U110" s="104">
        <v>8.2666666666667066</v>
      </c>
      <c r="V110" s="105">
        <v>28.516666666666673</v>
      </c>
      <c r="W110" s="106"/>
      <c r="X110" s="113"/>
      <c r="Y110" s="262"/>
      <c r="Z110" s="263"/>
      <c r="AA110" s="111">
        <f t="shared" si="51"/>
        <v>-357.68556399766294</v>
      </c>
      <c r="AB110" s="103">
        <f t="shared" si="52"/>
        <v>0.90064289888953808</v>
      </c>
      <c r="AC110" s="268"/>
    </row>
    <row r="111" spans="1:29" ht="15.75" customHeight="1">
      <c r="A111" s="272"/>
      <c r="B111" s="92" t="s">
        <v>166</v>
      </c>
      <c r="C111" s="260" t="s">
        <v>253</v>
      </c>
      <c r="D111" s="261"/>
      <c r="E111" s="93">
        <v>20.11</v>
      </c>
      <c r="F111" s="94">
        <v>1048</v>
      </c>
      <c r="G111" s="95">
        <f t="shared" si="53"/>
        <v>21075.279999999999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3221.8616567036652</v>
      </c>
      <c r="N111" s="99">
        <f t="shared" si="47"/>
        <v>536.9769427839442</v>
      </c>
      <c r="O111" s="101">
        <f t="shared" si="48"/>
        <v>0</v>
      </c>
      <c r="P111" s="102">
        <f t="shared" si="49"/>
        <v>-63.023057216055804</v>
      </c>
      <c r="Q111" s="103">
        <f t="shared" si="50"/>
        <v>0.89496157130657361</v>
      </c>
      <c r="R111" s="277"/>
      <c r="S111" s="1">
        <v>0.45450231481481479</v>
      </c>
      <c r="T111" s="2">
        <v>0.46805555555555556</v>
      </c>
      <c r="U111" s="104">
        <v>5.4833333333332845</v>
      </c>
      <c r="V111" s="105">
        <v>19.516666666666708</v>
      </c>
      <c r="W111" s="106"/>
      <c r="X111" s="113"/>
      <c r="Y111" s="262"/>
      <c r="Z111" s="263"/>
      <c r="AA111" s="111">
        <f t="shared" si="51"/>
        <v>-378.13834329633482</v>
      </c>
      <c r="AB111" s="103">
        <f t="shared" si="52"/>
        <v>0.89496157130657361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3534.6</v>
      </c>
      <c r="K123" s="139">
        <f t="shared" ref="K123" si="55">J123/I123</f>
        <v>589.1</v>
      </c>
      <c r="L123" s="137">
        <f t="shared" ref="L123:M123" si="56">AVERAGE(L107:L122)</f>
        <v>6</v>
      </c>
      <c r="M123" s="138">
        <f t="shared" si="56"/>
        <v>3143.4991325639894</v>
      </c>
      <c r="N123" s="139">
        <f>M123/L123</f>
        <v>523.9165220939982</v>
      </c>
      <c r="O123" s="140">
        <f>L123-I123</f>
        <v>0</v>
      </c>
      <c r="P123" s="141">
        <f>N123-K123</f>
        <v>-65.183477906001826</v>
      </c>
      <c r="Q123" s="142">
        <f>N123/K123</f>
        <v>0.88935074196910235</v>
      </c>
      <c r="R123" s="278"/>
      <c r="S123" s="143">
        <f>S107</f>
        <v>0.36324074074074075</v>
      </c>
      <c r="T123" s="144">
        <f>INDEX(T107:T122,COUNTA(T107:T122))</f>
        <v>0.46805555555555556</v>
      </c>
      <c r="U123" s="145"/>
      <c r="V123" s="156"/>
      <c r="W123" s="135"/>
      <c r="X123" s="139"/>
      <c r="Y123" s="265"/>
      <c r="Z123" s="266"/>
      <c r="AA123" s="157">
        <f>M123-J123</f>
        <v>-391.1008674360105</v>
      </c>
      <c r="AB123" s="142">
        <f>M123/J123</f>
        <v>0.88935074196910247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2113</v>
      </c>
      <c r="G124" s="159">
        <f t="shared" ref="G124:G126" si="57">E124*F124</f>
        <v>119997.27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1736.7123287671218</v>
      </c>
      <c r="N124" s="163">
        <f>M124/L124</f>
        <v>75.509231685527041</v>
      </c>
      <c r="O124" s="165">
        <f>L124-I124</f>
        <v>0</v>
      </c>
      <c r="P124" s="166">
        <f>N124-K124</f>
        <v>-11.447290053603396</v>
      </c>
      <c r="Q124" s="152">
        <f>N124/K124</f>
        <v>0.868356164383561</v>
      </c>
      <c r="R124" s="276">
        <f>Q140</f>
        <v>0.86710155788623244</v>
      </c>
      <c r="S124" s="167">
        <v>0.70833333333333337</v>
      </c>
      <c r="T124" s="168">
        <v>0.75902777777777786</v>
      </c>
      <c r="U124" s="169"/>
      <c r="V124" s="170">
        <v>73.000000000000057</v>
      </c>
      <c r="W124" s="87"/>
      <c r="X124" s="88"/>
      <c r="Y124" s="279"/>
      <c r="Z124" s="280"/>
      <c r="AA124" s="109">
        <f>M124-J124</f>
        <v>-263.28767123287821</v>
      </c>
      <c r="AB124" s="152">
        <f>M124/J124</f>
        <v>0.86835616438356089</v>
      </c>
      <c r="AC124" s="352">
        <f>AB140</f>
        <v>0.86710155788623244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1755</v>
      </c>
      <c r="G125" s="95">
        <f t="shared" si="57"/>
        <v>99806.849999999991</v>
      </c>
      <c r="H125" s="96"/>
      <c r="I125" s="97">
        <v>23</v>
      </c>
      <c r="J125" s="98">
        <v>2000</v>
      </c>
      <c r="K125" s="99">
        <f t="shared" ref="K125:K126" si="58">J125/I125</f>
        <v>86.956521739130437</v>
      </c>
      <c r="L125" s="100">
        <v>23</v>
      </c>
      <c r="M125" s="98">
        <f>F125/V125*60</f>
        <v>1732.8579264947884</v>
      </c>
      <c r="N125" s="99">
        <f>M125/L125</f>
        <v>75.341648978034286</v>
      </c>
      <c r="O125" s="101">
        <f>L125-I125</f>
        <v>0</v>
      </c>
      <c r="P125" s="102">
        <f>N125-K125</f>
        <v>-11.614872761096152</v>
      </c>
      <c r="Q125" s="103">
        <f>N125/K125</f>
        <v>0.86642896324739427</v>
      </c>
      <c r="R125" s="277"/>
      <c r="S125" s="1">
        <v>0.7633564814814815</v>
      </c>
      <c r="T125" s="2">
        <v>0.80555555555555558</v>
      </c>
      <c r="U125" s="104">
        <v>6.2333333333332419</v>
      </c>
      <c r="V125" s="105">
        <v>60.76666666666668</v>
      </c>
      <c r="W125" s="106"/>
      <c r="X125" s="107"/>
      <c r="Y125" s="262"/>
      <c r="Z125" s="263"/>
      <c r="AA125" s="111">
        <f>M125-J125</f>
        <v>-267.14207350521156</v>
      </c>
      <c r="AB125" s="103">
        <f>M125/J125</f>
        <v>0.86642896324739427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1527</v>
      </c>
      <c r="G126" s="95">
        <f t="shared" si="57"/>
        <v>67646.099999999991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1733.0390920554837</v>
      </c>
      <c r="N126" s="99">
        <f>M126/L126</f>
        <v>101.94347600326375</v>
      </c>
      <c r="O126" s="101">
        <f>L126-I126</f>
        <v>0</v>
      </c>
      <c r="P126" s="102">
        <f>N126-K126</f>
        <v>-15.703582820265652</v>
      </c>
      <c r="Q126" s="103">
        <f>N126/K126</f>
        <v>0.86651954602774195</v>
      </c>
      <c r="R126" s="277"/>
      <c r="S126" s="1">
        <v>0.80912037037037032</v>
      </c>
      <c r="T126" s="2">
        <v>0.84583333333333333</v>
      </c>
      <c r="U126" s="104">
        <v>5.1333333333332298</v>
      </c>
      <c r="V126" s="105">
        <v>52.866666666666724</v>
      </c>
      <c r="W126" s="106"/>
      <c r="X126" s="107"/>
      <c r="Y126" s="262"/>
      <c r="Z126" s="263"/>
      <c r="AA126" s="111">
        <f>M126-J126</f>
        <v>-266.96090794451629</v>
      </c>
      <c r="AB126" s="103">
        <f>M126/J126</f>
        <v>0.86651954602774184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9">AVERAGE(I124:I139)</f>
        <v>21</v>
      </c>
      <c r="J140" s="138">
        <f t="shared" si="59"/>
        <v>2000</v>
      </c>
      <c r="K140" s="139">
        <f t="shared" ref="K140" si="60">J140/I140</f>
        <v>95.238095238095241</v>
      </c>
      <c r="L140" s="137">
        <f t="shared" ref="L140:M140" si="61">AVERAGE(L124:L139)</f>
        <v>21</v>
      </c>
      <c r="M140" s="138">
        <f t="shared" si="61"/>
        <v>1734.2031157724648</v>
      </c>
      <c r="N140" s="139">
        <f>M140/L140</f>
        <v>82.581100751069755</v>
      </c>
      <c r="O140" s="140">
        <f>L140-I140</f>
        <v>0</v>
      </c>
      <c r="P140" s="141">
        <f>N140-K140</f>
        <v>-12.656994487025486</v>
      </c>
      <c r="Q140" s="142">
        <f>N140/K140</f>
        <v>0.86710155788623244</v>
      </c>
      <c r="R140" s="278"/>
      <c r="S140" s="143">
        <f>S124</f>
        <v>0.70833333333333337</v>
      </c>
      <c r="T140" s="144">
        <f>INDEX(T124:T139,COUNTA(T124:T139))</f>
        <v>0.84583333333333333</v>
      </c>
      <c r="U140" s="145"/>
      <c r="V140" s="156"/>
      <c r="W140" s="188"/>
      <c r="X140" s="189"/>
      <c r="Y140" s="265"/>
      <c r="Z140" s="266"/>
      <c r="AA140" s="157">
        <f>M140-J140</f>
        <v>-265.7968842275352</v>
      </c>
      <c r="AB140" s="142">
        <f>M140/J140</f>
        <v>0.86710155788623244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1490</v>
      </c>
      <c r="G141" s="159">
        <f t="shared" ref="G141:G142" si="62">E141*F141</f>
        <v>75498.3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1733.1179321486279</v>
      </c>
      <c r="N141" s="163">
        <f>M141/L141</f>
        <v>86.655896607431401</v>
      </c>
      <c r="O141" s="165">
        <f>L141-I141</f>
        <v>0</v>
      </c>
      <c r="P141" s="166">
        <f>N141-K141</f>
        <v>-13.344103392568599</v>
      </c>
      <c r="Q141" s="152">
        <f>N141/K141</f>
        <v>0.86655896607431404</v>
      </c>
      <c r="R141" s="276">
        <f>Q157</f>
        <v>0.86764951708937099</v>
      </c>
      <c r="S141" s="167">
        <v>0.70862268518518523</v>
      </c>
      <c r="T141" s="168">
        <v>0.74444444444444446</v>
      </c>
      <c r="U141" s="169"/>
      <c r="V141" s="170">
        <v>51.5833333333333</v>
      </c>
      <c r="W141" s="168"/>
      <c r="X141" s="171"/>
      <c r="Y141" s="279"/>
      <c r="Z141" s="280"/>
      <c r="AA141" s="109">
        <f>M141-J141</f>
        <v>-266.88206785137208</v>
      </c>
      <c r="AB141" s="152">
        <f>M141/J141</f>
        <v>0.86655896607431393</v>
      </c>
      <c r="AC141" s="267">
        <f>AB157</f>
        <v>0.86764951708937088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2126</v>
      </c>
      <c r="G142" s="95">
        <f t="shared" si="62"/>
        <v>101197.6</v>
      </c>
      <c r="H142" s="96"/>
      <c r="I142" s="97">
        <v>23</v>
      </c>
      <c r="J142" s="98">
        <v>2000</v>
      </c>
      <c r="K142" s="99">
        <f t="shared" ref="K142" si="63">J142/I142</f>
        <v>86.956521739130437</v>
      </c>
      <c r="L142" s="100">
        <v>23</v>
      </c>
      <c r="M142" s="98">
        <f>F142/V142*60</f>
        <v>1737.4801362088558</v>
      </c>
      <c r="N142" s="99">
        <f>M142/L142</f>
        <v>75.542614617776337</v>
      </c>
      <c r="O142" s="101">
        <f>L142-I142</f>
        <v>0</v>
      </c>
      <c r="P142" s="102">
        <f>N142-K142</f>
        <v>-11.4139071213541</v>
      </c>
      <c r="Q142" s="103">
        <f>N142/K142</f>
        <v>0.86874006810442783</v>
      </c>
      <c r="R142" s="277"/>
      <c r="S142" s="1">
        <v>0.74791666666666667</v>
      </c>
      <c r="T142" s="2">
        <v>0.79890046296296291</v>
      </c>
      <c r="U142" s="104">
        <v>4.9999999999999822</v>
      </c>
      <c r="V142" s="105">
        <v>73.416666666666572</v>
      </c>
      <c r="W142" s="106"/>
      <c r="X142" s="107"/>
      <c r="Y142" s="262"/>
      <c r="Z142" s="263"/>
      <c r="AA142" s="111">
        <f>M142-J142</f>
        <v>-262.51986379114419</v>
      </c>
      <c r="AB142" s="103">
        <f>M142/J142</f>
        <v>0.86874006810442794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4">AVERAGE(I141:I156)</f>
        <v>21.5</v>
      </c>
      <c r="J157" s="138">
        <f t="shared" si="64"/>
        <v>2000</v>
      </c>
      <c r="K157" s="139">
        <f t="shared" ref="K157" si="65">J157/I157</f>
        <v>93.023255813953483</v>
      </c>
      <c r="L157" s="137">
        <f t="shared" ref="L157:M157" si="66">AVERAGE(L141:L156)</f>
        <v>21.5</v>
      </c>
      <c r="M157" s="138">
        <f t="shared" si="66"/>
        <v>1735.2990341787417</v>
      </c>
      <c r="N157" s="139">
        <f>M157/L157</f>
        <v>80.71158298505776</v>
      </c>
      <c r="O157" s="140">
        <f>L157-I157</f>
        <v>0</v>
      </c>
      <c r="P157" s="141">
        <f>N157-K157</f>
        <v>-12.311672828895723</v>
      </c>
      <c r="Q157" s="142">
        <f>N157/K157</f>
        <v>0.86764951708937099</v>
      </c>
      <c r="R157" s="278"/>
      <c r="S157" s="143">
        <f>S141</f>
        <v>0.70862268518518523</v>
      </c>
      <c r="T157" s="144">
        <f>INDEX(T141:T156,COUNTA(T141:T156))</f>
        <v>0.79890046296296291</v>
      </c>
      <c r="U157" s="145"/>
      <c r="V157" s="156"/>
      <c r="W157" s="135"/>
      <c r="X157" s="139"/>
      <c r="Y157" s="265"/>
      <c r="Z157" s="266"/>
      <c r="AA157" s="157">
        <f>M157-J157</f>
        <v>-264.70096582125825</v>
      </c>
      <c r="AB157" s="142">
        <f>M157/J157</f>
        <v>0.86764951708937088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91" priority="3" operator="greaterThan">
      <formula>0</formula>
    </cfRule>
  </conditionalFormatting>
  <conditionalFormatting sqref="P5:P157 AA5:AA157">
    <cfRule type="cellIs" dxfId="690" priority="6" operator="lessThan">
      <formula>0</formula>
    </cfRule>
  </conditionalFormatting>
  <conditionalFormatting sqref="Q5:Q157 AB5:AB157">
    <cfRule type="cellIs" dxfId="689" priority="4" operator="greaterThan">
      <formula>1</formula>
    </cfRule>
    <cfRule type="cellIs" dxfId="688" priority="5" operator="lessThan">
      <formula>0.8</formula>
    </cfRule>
  </conditionalFormatting>
  <conditionalFormatting sqref="R5:R157 AC124">
    <cfRule type="cellIs" dxfId="687" priority="7" operator="lessThan">
      <formula>0.8</formula>
    </cfRule>
  </conditionalFormatting>
  <conditionalFormatting sqref="AC5:AC22 AC56:AC91">
    <cfRule type="cellIs" dxfId="686" priority="9" operator="lessThan">
      <formula>0.8</formula>
    </cfRule>
  </conditionalFormatting>
  <conditionalFormatting sqref="AC39">
    <cfRule type="cellIs" dxfId="685" priority="12" operator="lessThan">
      <formula>0.8</formula>
    </cfRule>
  </conditionalFormatting>
  <conditionalFormatting sqref="AC54">
    <cfRule type="cellIs" dxfId="684" priority="11" operator="lessThan">
      <formula>0.8</formula>
    </cfRule>
  </conditionalFormatting>
  <conditionalFormatting sqref="AC97:AC105">
    <cfRule type="cellIs" dxfId="683" priority="10" operator="lessThan">
      <formula>0.8</formula>
    </cfRule>
  </conditionalFormatting>
  <conditionalFormatting sqref="AC107:AC112">
    <cfRule type="cellIs" dxfId="682" priority="8" operator="lessThan">
      <formula>0.8</formula>
    </cfRule>
  </conditionalFormatting>
  <conditionalFormatting sqref="AC139">
    <cfRule type="cellIs" dxfId="681" priority="2" operator="lessThan">
      <formula>0.8</formula>
    </cfRule>
  </conditionalFormatting>
  <conditionalFormatting sqref="AC141:AC157">
    <cfRule type="cellIs" dxfId="680" priority="1" operator="lessThan">
      <formula>0.8</formula>
    </cfRule>
  </conditionalFormatting>
  <dataValidations count="1">
    <dataValidation type="list" allowBlank="1" showInputMessage="1" showErrorMessage="1" sqref="Y5:Z157" xr:uid="{8714D793-F24F-4A8D-85F3-5D70C5D59ED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E5FB-EE95-4E83-9947-F7C925A8796B}">
  <sheetPr>
    <tabColor theme="9" tint="0.59999389629810485"/>
  </sheetPr>
  <dimension ref="B1:AR36"/>
  <sheetViews>
    <sheetView zoomScale="70" zoomScaleNormal="70" workbookViewId="0">
      <selection activeCell="M36" sqref="M3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261</v>
      </c>
      <c r="D3" s="249"/>
      <c r="E3" s="7" t="s">
        <v>2</v>
      </c>
      <c r="F3" s="250">
        <f>'0924(18度C)'!D1+'0924(4度C)'!D1</f>
        <v>234032</v>
      </c>
      <c r="G3" s="251"/>
      <c r="H3" s="7" t="s">
        <v>3</v>
      </c>
      <c r="I3" s="252">
        <f>'0924(18度C)'!F1+'0924(4度C)'!F1</f>
        <v>7098839.0299999993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496.64277737244265</v>
      </c>
      <c r="F6" s="227" t="e">
        <f>AVERAGE(#REF!,D13:K13)</f>
        <v>#REF!</v>
      </c>
      <c r="G6" s="228">
        <f>AVERAGE(D13:K13)</f>
        <v>198.53528549643741</v>
      </c>
      <c r="H6" s="229"/>
      <c r="I6" s="228">
        <f>AVERAGE(L13:O13)</f>
        <v>94.130675526024362</v>
      </c>
      <c r="J6" s="229"/>
      <c r="K6" s="228">
        <f>AVERAGE(D27:O27)</f>
        <v>653.59809573362872</v>
      </c>
      <c r="L6" s="229"/>
      <c r="M6" s="228">
        <f>AVERAGE(P27:X27)</f>
        <v>769.33179402834003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429.74960600456166</v>
      </c>
      <c r="F7" s="231" t="e">
        <f>AVERAGE(#REF!,D14:K14)</f>
        <v>#REF!</v>
      </c>
      <c r="G7" s="218">
        <f>AVERAGE(D14:K14)</f>
        <v>174.53484108577564</v>
      </c>
      <c r="H7" s="219"/>
      <c r="I7" s="218">
        <f>AVERAGE(L14:O14)</f>
        <v>81.61728264371105</v>
      </c>
      <c r="J7" s="219"/>
      <c r="K7" s="218">
        <f>AVERAGE(D28:O28)</f>
        <v>564.52856947595535</v>
      </c>
      <c r="L7" s="219"/>
      <c r="M7" s="218">
        <f>AVERAGE(P28:X28)</f>
        <v>663.83898823490358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0.86673384673066778</v>
      </c>
      <c r="F8" s="223" t="e">
        <f>AVERAGE(D15:K15,#REF!)</f>
        <v>#REF!</v>
      </c>
      <c r="G8" s="224">
        <f>AVERAGE(D15:K15)</f>
        <v>0.87429402810048706</v>
      </c>
      <c r="H8" s="225"/>
      <c r="I8" s="224">
        <f>AVERAGE(L15:O15)</f>
        <v>0.86706636859928199</v>
      </c>
      <c r="J8" s="225"/>
      <c r="K8" s="224">
        <f>AVERAGE(D29:O29)</f>
        <v>0.86175680394144061</v>
      </c>
      <c r="L8" s="225"/>
      <c r="M8" s="224">
        <f>AVERAGE(P29:X29)</f>
        <v>0.86443885156197542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178.51239669421486</v>
      </c>
      <c r="I13" s="24">
        <v>250.92</v>
      </c>
      <c r="J13" s="24" t="s">
        <v>36</v>
      </c>
      <c r="K13" s="54">
        <v>589.1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101.74447005988391</v>
      </c>
      <c r="E14" s="28">
        <v>68.338649967845569</v>
      </c>
      <c r="F14" s="28">
        <v>77.66031584373745</v>
      </c>
      <c r="G14" s="28">
        <v>76.697109367259714</v>
      </c>
      <c r="H14" s="28">
        <v>154.51462742046715</v>
      </c>
      <c r="I14" s="28">
        <v>218.85203246331423</v>
      </c>
      <c r="J14" s="28" t="s">
        <v>36</v>
      </c>
      <c r="K14" s="55">
        <v>523.93668247792118</v>
      </c>
      <c r="L14" s="27" t="s">
        <v>36</v>
      </c>
      <c r="M14" s="67" t="s">
        <v>36</v>
      </c>
      <c r="N14" s="28">
        <v>82.555358564894433</v>
      </c>
      <c r="O14" s="29">
        <v>80.679206722527667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0.88357039788846548</v>
      </c>
      <c r="E15" s="32">
        <f t="shared" si="0"/>
        <v>0.87131778709003094</v>
      </c>
      <c r="F15" s="32">
        <f t="shared" si="0"/>
        <v>0.86558893700832362</v>
      </c>
      <c r="G15" s="32">
        <f t="shared" si="0"/>
        <v>0.87242961905257921</v>
      </c>
      <c r="H15" s="32">
        <f t="shared" si="0"/>
        <v>0.8655680517535429</v>
      </c>
      <c r="I15" s="32">
        <f t="shared" si="0"/>
        <v>0.87219843959554533</v>
      </c>
      <c r="J15" s="32" t="s">
        <v>36</v>
      </c>
      <c r="K15" s="56">
        <f t="shared" ref="K15" si="1">K14/K13</f>
        <v>0.88938496431492309</v>
      </c>
      <c r="L15" s="31" t="s">
        <v>36</v>
      </c>
      <c r="M15" s="68" t="s">
        <v>36</v>
      </c>
      <c r="N15" s="32">
        <f t="shared" ref="N15:O15" si="2">N14/N13</f>
        <v>0.86683126493139151</v>
      </c>
      <c r="O15" s="33">
        <f t="shared" si="2"/>
        <v>0.86730147226717247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0.16666666666666666</v>
      </c>
      <c r="F16" s="2">
        <v>0.29166666666666669</v>
      </c>
      <c r="G16" s="2">
        <v>0.25012731481481482</v>
      </c>
      <c r="H16" s="2">
        <v>0.25018518518518518</v>
      </c>
      <c r="I16" s="2">
        <v>0.25</v>
      </c>
      <c r="J16" s="2" t="s">
        <v>36</v>
      </c>
      <c r="K16" s="3">
        <v>0.37361111111111101</v>
      </c>
      <c r="L16" s="1" t="s">
        <v>36</v>
      </c>
      <c r="M16" s="69" t="s">
        <v>36</v>
      </c>
      <c r="N16" s="2">
        <v>0.70833333333333337</v>
      </c>
      <c r="O16" s="4">
        <v>0.70844907407407409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0.54792824074074076</v>
      </c>
      <c r="E17" s="2">
        <v>0.66697916666666668</v>
      </c>
      <c r="F17" s="2">
        <v>0.55636574074074074</v>
      </c>
      <c r="G17" s="2">
        <v>0.59525462962962961</v>
      </c>
      <c r="H17" s="2">
        <v>0.58483796296296298</v>
      </c>
      <c r="I17" s="2">
        <v>0.53483796296296293</v>
      </c>
      <c r="J17" s="2" t="s">
        <v>36</v>
      </c>
      <c r="K17" s="3">
        <v>0.48346064814814815</v>
      </c>
      <c r="L17" s="1" t="s">
        <v>36</v>
      </c>
      <c r="M17" s="69" t="s">
        <v>36</v>
      </c>
      <c r="N17" s="2">
        <v>0.85624999999999996</v>
      </c>
      <c r="O17" s="4">
        <v>0.8125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20.166666666666668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271.03124999999994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868.42105263157896</v>
      </c>
    </row>
    <row r="28" spans="2:44" ht="39.6" customHeight="1">
      <c r="B28" s="206"/>
      <c r="C28" s="26" t="s">
        <v>37</v>
      </c>
      <c r="D28" s="28">
        <v>165.64250359346212</v>
      </c>
      <c r="E28" s="28" t="s">
        <v>36</v>
      </c>
      <c r="F28" s="28" t="s">
        <v>36</v>
      </c>
      <c r="G28" s="28">
        <v>260.58411785842605</v>
      </c>
      <c r="H28" s="28">
        <v>372.45926989496451</v>
      </c>
      <c r="I28" s="28" t="s">
        <v>36</v>
      </c>
      <c r="J28" s="28">
        <v>597.55979118611151</v>
      </c>
      <c r="K28" s="28">
        <v>713.14424635332261</v>
      </c>
      <c r="L28" s="28" t="s">
        <v>36</v>
      </c>
      <c r="M28" s="28">
        <v>756.08561080771437</v>
      </c>
      <c r="N28" s="28">
        <v>920.09681786363865</v>
      </c>
      <c r="O28" s="28">
        <v>730.65619825000363</v>
      </c>
      <c r="P28" s="27">
        <v>231.45834298610586</v>
      </c>
      <c r="Q28" s="28" t="s">
        <v>36</v>
      </c>
      <c r="R28" s="28" t="s">
        <v>36</v>
      </c>
      <c r="S28" s="28">
        <v>602.19592283486134</v>
      </c>
      <c r="T28" s="28">
        <v>726.65330513602987</v>
      </c>
      <c r="U28" s="28" t="s">
        <v>36</v>
      </c>
      <c r="V28" s="28">
        <v>664.25194095410347</v>
      </c>
      <c r="W28" s="28">
        <v>1011.1318342960125</v>
      </c>
      <c r="X28" s="29">
        <v>747.34258320230856</v>
      </c>
    </row>
    <row r="29" spans="2:44" ht="40.15" customHeight="1">
      <c r="B29" s="206"/>
      <c r="C29" s="30" t="s">
        <v>38</v>
      </c>
      <c r="D29" s="32">
        <f>D28/D27</f>
        <v>0.86034908679769506</v>
      </c>
      <c r="E29" s="32" t="s">
        <v>36</v>
      </c>
      <c r="F29" s="32" t="s">
        <v>36</v>
      </c>
      <c r="G29" s="32">
        <f>G28/G27</f>
        <v>0.83242148760330548</v>
      </c>
      <c r="H29" s="32">
        <f>H28/H27</f>
        <v>0.85952139206530276</v>
      </c>
      <c r="I29" s="32" t="s">
        <v>36</v>
      </c>
      <c r="J29" s="32">
        <f>J28/J27</f>
        <v>0.88527376472016517</v>
      </c>
      <c r="K29" s="32">
        <f>K28/K27</f>
        <v>0.86441726830705767</v>
      </c>
      <c r="L29" s="32" t="s">
        <v>36</v>
      </c>
      <c r="M29" s="32">
        <f>M28/M27</f>
        <v>0.8706440366876711</v>
      </c>
      <c r="N29" s="32">
        <f>N28/N27</f>
        <v>0.84831621505158183</v>
      </c>
      <c r="O29" s="32">
        <f>O28/O27</f>
        <v>0.87311118029874646</v>
      </c>
      <c r="P29" s="31">
        <f>P28/P27</f>
        <v>0.85399134965472034</v>
      </c>
      <c r="Q29" s="32" t="s">
        <v>36</v>
      </c>
      <c r="R29" s="32" t="s">
        <v>36</v>
      </c>
      <c r="S29" s="32">
        <f>S28/S27</f>
        <v>0.89214210790349824</v>
      </c>
      <c r="T29" s="32">
        <f>T28/T27</f>
        <v>0.86506345849527366</v>
      </c>
      <c r="U29" s="32" t="s">
        <v>36</v>
      </c>
      <c r="V29" s="32">
        <f>V28/V27</f>
        <v>0.8722500234750854</v>
      </c>
      <c r="W29" s="32">
        <f>W28/W27</f>
        <v>0.84260986191334375</v>
      </c>
      <c r="X29" s="33">
        <f>X28/X27</f>
        <v>0.86057630792993101</v>
      </c>
    </row>
    <row r="30" spans="2:44" ht="17.25" customHeight="1">
      <c r="B30" s="207" t="s">
        <v>39</v>
      </c>
      <c r="C30" s="15" t="s">
        <v>40</v>
      </c>
      <c r="D30" s="2">
        <v>0.38853009259259258</v>
      </c>
      <c r="E30" s="2" t="s">
        <v>36</v>
      </c>
      <c r="F30" s="2" t="s">
        <v>36</v>
      </c>
      <c r="G30" s="2">
        <v>0.31041666666666667</v>
      </c>
      <c r="H30" s="2">
        <v>0.25</v>
      </c>
      <c r="I30" s="2" t="s">
        <v>36</v>
      </c>
      <c r="J30" s="2">
        <v>0.25</v>
      </c>
      <c r="K30" s="2">
        <v>0.37233796296296295</v>
      </c>
      <c r="L30" s="2" t="s">
        <v>36</v>
      </c>
      <c r="M30" s="2">
        <v>0.16699074074074075</v>
      </c>
      <c r="N30" s="2">
        <v>0.16686342592592593</v>
      </c>
      <c r="O30" s="2">
        <v>0.16672453703703705</v>
      </c>
      <c r="P30" s="1">
        <v>0.70833333333333337</v>
      </c>
      <c r="Q30" s="2" t="s">
        <v>36</v>
      </c>
      <c r="R30" s="2" t="s">
        <v>36</v>
      </c>
      <c r="S30" s="2">
        <v>0.708587962962963</v>
      </c>
      <c r="T30" s="2">
        <v>0.70833333333333337</v>
      </c>
      <c r="U30" s="2" t="s">
        <v>36</v>
      </c>
      <c r="V30" s="2">
        <v>0.70833333333333337</v>
      </c>
      <c r="W30" s="2">
        <v>0.70862268518518523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0.46258101851851852</v>
      </c>
      <c r="E31" s="2" t="s">
        <v>36</v>
      </c>
      <c r="F31" s="2" t="s">
        <v>36</v>
      </c>
      <c r="G31" s="2">
        <v>0.34814814814814815</v>
      </c>
      <c r="H31" s="2">
        <v>0.36891203703703701</v>
      </c>
      <c r="I31" s="2" t="s">
        <v>36</v>
      </c>
      <c r="J31" s="2">
        <v>0.34533564814814816</v>
      </c>
      <c r="K31" s="2">
        <v>0.44374999999999998</v>
      </c>
      <c r="L31" s="2" t="s">
        <v>36</v>
      </c>
      <c r="M31" s="2">
        <v>0.3888888888888889</v>
      </c>
      <c r="N31" s="2">
        <v>0.40694444444444444</v>
      </c>
      <c r="O31" s="2">
        <v>0.45231481481481484</v>
      </c>
      <c r="P31" s="1">
        <v>0.8618055555555556</v>
      </c>
      <c r="Q31" s="2" t="s">
        <v>36</v>
      </c>
      <c r="R31" s="2" t="s">
        <v>36</v>
      </c>
      <c r="S31" s="2">
        <v>0.87777777777777777</v>
      </c>
      <c r="T31" s="2">
        <v>0.88837962962962957</v>
      </c>
      <c r="U31" s="2" t="s">
        <v>36</v>
      </c>
      <c r="V31" s="2">
        <v>0.89953703703703702</v>
      </c>
      <c r="W31" s="2">
        <v>0.98836805555555551</v>
      </c>
      <c r="X31" s="4">
        <v>0.95989583333333328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3.25</v>
      </c>
      <c r="O32" s="35">
        <v>3.8</v>
      </c>
      <c r="P32" s="34">
        <v>12.8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22EF-887A-47A6-BCB3-D3BE5ACFECAD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M36" sqref="M36"/>
      <selection pane="bottomLeft" activeCell="M36" sqref="M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137799</v>
      </c>
      <c r="E1" s="77" t="s">
        <v>3</v>
      </c>
      <c r="F1" s="78">
        <f>SUM(G5:G242)</f>
        <v>2733033.6799999997</v>
      </c>
      <c r="G1" s="79" t="s">
        <v>73</v>
      </c>
      <c r="H1" s="80">
        <f>L21+L38+L55+L72+L89+L106+L123+L140+L157+L174+L191+L208+L225+L242</f>
        <v>85.033333333333317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45924</v>
      </c>
      <c r="B2" s="326"/>
      <c r="C2" s="82" t="s">
        <v>34</v>
      </c>
      <c r="D2" s="83" t="e">
        <f>AVERAGE(N21,#REF!,#REF!,#REF!,#REF!,N38,N55,#REF!,N72,N89,N106,N123,N140,#REF!,#REF!,N157,N174,N191,N208,N225,N242)</f>
        <v>#REF!</v>
      </c>
      <c r="E2" s="83" t="s">
        <v>80</v>
      </c>
      <c r="F2" s="84">
        <f>F1/D1</f>
        <v>19.833479778517983</v>
      </c>
      <c r="G2" s="85" t="s">
        <v>81</v>
      </c>
      <c r="H2" s="86">
        <f>COUNT(H5:H242)</f>
        <v>2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2371</v>
      </c>
      <c r="G5" s="95">
        <f t="shared" ref="G5:G6" si="0">E5*F5</f>
        <v>70774.350000000006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2816.1002969317051</v>
      </c>
      <c r="N5" s="99">
        <f>M5/L5</f>
        <v>165.65295864304147</v>
      </c>
      <c r="O5" s="101">
        <f>L5-I5</f>
        <v>0</v>
      </c>
      <c r="P5" s="102">
        <f>N5-K5</f>
        <v>-26.876453121664412</v>
      </c>
      <c r="Q5" s="103">
        <f>N5/K5</f>
        <v>0.86040339044659486</v>
      </c>
      <c r="R5" s="277">
        <f>Q21</f>
        <v>0.86034908679769506</v>
      </c>
      <c r="S5" s="1">
        <v>0.38853009259259258</v>
      </c>
      <c r="T5" s="2">
        <v>0.4236111111111111</v>
      </c>
      <c r="U5" s="104">
        <v>8.3666666666666423</v>
      </c>
      <c r="V5" s="105">
        <v>50.51666666666668</v>
      </c>
      <c r="W5" s="106"/>
      <c r="X5" s="107"/>
      <c r="Y5" s="279"/>
      <c r="Z5" s="280"/>
      <c r="AA5" s="109">
        <f>M5-J5</f>
        <v>-456.89970306829491</v>
      </c>
      <c r="AB5" s="110">
        <f>M5/J5</f>
        <v>0.86040339044659486</v>
      </c>
      <c r="AC5" s="292">
        <f>AB21</f>
        <v>0.86034908679769517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2305</v>
      </c>
      <c r="G6" s="95">
        <f t="shared" si="0"/>
        <v>68043.600000000006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2815.7448252460067</v>
      </c>
      <c r="N6" s="99">
        <f>M6/L6</f>
        <v>165.63204854388275</v>
      </c>
      <c r="O6" s="101">
        <f>L6-I6</f>
        <v>0</v>
      </c>
      <c r="P6" s="102">
        <f>N6-K6</f>
        <v>-26.897363220823138</v>
      </c>
      <c r="Q6" s="103">
        <f>N6/K6</f>
        <v>0.86029478314879515</v>
      </c>
      <c r="R6" s="277"/>
      <c r="S6" s="1">
        <v>0.42847222222222214</v>
      </c>
      <c r="T6" s="2">
        <v>0.46258101851851852</v>
      </c>
      <c r="U6" s="104">
        <v>6.9999999999998952</v>
      </c>
      <c r="V6" s="105">
        <v>49.116666666666774</v>
      </c>
      <c r="W6" s="106">
        <v>0.46258101851851852</v>
      </c>
      <c r="X6" s="107">
        <v>0.50277777777777766</v>
      </c>
      <c r="Y6" s="262"/>
      <c r="Z6" s="263"/>
      <c r="AA6" s="111">
        <f>M6-J6</f>
        <v>-457.25517475399329</v>
      </c>
      <c r="AB6" s="112">
        <f>M6/J6</f>
        <v>0.86029478314879526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2815.9225610888561</v>
      </c>
      <c r="N21" s="139">
        <f>M21/L21</f>
        <v>165.64250359346212</v>
      </c>
      <c r="O21" s="140">
        <f>L21-I21</f>
        <v>0</v>
      </c>
      <c r="P21" s="141">
        <f>N21-K21</f>
        <v>-26.886908171243761</v>
      </c>
      <c r="Q21" s="142">
        <f>N21/K21</f>
        <v>0.86034908679769506</v>
      </c>
      <c r="R21" s="278"/>
      <c r="S21" s="143">
        <f>S5</f>
        <v>0.38853009259259258</v>
      </c>
      <c r="T21" s="144">
        <f>INDEX(T5:T20,COUNTA(T5:T20))</f>
        <v>0.46258101851851852</v>
      </c>
      <c r="U21" s="145"/>
      <c r="V21" s="145"/>
      <c r="W21" s="146"/>
      <c r="X21" s="147"/>
      <c r="Y21" s="265"/>
      <c r="Z21" s="266"/>
      <c r="AA21" s="148">
        <f>M21-J21</f>
        <v>-457.07743891114387</v>
      </c>
      <c r="AB21" s="149">
        <f>M21/J21</f>
        <v>0.86034908679769517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413</v>
      </c>
      <c r="G22" s="95">
        <f t="shared" ref="G22:G23" si="5">E22*F22</f>
        <v>10539.76</v>
      </c>
      <c r="H22" s="96"/>
      <c r="I22" s="97">
        <v>12</v>
      </c>
      <c r="J22" s="98">
        <v>3600</v>
      </c>
      <c r="K22" s="99">
        <f t="shared" si="3"/>
        <v>300</v>
      </c>
      <c r="L22" s="100">
        <v>12</v>
      </c>
      <c r="M22" s="98">
        <f>F22/V22*60</f>
        <v>2973.6000000000008</v>
      </c>
      <c r="N22" s="99">
        <f>M22/L22</f>
        <v>247.80000000000007</v>
      </c>
      <c r="O22" s="101">
        <f>L22-I22</f>
        <v>0</v>
      </c>
      <c r="P22" s="102">
        <f>N22-K22</f>
        <v>-52.199999999999932</v>
      </c>
      <c r="Q22" s="103">
        <f>N22/K22</f>
        <v>0.82600000000000018</v>
      </c>
      <c r="R22" s="276">
        <f>Q38</f>
        <v>0.83242148760330548</v>
      </c>
      <c r="S22" s="1">
        <v>0.31041666666666667</v>
      </c>
      <c r="T22" s="2">
        <v>0.31620370370370371</v>
      </c>
      <c r="U22" s="104">
        <v>4.9999999999999822</v>
      </c>
      <c r="V22" s="105">
        <v>8.3333333333333304</v>
      </c>
      <c r="W22" s="106"/>
      <c r="X22" s="151"/>
      <c r="Y22" s="279"/>
      <c r="Z22" s="280"/>
      <c r="AA22" s="109">
        <f>M22-J22</f>
        <v>-626.39999999999918</v>
      </c>
      <c r="AB22" s="152">
        <f>M22/J22</f>
        <v>0.82600000000000018</v>
      </c>
      <c r="AC22" s="267">
        <f>AB38</f>
        <v>0.83242148760330537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2030</v>
      </c>
      <c r="G23" s="95">
        <f t="shared" si="5"/>
        <v>52049.200000000004</v>
      </c>
      <c r="H23" s="96"/>
      <c r="I23" s="97">
        <v>11</v>
      </c>
      <c r="J23" s="98">
        <v>3600</v>
      </c>
      <c r="K23" s="99">
        <f t="shared" si="3"/>
        <v>327.27272727272725</v>
      </c>
      <c r="L23" s="100">
        <v>11</v>
      </c>
      <c r="M23" s="98">
        <f>F23/V23*60</f>
        <v>3019.8347107437985</v>
      </c>
      <c r="N23" s="99">
        <f>M23/L23</f>
        <v>274.53042824943623</v>
      </c>
      <c r="O23" s="101">
        <f>L23-I23</f>
        <v>0</v>
      </c>
      <c r="P23" s="102">
        <f>N23-K23</f>
        <v>-52.742299023291025</v>
      </c>
      <c r="Q23" s="103">
        <f>N23/K23</f>
        <v>0.83884297520661077</v>
      </c>
      <c r="R23" s="277"/>
      <c r="S23" s="1">
        <v>0.32013888888888886</v>
      </c>
      <c r="T23" s="2">
        <v>0.34814814814814815</v>
      </c>
      <c r="U23" s="104">
        <v>5.6666666666666199</v>
      </c>
      <c r="V23" s="105">
        <v>40.333333333333378</v>
      </c>
      <c r="W23" s="106"/>
      <c r="X23" s="107"/>
      <c r="Y23" s="262"/>
      <c r="Z23" s="263"/>
      <c r="AA23" s="111">
        <f>M23-J23</f>
        <v>-580.1652892562015</v>
      </c>
      <c r="AB23" s="103">
        <f>M23/J23</f>
        <v>0.83884297520661066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2996.7173553718994</v>
      </c>
      <c r="N38" s="139">
        <f>M38/L38</f>
        <v>260.58411785842605</v>
      </c>
      <c r="O38" s="140">
        <f>L38-I38</f>
        <v>0</v>
      </c>
      <c r="P38" s="141">
        <f>N38-K38</f>
        <v>-52.459360402443508</v>
      </c>
      <c r="Q38" s="142">
        <f>N38/K38</f>
        <v>0.83242148760330548</v>
      </c>
      <c r="R38" s="278"/>
      <c r="S38" s="143">
        <f>S22</f>
        <v>0.31041666666666667</v>
      </c>
      <c r="T38" s="144">
        <f>INDEX(T22:T37,COUNTA(T22:T37))</f>
        <v>0.34814814814814815</v>
      </c>
      <c r="U38" s="145"/>
      <c r="V38" s="156"/>
      <c r="W38" s="135"/>
      <c r="X38" s="139"/>
      <c r="Y38" s="265"/>
      <c r="Z38" s="266"/>
      <c r="AA38" s="157">
        <f>M38-J38</f>
        <v>-603.28264462810057</v>
      </c>
      <c r="AB38" s="142">
        <f>M38/J38</f>
        <v>0.83242148760330537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1002</v>
      </c>
      <c r="G39" s="159">
        <f t="shared" ref="G39:G41" si="9">E39*F39</f>
        <v>14088.12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2221.1822660098505</v>
      </c>
      <c r="N39" s="163">
        <f>M39/L39</f>
        <v>370.19704433497509</v>
      </c>
      <c r="O39" s="165">
        <f>L39-I39</f>
        <v>0</v>
      </c>
      <c r="P39" s="166">
        <f>N39-K39</f>
        <v>-63.136288998358225</v>
      </c>
      <c r="Q39" s="152">
        <f>N39/K39</f>
        <v>0.85430087154225021</v>
      </c>
      <c r="R39" s="276">
        <f>Q55</f>
        <v>0.85952139206530276</v>
      </c>
      <c r="S39" s="167">
        <v>0.25</v>
      </c>
      <c r="T39" s="168">
        <v>0.26879629629629631</v>
      </c>
      <c r="U39" s="169"/>
      <c r="V39" s="170">
        <v>27.066666666666688</v>
      </c>
      <c r="W39" s="168"/>
      <c r="X39" s="171"/>
      <c r="Y39" s="279"/>
      <c r="Z39" s="280"/>
      <c r="AA39" s="109">
        <f>M39-J39</f>
        <v>-378.81773399014946</v>
      </c>
      <c r="AB39" s="152">
        <f>M39/J39</f>
        <v>0.85430087154225021</v>
      </c>
      <c r="AC39" s="267">
        <f>AB55</f>
        <v>0.85952139206530265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1197</v>
      </c>
      <c r="G40" s="95">
        <f t="shared" si="9"/>
        <v>17727.57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2230.4347826086905</v>
      </c>
      <c r="N40" s="99">
        <f>M40/L40</f>
        <v>371.73913043478177</v>
      </c>
      <c r="O40" s="101">
        <f>L40-I40</f>
        <v>0</v>
      </c>
      <c r="P40" s="102">
        <f>N40-K40</f>
        <v>-61.594202898551544</v>
      </c>
      <c r="Q40" s="103">
        <f>N40/K40</f>
        <v>0.85785953177257335</v>
      </c>
      <c r="R40" s="277"/>
      <c r="S40" s="1">
        <v>0.27430555555555552</v>
      </c>
      <c r="T40" s="2">
        <v>0.29666666666666669</v>
      </c>
      <c r="U40" s="104">
        <v>7.9333333333332678</v>
      </c>
      <c r="V40" s="105">
        <v>32.200000000000074</v>
      </c>
      <c r="W40" s="106"/>
      <c r="X40" s="113"/>
      <c r="Y40" s="262"/>
      <c r="Z40" s="263"/>
      <c r="AA40" s="111">
        <f>M40-J40</f>
        <v>-369.56521739130949</v>
      </c>
      <c r="AB40" s="103">
        <f>M40/J40</f>
        <v>0.85785953177257324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3613</v>
      </c>
      <c r="G41" s="95">
        <f t="shared" si="9"/>
        <v>64058.49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2252.6498094908188</v>
      </c>
      <c r="N41" s="99">
        <f>M41/L41</f>
        <v>375.44163491513649</v>
      </c>
      <c r="O41" s="101">
        <f>L41-I41</f>
        <v>0</v>
      </c>
      <c r="P41" s="102">
        <f>N41-K41</f>
        <v>-57.891698418196825</v>
      </c>
      <c r="Q41" s="103">
        <f>N41/K41</f>
        <v>0.86640377288108428</v>
      </c>
      <c r="R41" s="277"/>
      <c r="S41" s="1">
        <v>0.30208333333333326</v>
      </c>
      <c r="T41" s="2">
        <v>0.36891203703703701</v>
      </c>
      <c r="U41" s="104">
        <v>7.7999999999998604</v>
      </c>
      <c r="V41" s="105">
        <v>96.233333333333405</v>
      </c>
      <c r="W41" s="106"/>
      <c r="X41" s="113"/>
      <c r="Y41" s="262"/>
      <c r="Z41" s="263"/>
      <c r="AA41" s="111">
        <f>M41-J41</f>
        <v>-347.35019050918118</v>
      </c>
      <c r="AB41" s="103">
        <f>M41/J41</f>
        <v>0.86640377288108417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2234.7556193697869</v>
      </c>
      <c r="N55" s="139">
        <f>M55/L55</f>
        <v>372.45926989496451</v>
      </c>
      <c r="O55" s="140">
        <f>L55-I55</f>
        <v>0</v>
      </c>
      <c r="P55" s="141">
        <f>N55-K55</f>
        <v>-60.874063438368808</v>
      </c>
      <c r="Q55" s="142">
        <f>N55/K55</f>
        <v>0.85952139206530276</v>
      </c>
      <c r="R55" s="278"/>
      <c r="S55" s="143">
        <f>S39</f>
        <v>0.25</v>
      </c>
      <c r="T55" s="144">
        <f>INDEX(T39:T54,COUNTA(T39:T54))</f>
        <v>0.36891203703703701</v>
      </c>
      <c r="U55" s="145"/>
      <c r="V55" s="156"/>
      <c r="W55" s="135"/>
      <c r="X55" s="139"/>
      <c r="Y55" s="265"/>
      <c r="Z55" s="266"/>
      <c r="AA55" s="157">
        <f>M55-J55</f>
        <v>-365.24438063021307</v>
      </c>
      <c r="AB55" s="142">
        <f>M55/J55</f>
        <v>0.85952139206530265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5469</v>
      </c>
      <c r="G56" s="159">
        <f t="shared" ref="G56" si="14">E56*F56</f>
        <v>76730.069999999992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2390.239164744446</v>
      </c>
      <c r="N56" s="163">
        <f>M56/L56</f>
        <v>597.55979118611151</v>
      </c>
      <c r="O56" s="165">
        <f>L56-I56</f>
        <v>0</v>
      </c>
      <c r="P56" s="166">
        <f>N56-K56</f>
        <v>-77.440208813888489</v>
      </c>
      <c r="Q56" s="152">
        <f>N56/K56</f>
        <v>0.88527376472016517</v>
      </c>
      <c r="R56" s="276">
        <f>Q72</f>
        <v>0.88527376472016517</v>
      </c>
      <c r="S56" s="167">
        <v>0.25</v>
      </c>
      <c r="T56" s="168">
        <v>0.34533564814814816</v>
      </c>
      <c r="U56" s="169"/>
      <c r="V56" s="170">
        <v>137.28333333333333</v>
      </c>
      <c r="W56" s="173"/>
      <c r="X56" s="151"/>
      <c r="Y56" s="279"/>
      <c r="Z56" s="280"/>
      <c r="AA56" s="109">
        <f>M56-J56</f>
        <v>-309.76083525555396</v>
      </c>
      <c r="AB56" s="152">
        <f>M56/J56</f>
        <v>0.88527376472016517</v>
      </c>
      <c r="AC56" s="267">
        <f>AB72</f>
        <v>0.88527376472016517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2390.239164744446</v>
      </c>
      <c r="N72" s="139">
        <f>M72/L72</f>
        <v>597.55979118611151</v>
      </c>
      <c r="O72" s="140">
        <f>L72-I72</f>
        <v>0</v>
      </c>
      <c r="P72" s="141">
        <f>N72-K72</f>
        <v>-77.440208813888489</v>
      </c>
      <c r="Q72" s="142">
        <f>N72/K72</f>
        <v>0.88527376472016517</v>
      </c>
      <c r="R72" s="278"/>
      <c r="S72" s="143">
        <f>S56</f>
        <v>0.25</v>
      </c>
      <c r="T72" s="144">
        <f>INDEX(T56:T71,COUNTA(T56:T71))</f>
        <v>0.34533564814814816</v>
      </c>
      <c r="U72" s="145"/>
      <c r="V72" s="156"/>
      <c r="W72" s="89"/>
      <c r="X72" s="91"/>
      <c r="Y72" s="265"/>
      <c r="Z72" s="266"/>
      <c r="AA72" s="157">
        <f>M72-J72</f>
        <v>-309.76083525555396</v>
      </c>
      <c r="AB72" s="142">
        <f>M72/J72</f>
        <v>0.88527376472016517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4889</v>
      </c>
      <c r="G73" s="159">
        <f t="shared" ref="G73" si="18">E73*F73</f>
        <v>104869.05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2852.5769854132905</v>
      </c>
      <c r="N73" s="163">
        <f>M73/L73</f>
        <v>713.14424635332261</v>
      </c>
      <c r="O73" s="165">
        <f>L73-I73</f>
        <v>0</v>
      </c>
      <c r="P73" s="166">
        <f>N73-K73</f>
        <v>-111.85575364667739</v>
      </c>
      <c r="Q73" s="152">
        <f>N73/K73</f>
        <v>0.86441726830705767</v>
      </c>
      <c r="R73" s="276">
        <f>Q89</f>
        <v>0.86441726830705767</v>
      </c>
      <c r="S73" s="167">
        <v>0.37233796296296295</v>
      </c>
      <c r="T73" s="168">
        <v>0.44374999999999998</v>
      </c>
      <c r="U73" s="169"/>
      <c r="V73" s="170">
        <v>102.83333333333331</v>
      </c>
      <c r="W73" s="168"/>
      <c r="X73" s="171"/>
      <c r="Y73" s="279"/>
      <c r="Z73" s="280"/>
      <c r="AA73" s="109">
        <f>M73-J73</f>
        <v>-447.42301458670954</v>
      </c>
      <c r="AB73" s="152">
        <f>M73/J73</f>
        <v>0.86441726830705767</v>
      </c>
      <c r="AC73" s="267">
        <f>AB89</f>
        <v>0.86441726830705767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2852.5769854132905</v>
      </c>
      <c r="N89" s="139">
        <f t="shared" ref="N89:N94" si="22">M89/L89</f>
        <v>713.14424635332261</v>
      </c>
      <c r="O89" s="140">
        <f t="shared" ref="O89:O94" si="23">L89-I89</f>
        <v>0</v>
      </c>
      <c r="P89" s="141">
        <f t="shared" ref="P89:P94" si="24">N89-K89</f>
        <v>-111.85575364667739</v>
      </c>
      <c r="Q89" s="142">
        <f t="shared" ref="Q89:Q94" si="25">N89/K89</f>
        <v>0.86441726830705767</v>
      </c>
      <c r="R89" s="278"/>
      <c r="S89" s="143">
        <f>S73</f>
        <v>0.37233796296296295</v>
      </c>
      <c r="T89" s="144">
        <f>INDEX(T73:T88,COUNTA(T73:T88))</f>
        <v>0.44374999999999998</v>
      </c>
      <c r="U89" s="145"/>
      <c r="V89" s="156"/>
      <c r="W89" s="135"/>
      <c r="X89" s="139"/>
      <c r="Y89" s="265"/>
      <c r="Z89" s="266"/>
      <c r="AA89" s="157">
        <f t="shared" ref="AA89:AA94" si="26">M89-J89</f>
        <v>-447.42301458670954</v>
      </c>
      <c r="AB89" s="142">
        <f t="shared" ref="AB89:AB94" si="27">M89/J89</f>
        <v>0.86441726830705767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1167</v>
      </c>
      <c r="G90" s="159">
        <f t="shared" ref="G90:G94" si="28">E90*F90</f>
        <v>25032.149999999998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2854.0760869565206</v>
      </c>
      <c r="N90" s="163">
        <f t="shared" si="22"/>
        <v>951.35869565217354</v>
      </c>
      <c r="O90" s="165">
        <f t="shared" si="23"/>
        <v>0</v>
      </c>
      <c r="P90" s="166">
        <f t="shared" si="24"/>
        <v>-148.64130434782646</v>
      </c>
      <c r="Q90" s="152">
        <f t="shared" si="25"/>
        <v>0.86487154150197598</v>
      </c>
      <c r="R90" s="276">
        <f>Q106</f>
        <v>0.8706440366876711</v>
      </c>
      <c r="S90" s="167">
        <v>0.16699074074074075</v>
      </c>
      <c r="T90" s="168">
        <v>0.18402777777777779</v>
      </c>
      <c r="U90" s="169"/>
      <c r="V90" s="170">
        <v>24.533333333333346</v>
      </c>
      <c r="W90" s="173"/>
      <c r="X90" s="151"/>
      <c r="Y90" s="279"/>
      <c r="Z90" s="280"/>
      <c r="AA90" s="109">
        <f t="shared" si="26"/>
        <v>-445.92391304347939</v>
      </c>
      <c r="AB90" s="152">
        <f t="shared" si="27"/>
        <v>0.86487154150197598</v>
      </c>
      <c r="AC90" s="267">
        <f>AB106</f>
        <v>0.87064403668767099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2652</v>
      </c>
      <c r="G91" s="95">
        <f t="shared" si="28"/>
        <v>41662.920000000006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2875.6626506024081</v>
      </c>
      <c r="N91" s="99">
        <f t="shared" si="22"/>
        <v>958.55421686746934</v>
      </c>
      <c r="O91" s="101">
        <f t="shared" si="23"/>
        <v>0</v>
      </c>
      <c r="P91" s="102">
        <f t="shared" si="24"/>
        <v>-141.44578313253066</v>
      </c>
      <c r="Q91" s="103">
        <f t="shared" si="25"/>
        <v>0.87141292442497209</v>
      </c>
      <c r="R91" s="277"/>
      <c r="S91" s="1">
        <v>0.18680555555555553</v>
      </c>
      <c r="T91" s="2">
        <v>0.22523148148148148</v>
      </c>
      <c r="U91" s="104">
        <v>3.9999999999999458</v>
      </c>
      <c r="V91" s="105">
        <v>55.333333333333364</v>
      </c>
      <c r="W91" s="106"/>
      <c r="X91" s="107"/>
      <c r="Y91" s="262"/>
      <c r="Z91" s="263"/>
      <c r="AA91" s="111">
        <f t="shared" si="26"/>
        <v>-424.33734939759188</v>
      </c>
      <c r="AB91" s="103">
        <f t="shared" si="27"/>
        <v>0.8714129244249722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1526</v>
      </c>
      <c r="G92" s="95">
        <f t="shared" si="28"/>
        <v>33999.279999999999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2862.7410109432017</v>
      </c>
      <c r="N92" s="99">
        <f t="shared" si="22"/>
        <v>572.54820218864029</v>
      </c>
      <c r="O92" s="101">
        <f t="shared" si="23"/>
        <v>0</v>
      </c>
      <c r="P92" s="102">
        <f t="shared" si="24"/>
        <v>-87.451797811359711</v>
      </c>
      <c r="Q92" s="103">
        <f t="shared" si="25"/>
        <v>0.86749727604339433</v>
      </c>
      <c r="R92" s="277"/>
      <c r="S92" s="1">
        <v>0.22848379629629631</v>
      </c>
      <c r="T92" s="2">
        <v>0.25069444444444444</v>
      </c>
      <c r="U92" s="104">
        <v>4.6833333333333593</v>
      </c>
      <c r="V92" s="105">
        <v>31.983333333333309</v>
      </c>
      <c r="W92" s="106"/>
      <c r="X92" s="107"/>
      <c r="Y92" s="262"/>
      <c r="Z92" s="263"/>
      <c r="AA92" s="111">
        <f t="shared" si="26"/>
        <v>-437.25898905679833</v>
      </c>
      <c r="AB92" s="103">
        <f t="shared" si="27"/>
        <v>0.86749727604339444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3385</v>
      </c>
      <c r="G93" s="95">
        <f t="shared" si="28"/>
        <v>60557.65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2880.1701725360458</v>
      </c>
      <c r="N93" s="99">
        <f t="shared" si="22"/>
        <v>720.04254313401145</v>
      </c>
      <c r="O93" s="101">
        <f t="shared" si="23"/>
        <v>0</v>
      </c>
      <c r="P93" s="102">
        <f t="shared" si="24"/>
        <v>-104.95745686598855</v>
      </c>
      <c r="Q93" s="103">
        <f t="shared" si="25"/>
        <v>0.87277884016243812</v>
      </c>
      <c r="R93" s="277"/>
      <c r="S93" s="1">
        <v>0.25450231481481483</v>
      </c>
      <c r="T93" s="2">
        <v>0.3034722222222222</v>
      </c>
      <c r="U93" s="104">
        <v>5.4833333333333645</v>
      </c>
      <c r="V93" s="105">
        <v>70.516666666666609</v>
      </c>
      <c r="W93" s="106"/>
      <c r="X93" s="107"/>
      <c r="Y93" s="262"/>
      <c r="Z93" s="263"/>
      <c r="AA93" s="111">
        <f t="shared" si="26"/>
        <v>-419.82982746395419</v>
      </c>
      <c r="AB93" s="103">
        <f t="shared" si="27"/>
        <v>0.87277884016243812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5618</v>
      </c>
      <c r="G94" s="95">
        <f t="shared" si="28"/>
        <v>93595.88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2892.9766843083962</v>
      </c>
      <c r="N94" s="99">
        <f t="shared" si="22"/>
        <v>723.24417107709905</v>
      </c>
      <c r="O94" s="101">
        <f t="shared" si="23"/>
        <v>0</v>
      </c>
      <c r="P94" s="102">
        <f t="shared" si="24"/>
        <v>-101.75582892290095</v>
      </c>
      <c r="Q94" s="103">
        <f t="shared" si="25"/>
        <v>0.87665960130557463</v>
      </c>
      <c r="R94" s="277"/>
      <c r="S94" s="1">
        <v>0.30797453703703703</v>
      </c>
      <c r="T94" s="2">
        <v>0.3888888888888889</v>
      </c>
      <c r="U94" s="104">
        <v>6.4833333333333609</v>
      </c>
      <c r="V94" s="105">
        <v>116.51666666666668</v>
      </c>
      <c r="W94" s="106"/>
      <c r="X94" s="107"/>
      <c r="Y94" s="262"/>
      <c r="Z94" s="263"/>
      <c r="AA94" s="111">
        <f t="shared" si="26"/>
        <v>-407.02331569160378</v>
      </c>
      <c r="AB94" s="103">
        <f t="shared" si="27"/>
        <v>0.87665960130557463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2873.1253210693144</v>
      </c>
      <c r="N106" s="139">
        <f>M106/L106</f>
        <v>756.08561080771437</v>
      </c>
      <c r="O106" s="140">
        <f>L106-I106</f>
        <v>0</v>
      </c>
      <c r="P106" s="141">
        <f>N106-K106</f>
        <v>-112.33544182386458</v>
      </c>
      <c r="Q106" s="142">
        <f>N106/K106</f>
        <v>0.8706440366876711</v>
      </c>
      <c r="R106" s="278"/>
      <c r="S106" s="143">
        <f>S90</f>
        <v>0.16699074074074075</v>
      </c>
      <c r="T106" s="144">
        <f>INDEX(T90:T105,COUNTA(T90:T105))</f>
        <v>0.3888888888888889</v>
      </c>
      <c r="U106" s="145"/>
      <c r="V106" s="156"/>
      <c r="W106" s="89"/>
      <c r="X106" s="91"/>
      <c r="Y106" s="265"/>
      <c r="Z106" s="266"/>
      <c r="AA106" s="157">
        <f>M106-J106</f>
        <v>-426.8746789306856</v>
      </c>
      <c r="AB106" s="142">
        <f>M106/J106</f>
        <v>0.87064403668767099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2609</v>
      </c>
      <c r="G107" s="159">
        <f t="shared" ref="G107:G110" si="33">E107*F107</f>
        <v>64755.38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2860.9198903441979</v>
      </c>
      <c r="N107" s="163">
        <f>M107/L107</f>
        <v>715.22997258604948</v>
      </c>
      <c r="O107" s="165">
        <f>L107-I107</f>
        <v>0</v>
      </c>
      <c r="P107" s="166">
        <f>N107-K107</f>
        <v>-109.77002741395052</v>
      </c>
      <c r="Q107" s="152">
        <f>N107/K107</f>
        <v>0.8669454213164236</v>
      </c>
      <c r="R107" s="276">
        <f>Q123</f>
        <v>0.84831621505158183</v>
      </c>
      <c r="S107" s="167">
        <v>0.16686342592592593</v>
      </c>
      <c r="T107" s="168">
        <v>0.2048611111111111</v>
      </c>
      <c r="U107" s="169"/>
      <c r="V107" s="170">
        <v>54.716666666666654</v>
      </c>
      <c r="W107" s="173"/>
      <c r="X107" s="151"/>
      <c r="Y107" s="279"/>
      <c r="Z107" s="280"/>
      <c r="AA107" s="109">
        <f>M107-J107</f>
        <v>-439.08010965580206</v>
      </c>
      <c r="AB107" s="152">
        <f>M107/J107</f>
        <v>0.8669454213164236</v>
      </c>
      <c r="AC107" s="267">
        <f>AB123</f>
        <v>0.84831621505158172</v>
      </c>
    </row>
    <row r="108" spans="1:29" ht="15.75" customHeight="1">
      <c r="A108" s="271"/>
      <c r="B108" s="92" t="s">
        <v>115</v>
      </c>
      <c r="C108" s="260" t="s">
        <v>123</v>
      </c>
      <c r="D108" s="261"/>
      <c r="E108" s="93">
        <v>18.18</v>
      </c>
      <c r="F108" s="94">
        <v>2773</v>
      </c>
      <c r="G108" s="95">
        <f t="shared" si="33"/>
        <v>50413.14</v>
      </c>
      <c r="H108" s="96"/>
      <c r="I108" s="97">
        <v>3</v>
      </c>
      <c r="J108" s="98">
        <v>3600</v>
      </c>
      <c r="K108" s="99">
        <f t="shared" ref="K108:K145" si="34">J108/I108</f>
        <v>1200</v>
      </c>
      <c r="L108" s="100">
        <v>3</v>
      </c>
      <c r="M108" s="98">
        <f>F108/V108*60</f>
        <v>3029.6813353566022</v>
      </c>
      <c r="N108" s="99">
        <f>M108/L108</f>
        <v>1009.8937784522008</v>
      </c>
      <c r="O108" s="101">
        <f>L108-I108</f>
        <v>0</v>
      </c>
      <c r="P108" s="102">
        <f>N108-K108</f>
        <v>-190.10622154779924</v>
      </c>
      <c r="Q108" s="103">
        <f>N108/K108</f>
        <v>0.84157814871016734</v>
      </c>
      <c r="R108" s="277"/>
      <c r="S108" s="1">
        <v>0.21741898148148148</v>
      </c>
      <c r="T108" s="2">
        <v>0.25555555555555554</v>
      </c>
      <c r="U108" s="104">
        <v>18.083333333333336</v>
      </c>
      <c r="V108" s="105">
        <v>54.916666666666643</v>
      </c>
      <c r="W108" s="106"/>
      <c r="X108" s="107"/>
      <c r="Y108" s="262"/>
      <c r="Z108" s="263"/>
      <c r="AA108" s="111">
        <f>M108-J108</f>
        <v>-570.31866464339782</v>
      </c>
      <c r="AB108" s="103">
        <f>M108/J108</f>
        <v>0.84157814871016723</v>
      </c>
      <c r="AC108" s="268"/>
    </row>
    <row r="109" spans="1:29" ht="15.75" customHeight="1">
      <c r="A109" s="271"/>
      <c r="B109" s="92" t="s">
        <v>115</v>
      </c>
      <c r="C109" s="260" t="s">
        <v>207</v>
      </c>
      <c r="D109" s="261"/>
      <c r="E109" s="93">
        <v>18.18</v>
      </c>
      <c r="F109" s="94">
        <v>2311</v>
      </c>
      <c r="G109" s="95">
        <f t="shared" si="33"/>
        <v>42013.979999999996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3034.1356673960649</v>
      </c>
      <c r="N109" s="99">
        <f>M109/L109</f>
        <v>1011.3785557986884</v>
      </c>
      <c r="O109" s="101">
        <f>L109-I109</f>
        <v>0</v>
      </c>
      <c r="P109" s="102">
        <f>N109-K109</f>
        <v>-188.62144420131165</v>
      </c>
      <c r="Q109" s="103">
        <f>N109/K109</f>
        <v>0.84281546316557365</v>
      </c>
      <c r="R109" s="277"/>
      <c r="S109" s="1">
        <v>0.2696527777777778</v>
      </c>
      <c r="T109" s="2">
        <v>0.30138888888888887</v>
      </c>
      <c r="U109" s="104">
        <v>20.300000000000054</v>
      </c>
      <c r="V109" s="105">
        <v>45.699999999999946</v>
      </c>
      <c r="W109" s="106"/>
      <c r="X109" s="107"/>
      <c r="Y109" s="262"/>
      <c r="Z109" s="263"/>
      <c r="AA109" s="111">
        <f>M109-J109</f>
        <v>-565.86433260393505</v>
      </c>
      <c r="AB109" s="103">
        <f>M109/J109</f>
        <v>0.84281546316557354</v>
      </c>
      <c r="AC109" s="268"/>
    </row>
    <row r="110" spans="1:29" ht="15.75" customHeight="1">
      <c r="A110" s="271"/>
      <c r="B110" s="92" t="s">
        <v>115</v>
      </c>
      <c r="C110" s="260" t="s">
        <v>208</v>
      </c>
      <c r="D110" s="261"/>
      <c r="E110" s="93">
        <v>14.28</v>
      </c>
      <c r="F110" s="94">
        <v>6984</v>
      </c>
      <c r="G110" s="95">
        <f t="shared" si="33"/>
        <v>99731.51999999999</v>
      </c>
      <c r="H110" s="96"/>
      <c r="I110" s="97">
        <v>3</v>
      </c>
      <c r="J110" s="98">
        <v>3600</v>
      </c>
      <c r="K110" s="99">
        <f t="shared" si="34"/>
        <v>1200</v>
      </c>
      <c r="L110" s="100">
        <v>3</v>
      </c>
      <c r="M110" s="98">
        <f>F110/V110*60</f>
        <v>3036.521739130435</v>
      </c>
      <c r="N110" s="99">
        <f>M110/L110</f>
        <v>1012.1739130434784</v>
      </c>
      <c r="O110" s="101">
        <f>L110-I110</f>
        <v>0</v>
      </c>
      <c r="P110" s="102">
        <f>N110-K110</f>
        <v>-187.82608695652164</v>
      </c>
      <c r="Q110" s="103">
        <f>N110/K110</f>
        <v>0.84347826086956534</v>
      </c>
      <c r="R110" s="277"/>
      <c r="S110" s="1">
        <v>0.31111111111111112</v>
      </c>
      <c r="T110" s="2">
        <v>0.40694444444444444</v>
      </c>
      <c r="U110" s="104">
        <v>14.00000000000003</v>
      </c>
      <c r="V110" s="105">
        <v>138</v>
      </c>
      <c r="W110" s="106"/>
      <c r="X110" s="107"/>
      <c r="Y110" s="262"/>
      <c r="Z110" s="263"/>
      <c r="AA110" s="111">
        <f>M110-J110</f>
        <v>-563.47826086956502</v>
      </c>
      <c r="AB110" s="103">
        <f>M110/J110</f>
        <v>0.84347826086956523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35">AVERAGE(I107:I122)</f>
        <v>3.25</v>
      </c>
      <c r="J123" s="138">
        <f t="shared" si="35"/>
        <v>3525</v>
      </c>
      <c r="K123" s="139">
        <f t="shared" ref="K123" si="36">J123/I123</f>
        <v>1084.6153846153845</v>
      </c>
      <c r="L123" s="137">
        <f t="shared" ref="L123:M123" si="37">AVERAGE(L107:L122)</f>
        <v>3.25</v>
      </c>
      <c r="M123" s="138">
        <f t="shared" si="37"/>
        <v>2990.3146580568255</v>
      </c>
      <c r="N123" s="139">
        <f t="shared" ref="N123:N128" si="38">M123/L123</f>
        <v>920.09681786363865</v>
      </c>
      <c r="O123" s="140">
        <f t="shared" ref="O123:O128" si="39">L123-I123</f>
        <v>0</v>
      </c>
      <c r="P123" s="141">
        <f t="shared" ref="P123:P128" si="40">N123-K123</f>
        <v>-164.51856675174588</v>
      </c>
      <c r="Q123" s="142">
        <f t="shared" ref="Q123:Q128" si="41">N123/K123</f>
        <v>0.84831621505158183</v>
      </c>
      <c r="R123" s="278"/>
      <c r="S123" s="143">
        <f>S107</f>
        <v>0.16686342592592593</v>
      </c>
      <c r="T123" s="144">
        <f>INDEX(T107:T122,COUNTA(T107:T122))</f>
        <v>0.40694444444444444</v>
      </c>
      <c r="U123" s="145"/>
      <c r="V123" s="156"/>
      <c r="W123" s="89"/>
      <c r="X123" s="91"/>
      <c r="Y123" s="265"/>
      <c r="Z123" s="266"/>
      <c r="AA123" s="157">
        <f t="shared" ref="AA123:AA128" si="42">M123-J123</f>
        <v>-534.68534194317454</v>
      </c>
      <c r="AB123" s="142">
        <f t="shared" ref="AB123:AB128" si="43">M123/J123</f>
        <v>0.84831621505158172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2520</v>
      </c>
      <c r="G124" s="159">
        <f t="shared" ref="G124:G128" si="44">E124*F124</f>
        <v>63075.600000000006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2857.3228346456704</v>
      </c>
      <c r="N124" s="163">
        <f t="shared" si="38"/>
        <v>714.33070866141759</v>
      </c>
      <c r="O124" s="165">
        <f t="shared" si="39"/>
        <v>0</v>
      </c>
      <c r="P124" s="166">
        <f t="shared" si="40"/>
        <v>-110.66929133858241</v>
      </c>
      <c r="Q124" s="152">
        <f t="shared" si="41"/>
        <v>0.86585540443808195</v>
      </c>
      <c r="R124" s="276">
        <f>Q140</f>
        <v>0.87311118029874646</v>
      </c>
      <c r="S124" s="167">
        <v>0.16672453703703705</v>
      </c>
      <c r="T124" s="168">
        <v>0.20347222222222222</v>
      </c>
      <c r="U124" s="169"/>
      <c r="V124" s="170">
        <v>52.91666666666665</v>
      </c>
      <c r="W124" s="168"/>
      <c r="X124" s="171"/>
      <c r="Y124" s="279"/>
      <c r="Z124" s="280"/>
      <c r="AA124" s="109">
        <f t="shared" si="42"/>
        <v>-442.67716535432965</v>
      </c>
      <c r="AB124" s="152">
        <f t="shared" si="43"/>
        <v>0.86585540443808195</v>
      </c>
      <c r="AC124" s="267">
        <f>AB140</f>
        <v>0.87311118029874646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3012</v>
      </c>
      <c r="G125" s="95">
        <f t="shared" si="44"/>
        <v>76655.399999999994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>F125/V125*60</f>
        <v>2868.5714285714275</v>
      </c>
      <c r="N125" s="99">
        <f t="shared" si="38"/>
        <v>717.14285714285688</v>
      </c>
      <c r="O125" s="101">
        <f t="shared" si="39"/>
        <v>0</v>
      </c>
      <c r="P125" s="102">
        <f t="shared" si="40"/>
        <v>-107.85714285714312</v>
      </c>
      <c r="Q125" s="103">
        <f t="shared" si="41"/>
        <v>0.86926406926406896</v>
      </c>
      <c r="R125" s="277"/>
      <c r="S125" s="1">
        <v>0.21666666666666667</v>
      </c>
      <c r="T125" s="2">
        <v>0.26041666666666669</v>
      </c>
      <c r="U125" s="104">
        <v>19.000000000000014</v>
      </c>
      <c r="V125" s="105">
        <v>63.000000000000014</v>
      </c>
      <c r="W125" s="106"/>
      <c r="X125" s="113"/>
      <c r="Y125" s="262"/>
      <c r="Z125" s="263"/>
      <c r="AA125" s="111">
        <f t="shared" si="42"/>
        <v>-431.42857142857247</v>
      </c>
      <c r="AB125" s="103">
        <f t="shared" si="43"/>
        <v>0.86926406926406896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2314</v>
      </c>
      <c r="G126" s="95">
        <f t="shared" si="44"/>
        <v>61853.22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>F126/V126*60</f>
        <v>2861.69701133631</v>
      </c>
      <c r="N126" s="99">
        <f t="shared" si="38"/>
        <v>715.42425283407749</v>
      </c>
      <c r="O126" s="101">
        <f t="shared" si="39"/>
        <v>0</v>
      </c>
      <c r="P126" s="102">
        <f t="shared" si="40"/>
        <v>-109.57574716592251</v>
      </c>
      <c r="Q126" s="103">
        <f t="shared" si="41"/>
        <v>0.86718091252615459</v>
      </c>
      <c r="R126" s="277"/>
      <c r="S126" s="1">
        <v>0.27325231481481482</v>
      </c>
      <c r="T126" s="2">
        <v>0.30694444444444446</v>
      </c>
      <c r="U126" s="104">
        <v>18.48333333333332</v>
      </c>
      <c r="V126" s="105">
        <v>48.51666666666668</v>
      </c>
      <c r="W126" s="106"/>
      <c r="X126" s="113"/>
      <c r="Y126" s="262"/>
      <c r="Z126" s="263"/>
      <c r="AA126" s="111">
        <f t="shared" si="42"/>
        <v>-438.30298866369003</v>
      </c>
      <c r="AB126" s="103">
        <f t="shared" si="43"/>
        <v>0.86718091252615459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3720</v>
      </c>
      <c r="G127" s="95">
        <f t="shared" si="44"/>
        <v>111600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>F127/V127*60</f>
        <v>2646.1173681090695</v>
      </c>
      <c r="N127" s="99">
        <f t="shared" si="38"/>
        <v>661.52934202726738</v>
      </c>
      <c r="O127" s="101">
        <f t="shared" si="39"/>
        <v>0</v>
      </c>
      <c r="P127" s="102">
        <f t="shared" si="40"/>
        <v>-88.470657972732624</v>
      </c>
      <c r="Q127" s="103">
        <f t="shared" si="41"/>
        <v>0.8820391227030232</v>
      </c>
      <c r="R127" s="277"/>
      <c r="S127" s="1">
        <v>0.32013888888888892</v>
      </c>
      <c r="T127" s="2">
        <v>0.3787152777777778</v>
      </c>
      <c r="U127" s="104">
        <v>19.000000000000014</v>
      </c>
      <c r="V127" s="105">
        <v>84.35</v>
      </c>
      <c r="W127" s="106"/>
      <c r="X127" s="107"/>
      <c r="Y127" s="262"/>
      <c r="Z127" s="263"/>
      <c r="AA127" s="111">
        <f t="shared" si="42"/>
        <v>-353.8826318909305</v>
      </c>
      <c r="AB127" s="103">
        <f t="shared" si="43"/>
        <v>0.8820391227030232</v>
      </c>
      <c r="AC127" s="268"/>
    </row>
    <row r="128" spans="1:29" ht="15.75" customHeight="1">
      <c r="A128" s="282"/>
      <c r="B128" s="92" t="s">
        <v>115</v>
      </c>
      <c r="C128" s="260" t="s">
        <v>126</v>
      </c>
      <c r="D128" s="261"/>
      <c r="E128" s="93">
        <v>30</v>
      </c>
      <c r="F128" s="94">
        <v>4032</v>
      </c>
      <c r="G128" s="95">
        <f t="shared" si="44"/>
        <v>120960</v>
      </c>
      <c r="H128" s="113"/>
      <c r="I128" s="97">
        <v>3</v>
      </c>
      <c r="J128" s="98">
        <v>3000</v>
      </c>
      <c r="K128" s="99">
        <f t="shared" si="34"/>
        <v>1000</v>
      </c>
      <c r="L128" s="114">
        <v>3</v>
      </c>
      <c r="M128" s="98">
        <f>F128/V128*60</f>
        <v>2648.7591240875927</v>
      </c>
      <c r="N128" s="99">
        <f t="shared" si="38"/>
        <v>882.91970802919752</v>
      </c>
      <c r="O128" s="101">
        <f t="shared" si="39"/>
        <v>0</v>
      </c>
      <c r="P128" s="102">
        <f t="shared" si="40"/>
        <v>-117.08029197080248</v>
      </c>
      <c r="Q128" s="103">
        <f t="shared" si="41"/>
        <v>0.8829197080291975</v>
      </c>
      <c r="R128" s="277"/>
      <c r="S128" s="1">
        <v>0.38888888888888895</v>
      </c>
      <c r="T128" s="2">
        <v>0.45231481481481484</v>
      </c>
      <c r="U128" s="104">
        <v>14.650000000000052</v>
      </c>
      <c r="V128" s="105">
        <v>91.333333333333272</v>
      </c>
      <c r="W128" s="106"/>
      <c r="X128" s="107"/>
      <c r="Y128" s="262"/>
      <c r="Z128" s="263"/>
      <c r="AA128" s="111">
        <f t="shared" si="42"/>
        <v>-351.24087591240732</v>
      </c>
      <c r="AB128" s="103">
        <f t="shared" si="43"/>
        <v>0.88291970802919761</v>
      </c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3.8</v>
      </c>
      <c r="J140" s="138">
        <f t="shared" si="45"/>
        <v>3180</v>
      </c>
      <c r="K140" s="139">
        <f t="shared" ref="K140" si="46">J140/I140</f>
        <v>836.84210526315792</v>
      </c>
      <c r="L140" s="137">
        <f t="shared" ref="L140:M140" si="47">AVERAGE(L124:L139)</f>
        <v>3.8</v>
      </c>
      <c r="M140" s="138">
        <f t="shared" si="47"/>
        <v>2776.4935533500138</v>
      </c>
      <c r="N140" s="139">
        <f t="shared" ref="N140:N145" si="48">M140/L140</f>
        <v>730.65619825000363</v>
      </c>
      <c r="O140" s="140">
        <f t="shared" ref="O140:O145" si="49">L140-I140</f>
        <v>0</v>
      </c>
      <c r="P140" s="141">
        <f t="shared" ref="P140:P145" si="50">N140-K140</f>
        <v>-106.18590701315429</v>
      </c>
      <c r="Q140" s="142">
        <f t="shared" ref="Q140:Q145" si="51">N140/K140</f>
        <v>0.87311118029874646</v>
      </c>
      <c r="R140" s="278"/>
      <c r="S140" s="143">
        <f>S124</f>
        <v>0.16672453703703705</v>
      </c>
      <c r="T140" s="144">
        <f>INDEX(T124:T139,COUNTA(T124:T139))</f>
        <v>0.45231481481481484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-403.50644664998617</v>
      </c>
      <c r="AB140" s="142">
        <f t="shared" ref="AB140:AB145" si="53">M140/J140</f>
        <v>0.87311118029874646</v>
      </c>
      <c r="AC140" s="269"/>
    </row>
    <row r="141" spans="1:29" ht="15.75" customHeight="1">
      <c r="A141" s="270" t="s">
        <v>127</v>
      </c>
      <c r="B141" s="108" t="s">
        <v>115</v>
      </c>
      <c r="C141" s="274" t="s">
        <v>246</v>
      </c>
      <c r="D141" s="275"/>
      <c r="E141" s="158">
        <v>13.42</v>
      </c>
      <c r="F141" s="87">
        <v>1554</v>
      </c>
      <c r="G141" s="159">
        <f t="shared" ref="G141:G145" si="54">E141*F141</f>
        <v>20854.68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3084.0132304299905</v>
      </c>
      <c r="N141" s="163">
        <f t="shared" si="48"/>
        <v>514.00220507166512</v>
      </c>
      <c r="O141" s="165">
        <f t="shared" si="49"/>
        <v>0</v>
      </c>
      <c r="P141" s="166">
        <f t="shared" si="50"/>
        <v>-85.997794928334883</v>
      </c>
      <c r="Q141" s="152">
        <f t="shared" si="51"/>
        <v>0.85667034178610857</v>
      </c>
      <c r="R141" s="276">
        <f>Q157</f>
        <v>0.85399134965472034</v>
      </c>
      <c r="S141" s="167">
        <v>0.70833333333333337</v>
      </c>
      <c r="T141" s="168">
        <v>0.72932870370370373</v>
      </c>
      <c r="U141" s="169"/>
      <c r="V141" s="170">
        <v>30.233333333333317</v>
      </c>
      <c r="W141" s="168"/>
      <c r="X141" s="171"/>
      <c r="Y141" s="279"/>
      <c r="Z141" s="280"/>
      <c r="AA141" s="109">
        <f t="shared" si="52"/>
        <v>-515.98676957000953</v>
      </c>
      <c r="AB141" s="152">
        <f t="shared" si="53"/>
        <v>0.85667034178610846</v>
      </c>
      <c r="AC141" s="267">
        <f>AB157</f>
        <v>0.85399134965472023</v>
      </c>
    </row>
    <row r="142" spans="1:29" ht="15.75" customHeight="1">
      <c r="A142" s="271"/>
      <c r="B142" s="92" t="s">
        <v>115</v>
      </c>
      <c r="C142" s="260" t="s">
        <v>131</v>
      </c>
      <c r="D142" s="261"/>
      <c r="E142" s="93">
        <v>28.57</v>
      </c>
      <c r="F142" s="94">
        <v>1475</v>
      </c>
      <c r="G142" s="95">
        <f t="shared" si="54"/>
        <v>42140.75</v>
      </c>
      <c r="H142" s="96"/>
      <c r="I142" s="97">
        <v>13</v>
      </c>
      <c r="J142" s="98">
        <v>3600</v>
      </c>
      <c r="K142" s="99">
        <f t="shared" si="34"/>
        <v>276.92307692307691</v>
      </c>
      <c r="L142" s="100">
        <v>13</v>
      </c>
      <c r="M142" s="98">
        <f>F142/V142*60</f>
        <v>3076.4774044032479</v>
      </c>
      <c r="N142" s="99">
        <f t="shared" si="48"/>
        <v>236.65210803101905</v>
      </c>
      <c r="O142" s="101">
        <f t="shared" si="49"/>
        <v>0</v>
      </c>
      <c r="P142" s="102">
        <f t="shared" si="50"/>
        <v>-40.270968892057851</v>
      </c>
      <c r="Q142" s="103">
        <f t="shared" si="51"/>
        <v>0.85457705677868001</v>
      </c>
      <c r="R142" s="277"/>
      <c r="S142" s="1">
        <v>0.73280092592592594</v>
      </c>
      <c r="T142" s="2">
        <v>0.75277777777777777</v>
      </c>
      <c r="U142" s="104">
        <v>4.9999999999999822</v>
      </c>
      <c r="V142" s="105">
        <v>28.766666666666634</v>
      </c>
      <c r="W142" s="106"/>
      <c r="X142" s="113"/>
      <c r="Y142" s="262"/>
      <c r="Z142" s="263"/>
      <c r="AA142" s="111">
        <f t="shared" si="52"/>
        <v>-523.52259559675213</v>
      </c>
      <c r="AB142" s="103">
        <f t="shared" si="53"/>
        <v>0.85457705677868001</v>
      </c>
      <c r="AC142" s="268"/>
    </row>
    <row r="143" spans="1:29" ht="15.75" customHeight="1">
      <c r="A143" s="271"/>
      <c r="B143" s="92" t="s">
        <v>104</v>
      </c>
      <c r="C143" s="260" t="s">
        <v>128</v>
      </c>
      <c r="D143" s="261"/>
      <c r="E143" s="93">
        <v>25.64</v>
      </c>
      <c r="F143" s="94">
        <v>2014</v>
      </c>
      <c r="G143" s="95">
        <f t="shared" si="54"/>
        <v>51638.96</v>
      </c>
      <c r="H143" s="96"/>
      <c r="I143" s="97">
        <v>11</v>
      </c>
      <c r="J143" s="98">
        <v>3600</v>
      </c>
      <c r="K143" s="99">
        <f t="shared" si="34"/>
        <v>327.27272727272725</v>
      </c>
      <c r="L143" s="100">
        <v>11</v>
      </c>
      <c r="M143" s="98">
        <f>F143/V143*60</f>
        <v>3021.0000000000109</v>
      </c>
      <c r="N143" s="99">
        <f t="shared" si="48"/>
        <v>274.63636363636465</v>
      </c>
      <c r="O143" s="101">
        <f t="shared" si="49"/>
        <v>0</v>
      </c>
      <c r="P143" s="102">
        <f t="shared" si="50"/>
        <v>-52.636363636362603</v>
      </c>
      <c r="Q143" s="103">
        <f t="shared" si="51"/>
        <v>0.83916666666666984</v>
      </c>
      <c r="R143" s="277"/>
      <c r="S143" s="1">
        <v>0.75694444444444453</v>
      </c>
      <c r="T143" s="2">
        <v>0.78472222222222221</v>
      </c>
      <c r="U143" s="104">
        <v>6.0000000000001386</v>
      </c>
      <c r="V143" s="105">
        <v>39.999999999999858</v>
      </c>
      <c r="W143" s="106"/>
      <c r="X143" s="113"/>
      <c r="Y143" s="262"/>
      <c r="Z143" s="263"/>
      <c r="AA143" s="111">
        <f t="shared" si="52"/>
        <v>-578.99999999998909</v>
      </c>
      <c r="AB143" s="103">
        <f t="shared" si="53"/>
        <v>0.83916666666666972</v>
      </c>
      <c r="AC143" s="268"/>
    </row>
    <row r="144" spans="1:29" ht="15.75" customHeight="1">
      <c r="A144" s="271"/>
      <c r="B144" s="92" t="s">
        <v>104</v>
      </c>
      <c r="C144" s="260" t="s">
        <v>129</v>
      </c>
      <c r="D144" s="261"/>
      <c r="E144" s="93">
        <v>29.52</v>
      </c>
      <c r="F144" s="94">
        <v>2252</v>
      </c>
      <c r="G144" s="95">
        <f t="shared" si="54"/>
        <v>66479.039999999994</v>
      </c>
      <c r="H144" s="96"/>
      <c r="I144" s="97">
        <v>17</v>
      </c>
      <c r="J144" s="98">
        <v>3273</v>
      </c>
      <c r="K144" s="99">
        <f t="shared" si="34"/>
        <v>192.52941176470588</v>
      </c>
      <c r="L144" s="100">
        <v>17</v>
      </c>
      <c r="M144" s="98">
        <f>F144/V144*60</f>
        <v>2815.9777700590457</v>
      </c>
      <c r="N144" s="99">
        <f t="shared" si="48"/>
        <v>165.64575117994386</v>
      </c>
      <c r="O144" s="101">
        <f t="shared" si="49"/>
        <v>0</v>
      </c>
      <c r="P144" s="102">
        <f t="shared" si="50"/>
        <v>-26.883660584762026</v>
      </c>
      <c r="Q144" s="103">
        <f t="shared" si="51"/>
        <v>0.86036595479958622</v>
      </c>
      <c r="R144" s="277"/>
      <c r="S144" s="1">
        <v>0.78959490740740745</v>
      </c>
      <c r="T144" s="2">
        <v>0.82291666666666674</v>
      </c>
      <c r="U144" s="104">
        <v>7.016666666666751</v>
      </c>
      <c r="V144" s="105">
        <v>47.983333333333377</v>
      </c>
      <c r="W144" s="106"/>
      <c r="X144" s="107"/>
      <c r="Y144" s="262"/>
      <c r="Z144" s="263"/>
      <c r="AA144" s="111">
        <f t="shared" si="52"/>
        <v>-457.02222994095428</v>
      </c>
      <c r="AB144" s="103">
        <f t="shared" si="53"/>
        <v>0.86036595479958622</v>
      </c>
      <c r="AC144" s="268"/>
    </row>
    <row r="145" spans="1:29" ht="15.75" customHeight="1">
      <c r="A145" s="272"/>
      <c r="B145" s="92" t="s">
        <v>104</v>
      </c>
      <c r="C145" s="260" t="s">
        <v>130</v>
      </c>
      <c r="D145" s="261"/>
      <c r="E145" s="93">
        <v>29.85</v>
      </c>
      <c r="F145" s="94">
        <v>2327</v>
      </c>
      <c r="G145" s="95">
        <f t="shared" si="54"/>
        <v>69460.95</v>
      </c>
      <c r="H145" s="113"/>
      <c r="I145" s="97">
        <v>17</v>
      </c>
      <c r="J145" s="98">
        <v>3273</v>
      </c>
      <c r="K145" s="99">
        <f t="shared" si="34"/>
        <v>192.52941176470588</v>
      </c>
      <c r="L145" s="114">
        <v>17</v>
      </c>
      <c r="M145" s="98">
        <f>F145/V145*60</f>
        <v>2815.8655462184797</v>
      </c>
      <c r="N145" s="99">
        <f t="shared" si="48"/>
        <v>165.63914977755763</v>
      </c>
      <c r="O145" s="101">
        <f t="shared" si="49"/>
        <v>0</v>
      </c>
      <c r="P145" s="102">
        <f t="shared" si="50"/>
        <v>-26.89026198714825</v>
      </c>
      <c r="Q145" s="103">
        <f t="shared" si="51"/>
        <v>0.86033166703894892</v>
      </c>
      <c r="R145" s="277"/>
      <c r="S145" s="1">
        <v>0.82737268518518514</v>
      </c>
      <c r="T145" s="2">
        <v>0.8618055555555556</v>
      </c>
      <c r="U145" s="104">
        <v>6.4166666666664973</v>
      </c>
      <c r="V145" s="105">
        <v>49.583333333333464</v>
      </c>
      <c r="W145" s="106"/>
      <c r="X145" s="107"/>
      <c r="Y145" s="262"/>
      <c r="Z145" s="263"/>
      <c r="AA145" s="111">
        <f t="shared" si="52"/>
        <v>-457.13445378152028</v>
      </c>
      <c r="AB145" s="103">
        <f t="shared" si="53"/>
        <v>0.86033166703894892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3469.2</v>
      </c>
      <c r="K157" s="139">
        <f t="shared" ref="K157" si="56">J157/I157</f>
        <v>271.03124999999994</v>
      </c>
      <c r="L157" s="137">
        <f t="shared" ref="L157:M157" si="57">AVERAGE(L141:L156)</f>
        <v>12.8</v>
      </c>
      <c r="M157" s="138">
        <f t="shared" si="57"/>
        <v>2962.6667902221552</v>
      </c>
      <c r="N157" s="139">
        <f>M157/L157</f>
        <v>231.45834298610586</v>
      </c>
      <c r="O157" s="140">
        <f>L157-I157</f>
        <v>0</v>
      </c>
      <c r="P157" s="141">
        <f>N157-K157</f>
        <v>-39.572907013894081</v>
      </c>
      <c r="Q157" s="142">
        <f>N157/K157</f>
        <v>0.85399134965472034</v>
      </c>
      <c r="R157" s="278"/>
      <c r="S157" s="143">
        <f>S141</f>
        <v>0.70833333333333337</v>
      </c>
      <c r="T157" s="144">
        <f>INDEX(T141:T156,COUNTA(T141:T156))</f>
        <v>0.8618055555555556</v>
      </c>
      <c r="U157" s="145"/>
      <c r="V157" s="156"/>
      <c r="W157" s="135"/>
      <c r="X157" s="139"/>
      <c r="Y157" s="265"/>
      <c r="Z157" s="266"/>
      <c r="AA157" s="157">
        <f>M157-J157</f>
        <v>-506.5332097778446</v>
      </c>
      <c r="AB157" s="142">
        <f>M157/J157</f>
        <v>0.85399134965472023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9781</v>
      </c>
      <c r="G158" s="159">
        <f t="shared" ref="G158" si="58">E158*F158</f>
        <v>137227.43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2408.7836913394453</v>
      </c>
      <c r="N158" s="163">
        <f>M158/L158</f>
        <v>602.19592283486134</v>
      </c>
      <c r="O158" s="165">
        <f>L158-I158</f>
        <v>0</v>
      </c>
      <c r="P158" s="166">
        <f>N158-K158</f>
        <v>-72.804077165138665</v>
      </c>
      <c r="Q158" s="152">
        <f>N158/K158</f>
        <v>0.89214210790349824</v>
      </c>
      <c r="R158" s="276">
        <f>Q174</f>
        <v>0.89214210790349824</v>
      </c>
      <c r="S158" s="167">
        <v>0.708587962962963</v>
      </c>
      <c r="T158" s="168">
        <v>0.87777777777777777</v>
      </c>
      <c r="U158" s="169"/>
      <c r="V158" s="170">
        <v>243.63333333333327</v>
      </c>
      <c r="W158" s="168"/>
      <c r="X158" s="171"/>
      <c r="Y158" s="279"/>
      <c r="Z158" s="280"/>
      <c r="AA158" s="109">
        <f>M158-J158</f>
        <v>-291.21630866055466</v>
      </c>
      <c r="AB158" s="152">
        <f>M158/J158</f>
        <v>0.89214210790349824</v>
      </c>
      <c r="AC158" s="267">
        <f>AB174</f>
        <v>0.89214210790349824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59">AVERAGE(I158:I173)</f>
        <v>4</v>
      </c>
      <c r="J174" s="138">
        <f t="shared" si="59"/>
        <v>2700</v>
      </c>
      <c r="K174" s="139">
        <f t="shared" ref="K174" si="60">J174/I174</f>
        <v>675</v>
      </c>
      <c r="L174" s="137">
        <f t="shared" ref="L174:M174" si="61">AVERAGE(L158:L173)</f>
        <v>4</v>
      </c>
      <c r="M174" s="138">
        <f t="shared" si="61"/>
        <v>2408.7836913394453</v>
      </c>
      <c r="N174" s="139">
        <f>M174/L174</f>
        <v>602.19592283486134</v>
      </c>
      <c r="O174" s="140">
        <f>L174-I174</f>
        <v>0</v>
      </c>
      <c r="P174" s="141">
        <f>N174-K174</f>
        <v>-72.804077165138665</v>
      </c>
      <c r="Q174" s="142">
        <f>N174/K174</f>
        <v>0.89214210790349824</v>
      </c>
      <c r="R174" s="278"/>
      <c r="S174" s="143">
        <f>S158</f>
        <v>0.708587962962963</v>
      </c>
      <c r="T174" s="144">
        <f>INDEX(T158:T173,COUNTA(T158:T173))</f>
        <v>0.87777777777777777</v>
      </c>
      <c r="U174" s="145"/>
      <c r="V174" s="156"/>
      <c r="W174" s="135"/>
      <c r="X174" s="139"/>
      <c r="Y174" s="265"/>
      <c r="Z174" s="266"/>
      <c r="AA174" s="157">
        <f>M174-J174</f>
        <v>-291.21630866055466</v>
      </c>
      <c r="AB174" s="142">
        <f>M174/J174</f>
        <v>0.89214210790349824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1292</v>
      </c>
      <c r="G175" s="159">
        <f t="shared" ref="G175:G178" si="62">E175*F175</f>
        <v>35633.360000000001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2569.7237569060753</v>
      </c>
      <c r="N175" s="163">
        <f>M175/L175</f>
        <v>642.43093922651883</v>
      </c>
      <c r="O175" s="165">
        <f>L175-I175</f>
        <v>0</v>
      </c>
      <c r="P175" s="166">
        <f>N175-K175</f>
        <v>-107.56906077348117</v>
      </c>
      <c r="Q175" s="152">
        <f>N175/K175</f>
        <v>0.85657458563535849</v>
      </c>
      <c r="R175" s="276">
        <f>Q191</f>
        <v>0.86506345849527366</v>
      </c>
      <c r="S175" s="167">
        <v>0.70833333333333337</v>
      </c>
      <c r="T175" s="168">
        <v>0.72928240740740746</v>
      </c>
      <c r="U175" s="169"/>
      <c r="V175" s="170">
        <v>30.166666666666693</v>
      </c>
      <c r="W175" s="173"/>
      <c r="X175" s="151"/>
      <c r="Y175" s="279"/>
      <c r="Z175" s="280"/>
      <c r="AA175" s="109">
        <f>M175-J175</f>
        <v>-430.27624309392468</v>
      </c>
      <c r="AB175" s="152">
        <f>M175/J175</f>
        <v>0.85657458563535849</v>
      </c>
      <c r="AC175" s="267">
        <f>AB191</f>
        <v>0.86506345849527366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1052</v>
      </c>
      <c r="G176" s="95">
        <f t="shared" si="62"/>
        <v>25405.8</v>
      </c>
      <c r="H176" s="96"/>
      <c r="I176" s="97">
        <v>4</v>
      </c>
      <c r="J176" s="98">
        <v>3000</v>
      </c>
      <c r="K176" s="99">
        <f t="shared" ref="K176:K178" si="63">J176/I176</f>
        <v>750</v>
      </c>
      <c r="L176" s="100">
        <v>4</v>
      </c>
      <c r="M176" s="98">
        <f>F176/V176*60</f>
        <v>2564.1164522681152</v>
      </c>
      <c r="N176" s="99">
        <f>M176/L176</f>
        <v>641.02911306702879</v>
      </c>
      <c r="O176" s="101">
        <f>L176-I176</f>
        <v>0</v>
      </c>
      <c r="P176" s="102">
        <f>N176-K176</f>
        <v>-108.97088693297121</v>
      </c>
      <c r="Q176" s="103">
        <f>N176/K176</f>
        <v>0.85470548408937175</v>
      </c>
      <c r="R176" s="277"/>
      <c r="S176" s="1">
        <v>0.73429398148148151</v>
      </c>
      <c r="T176" s="2">
        <v>0.75138888888888888</v>
      </c>
      <c r="U176" s="104">
        <v>7.2166666666666224</v>
      </c>
      <c r="V176" s="105">
        <v>24.616666666666625</v>
      </c>
      <c r="W176" s="106"/>
      <c r="X176" s="107"/>
      <c r="Y176" s="262"/>
      <c r="Z176" s="263"/>
      <c r="AA176" s="111">
        <f>M176-J176</f>
        <v>-435.88354773188485</v>
      </c>
      <c r="AB176" s="103">
        <f>M176/J176</f>
        <v>0.85470548408937175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2921</v>
      </c>
      <c r="G177" s="95">
        <f t="shared" si="62"/>
        <v>45888.91</v>
      </c>
      <c r="H177" s="96"/>
      <c r="I177" s="97">
        <v>3</v>
      </c>
      <c r="J177" s="98">
        <v>3300</v>
      </c>
      <c r="K177" s="99">
        <f t="shared" si="63"/>
        <v>1100</v>
      </c>
      <c r="L177" s="100">
        <v>3</v>
      </c>
      <c r="M177" s="98">
        <f>F177/V177*60</f>
        <v>2878.620312072263</v>
      </c>
      <c r="N177" s="99">
        <f>M177/L177</f>
        <v>959.54010402408767</v>
      </c>
      <c r="O177" s="101">
        <f>L177-I177</f>
        <v>0</v>
      </c>
      <c r="P177" s="102">
        <f>N177-K177</f>
        <v>-140.45989597591233</v>
      </c>
      <c r="Q177" s="103">
        <f>N177/K177</f>
        <v>0.87230918547644332</v>
      </c>
      <c r="R177" s="277"/>
      <c r="S177" s="1">
        <v>0.75494212962962959</v>
      </c>
      <c r="T177" s="2">
        <v>0.79722222222222228</v>
      </c>
      <c r="U177" s="104">
        <v>5.1166666666666138</v>
      </c>
      <c r="V177" s="105">
        <v>60.883333333333468</v>
      </c>
      <c r="W177" s="106"/>
      <c r="X177" s="107"/>
      <c r="Y177" s="262"/>
      <c r="Z177" s="263"/>
      <c r="AA177" s="111">
        <f>M177-J177</f>
        <v>-421.379687927737</v>
      </c>
      <c r="AB177" s="103">
        <f>M177/J177</f>
        <v>0.87230918547644332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5980</v>
      </c>
      <c r="G178" s="95">
        <f t="shared" si="62"/>
        <v>106982.2</v>
      </c>
      <c r="H178" s="96"/>
      <c r="I178" s="97">
        <v>4</v>
      </c>
      <c r="J178" s="98">
        <v>3300</v>
      </c>
      <c r="K178" s="99">
        <f t="shared" si="63"/>
        <v>825</v>
      </c>
      <c r="L178" s="100">
        <v>4</v>
      </c>
      <c r="M178" s="98">
        <f>F178/V178*60</f>
        <v>2887.3390557939947</v>
      </c>
      <c r="N178" s="99">
        <f>M178/L178</f>
        <v>721.83476394849868</v>
      </c>
      <c r="O178" s="101">
        <f>L178-I178</f>
        <v>0</v>
      </c>
      <c r="P178" s="102">
        <f>N178-K178</f>
        <v>-103.16523605150132</v>
      </c>
      <c r="Q178" s="103">
        <f>N178/K178</f>
        <v>0.87495122902848321</v>
      </c>
      <c r="R178" s="277"/>
      <c r="S178" s="1">
        <v>0.80208333333333337</v>
      </c>
      <c r="T178" s="2">
        <v>0.88837962962962957</v>
      </c>
      <c r="U178" s="104">
        <v>6.9999999999999751</v>
      </c>
      <c r="V178" s="105">
        <v>124.26666666666654</v>
      </c>
      <c r="W178" s="106"/>
      <c r="X178" s="107"/>
      <c r="Y178" s="262"/>
      <c r="Z178" s="263"/>
      <c r="AA178" s="111">
        <f>M178-J178</f>
        <v>-412.6609442060053</v>
      </c>
      <c r="AB178" s="103">
        <f>M178/J178</f>
        <v>0.87495122902848321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4">AVERAGE(I175:I190)</f>
        <v>3.75</v>
      </c>
      <c r="J191" s="138">
        <f t="shared" si="64"/>
        <v>3150</v>
      </c>
      <c r="K191" s="139">
        <f t="shared" ref="K191" si="65">J191/I191</f>
        <v>840</v>
      </c>
      <c r="L191" s="137">
        <f t="shared" ref="L191:M191" si="66">AVERAGE(L175:L190)</f>
        <v>3.75</v>
      </c>
      <c r="M191" s="138">
        <f t="shared" si="66"/>
        <v>2724.9498942601122</v>
      </c>
      <c r="N191" s="139">
        <f>M191/L191</f>
        <v>726.65330513602987</v>
      </c>
      <c r="O191" s="140">
        <f>L191-I191</f>
        <v>0</v>
      </c>
      <c r="P191" s="141">
        <f>N191-K191</f>
        <v>-113.34669486397013</v>
      </c>
      <c r="Q191" s="142">
        <f>N191/K191</f>
        <v>0.86506345849527366</v>
      </c>
      <c r="R191" s="278"/>
      <c r="S191" s="143">
        <f>S175</f>
        <v>0.70833333333333337</v>
      </c>
      <c r="T191" s="144">
        <f>INDEX(T175:T190,COUNTA(T175:T190))</f>
        <v>0.88837962962962957</v>
      </c>
      <c r="U191" s="145"/>
      <c r="V191" s="156"/>
      <c r="W191" s="89"/>
      <c r="X191" s="91"/>
      <c r="Y191" s="265"/>
      <c r="Z191" s="266"/>
      <c r="AA191" s="157">
        <f>M191-J191</f>
        <v>-425.05010573988784</v>
      </c>
      <c r="AB191" s="142">
        <f>M191/J191</f>
        <v>0.86506345849527366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1911</v>
      </c>
      <c r="G192" s="159">
        <f t="shared" ref="G192:G194" si="67">E192*F192</f>
        <v>42577.08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2865.3061224489816</v>
      </c>
      <c r="N192" s="163">
        <f>M192/L192</f>
        <v>573.06122448979636</v>
      </c>
      <c r="O192" s="165">
        <f>L192-I192</f>
        <v>0</v>
      </c>
      <c r="P192" s="166">
        <f>N192-K192</f>
        <v>-86.938775510203641</v>
      </c>
      <c r="Q192" s="152">
        <f>N192/K192</f>
        <v>0.86827458256029755</v>
      </c>
      <c r="R192" s="276">
        <f>Q208</f>
        <v>0.8722500234750854</v>
      </c>
      <c r="S192" s="167">
        <v>0.70833333333333337</v>
      </c>
      <c r="T192" s="168">
        <v>0.7361226851851852</v>
      </c>
      <c r="U192" s="169"/>
      <c r="V192" s="170">
        <v>40.016666666666637</v>
      </c>
      <c r="W192" s="173"/>
      <c r="X192" s="151"/>
      <c r="Y192" s="279"/>
      <c r="Z192" s="280"/>
      <c r="AA192" s="109">
        <f>M192-J192</f>
        <v>-434.69387755101843</v>
      </c>
      <c r="AB192" s="152">
        <f>M192/J192</f>
        <v>0.86827458256029744</v>
      </c>
      <c r="AC192" s="267">
        <f>AB208</f>
        <v>0.8722500234750854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1645</v>
      </c>
      <c r="G193" s="95">
        <f t="shared" si="67"/>
        <v>29906.1</v>
      </c>
      <c r="H193" s="96"/>
      <c r="I193" s="97">
        <v>4</v>
      </c>
      <c r="J193" s="98">
        <v>3300</v>
      </c>
      <c r="K193" s="99">
        <f t="shared" ref="K193:K230" si="68">J193/I193</f>
        <v>825</v>
      </c>
      <c r="L193" s="100">
        <v>4</v>
      </c>
      <c r="M193" s="98">
        <f>F193/V193*60</f>
        <v>2862.2522957950691</v>
      </c>
      <c r="N193" s="99">
        <f>M193/L193</f>
        <v>715.56307394876728</v>
      </c>
      <c r="O193" s="101">
        <f>L193-I193</f>
        <v>0</v>
      </c>
      <c r="P193" s="102">
        <f>N193-K193</f>
        <v>-109.43692605123272</v>
      </c>
      <c r="Q193" s="103">
        <f>N193/K193</f>
        <v>0.86734918054396037</v>
      </c>
      <c r="R193" s="277"/>
      <c r="S193" s="1">
        <v>0.73958333333333337</v>
      </c>
      <c r="T193" s="2">
        <v>0.76353009259259264</v>
      </c>
      <c r="U193" s="104">
        <v>4.9833333333333663</v>
      </c>
      <c r="V193" s="105">
        <v>34.483333333333341</v>
      </c>
      <c r="W193" s="106"/>
      <c r="X193" s="107"/>
      <c r="Y193" s="262"/>
      <c r="Z193" s="263"/>
      <c r="AA193" s="111">
        <f>M193-J193</f>
        <v>-437.74770420493087</v>
      </c>
      <c r="AB193" s="103">
        <f>M193/J193</f>
        <v>0.86734918054396037</v>
      </c>
      <c r="AC193" s="268"/>
    </row>
    <row r="194" spans="1:29" ht="15.75" customHeight="1">
      <c r="A194" s="282"/>
      <c r="B194" s="92" t="s">
        <v>115</v>
      </c>
      <c r="C194" s="260" t="s">
        <v>262</v>
      </c>
      <c r="D194" s="261"/>
      <c r="E194" s="93">
        <v>16.66</v>
      </c>
      <c r="F194" s="94">
        <v>9127</v>
      </c>
      <c r="G194" s="95">
        <f t="shared" si="67"/>
        <v>152055.82</v>
      </c>
      <c r="H194" s="96"/>
      <c r="I194" s="97">
        <v>4</v>
      </c>
      <c r="J194" s="98">
        <v>3300</v>
      </c>
      <c r="K194" s="99">
        <f t="shared" si="68"/>
        <v>825</v>
      </c>
      <c r="L194" s="100">
        <v>4</v>
      </c>
      <c r="M194" s="98">
        <f>F194/V194*60</f>
        <v>2907.7168141592933</v>
      </c>
      <c r="N194" s="99">
        <f>M194/L194</f>
        <v>726.92920353982333</v>
      </c>
      <c r="O194" s="101">
        <f>L194-I194</f>
        <v>0</v>
      </c>
      <c r="P194" s="102">
        <f>N194-K194</f>
        <v>-98.070796460176666</v>
      </c>
      <c r="Q194" s="103">
        <f>N194/K194</f>
        <v>0.88112630732099795</v>
      </c>
      <c r="R194" s="277"/>
      <c r="S194" s="1">
        <v>0.76875000000000004</v>
      </c>
      <c r="T194" s="2">
        <v>0.89953703703703702</v>
      </c>
      <c r="U194" s="104">
        <v>7.5166666666666693</v>
      </c>
      <c r="V194" s="105">
        <v>188.33333333333326</v>
      </c>
      <c r="W194" s="106"/>
      <c r="X194" s="107"/>
      <c r="Y194" s="262"/>
      <c r="Z194" s="263"/>
      <c r="AA194" s="111">
        <f>M194-J194</f>
        <v>-392.28318584070666</v>
      </c>
      <c r="AB194" s="103">
        <f>M194/J194</f>
        <v>0.88112630732099795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4.333333333333333</v>
      </c>
      <c r="J208" s="138">
        <f t="shared" si="69"/>
        <v>3300</v>
      </c>
      <c r="K208" s="139">
        <f t="shared" ref="K208" si="70">J208/I208</f>
        <v>761.53846153846155</v>
      </c>
      <c r="L208" s="137">
        <f t="shared" ref="L208:M208" si="71">AVERAGE(L192:L207)</f>
        <v>4.333333333333333</v>
      </c>
      <c r="M208" s="138">
        <f t="shared" si="71"/>
        <v>2878.4250774677816</v>
      </c>
      <c r="N208" s="139">
        <f>M208/L208</f>
        <v>664.25194095410347</v>
      </c>
      <c r="O208" s="140">
        <f>L208-I208</f>
        <v>0</v>
      </c>
      <c r="P208" s="141">
        <f>N208-K208</f>
        <v>-97.286520584358072</v>
      </c>
      <c r="Q208" s="142">
        <f>N208/K208</f>
        <v>0.8722500234750854</v>
      </c>
      <c r="R208" s="278"/>
      <c r="S208" s="143">
        <f>S192</f>
        <v>0.70833333333333337</v>
      </c>
      <c r="T208" s="144">
        <f>INDEX(T192:T207,COUNTA(T192:T207))</f>
        <v>0.89953703703703702</v>
      </c>
      <c r="U208" s="145"/>
      <c r="V208" s="156"/>
      <c r="W208" s="89"/>
      <c r="X208" s="91"/>
      <c r="Y208" s="265"/>
      <c r="Z208" s="266"/>
      <c r="AA208" s="157">
        <f>M208-J208</f>
        <v>-421.57492253221835</v>
      </c>
      <c r="AB208" s="142">
        <f>M208/J208</f>
        <v>0.8722500234750854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4023</v>
      </c>
      <c r="G209" s="159">
        <f t="shared" ref="G209:G211" si="72">E209*F209</f>
        <v>73138.14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3033.0471204188534</v>
      </c>
      <c r="N209" s="163">
        <f>M209/L209</f>
        <v>1011.0157068062845</v>
      </c>
      <c r="O209" s="165">
        <f>L209-I209</f>
        <v>0</v>
      </c>
      <c r="P209" s="166">
        <f>N209-K209</f>
        <v>-188.98429319371553</v>
      </c>
      <c r="Q209" s="152">
        <f>N209/K209</f>
        <v>0.84251308900523703</v>
      </c>
      <c r="R209" s="276">
        <f>Q225</f>
        <v>0.84260986191334375</v>
      </c>
      <c r="S209" s="167">
        <v>0.70862268518518523</v>
      </c>
      <c r="T209" s="168">
        <v>0.76388888888888884</v>
      </c>
      <c r="U209" s="169"/>
      <c r="V209" s="170">
        <v>79.583333333333201</v>
      </c>
      <c r="W209" s="173"/>
      <c r="X209" s="151"/>
      <c r="Y209" s="279"/>
      <c r="Z209" s="280"/>
      <c r="AA209" s="109">
        <f>M209-J209</f>
        <v>-566.95287958114659</v>
      </c>
      <c r="AB209" s="152">
        <f>M209/J209</f>
        <v>0.84251308900523703</v>
      </c>
      <c r="AC209" s="267">
        <f>AB225</f>
        <v>0.84260986191334375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6053</v>
      </c>
      <c r="G210" s="95">
        <f t="shared" si="72"/>
        <v>86436.84</v>
      </c>
      <c r="H210" s="96">
        <v>2</v>
      </c>
      <c r="I210" s="97">
        <v>3</v>
      </c>
      <c r="J210" s="98">
        <v>3600</v>
      </c>
      <c r="K210" s="99">
        <f t="shared" si="68"/>
        <v>1200</v>
      </c>
      <c r="L210" s="100">
        <v>3</v>
      </c>
      <c r="M210" s="98">
        <f>F210/V210*60</f>
        <v>3034.9303621169929</v>
      </c>
      <c r="N210" s="99">
        <f>M210/L210</f>
        <v>1011.6434540389977</v>
      </c>
      <c r="O210" s="101">
        <f>L210-I210</f>
        <v>0</v>
      </c>
      <c r="P210" s="102">
        <f>N210-K210</f>
        <v>-188.35654596100233</v>
      </c>
      <c r="Q210" s="103">
        <f>N210/K210</f>
        <v>0.84303621169916476</v>
      </c>
      <c r="R210" s="277"/>
      <c r="S210" s="1">
        <v>0.77592592592592591</v>
      </c>
      <c r="T210" s="2">
        <v>0.85902777777777772</v>
      </c>
      <c r="U210" s="104">
        <v>17.333333333333378</v>
      </c>
      <c r="V210" s="105">
        <v>119.66666666666661</v>
      </c>
      <c r="W210" s="106">
        <v>0.85902777777777772</v>
      </c>
      <c r="X210" s="107">
        <v>0.91527777777777775</v>
      </c>
      <c r="Y210" s="262"/>
      <c r="Z210" s="263"/>
      <c r="AA210" s="111">
        <f>M210-J210</f>
        <v>-565.06963788300709</v>
      </c>
      <c r="AB210" s="103">
        <f>M210/J210</f>
        <v>0.84303621169916465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5319</v>
      </c>
      <c r="G211" s="95">
        <f t="shared" si="72"/>
        <v>75955.319999999992</v>
      </c>
      <c r="H211" s="96"/>
      <c r="I211" s="97">
        <v>3</v>
      </c>
      <c r="J211" s="98">
        <v>3600</v>
      </c>
      <c r="K211" s="99">
        <f t="shared" si="68"/>
        <v>1200</v>
      </c>
      <c r="L211" s="100">
        <v>3</v>
      </c>
      <c r="M211" s="98">
        <f>F211/V211*60</f>
        <v>3032.2090261282665</v>
      </c>
      <c r="N211" s="99">
        <f>M211/L211</f>
        <v>1010.7363420427555</v>
      </c>
      <c r="O211" s="101">
        <f>L211-I211</f>
        <v>0</v>
      </c>
      <c r="P211" s="102">
        <f>N211-K211</f>
        <v>-189.2636579572445</v>
      </c>
      <c r="Q211" s="103">
        <f>N211/K211</f>
        <v>0.84228028503562957</v>
      </c>
      <c r="R211" s="277"/>
      <c r="S211" s="1">
        <v>0.91527777777777775</v>
      </c>
      <c r="T211" s="2">
        <v>0.98836805555555551</v>
      </c>
      <c r="U211" s="104">
        <v>81.000000000000028</v>
      </c>
      <c r="V211" s="105">
        <v>105.24999999999999</v>
      </c>
      <c r="W211" s="106"/>
      <c r="X211" s="107"/>
      <c r="Y211" s="262"/>
      <c r="Z211" s="263"/>
      <c r="AA211" s="111">
        <f>M211-J211</f>
        <v>-567.79097387173351</v>
      </c>
      <c r="AB211" s="103">
        <f>M211/J211</f>
        <v>0.84228028503562957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3">AVERAGE(I209:I224)</f>
        <v>3</v>
      </c>
      <c r="J225" s="138">
        <f t="shared" si="73"/>
        <v>3600</v>
      </c>
      <c r="K225" s="139">
        <f t="shared" ref="K225" si="74">J225/I225</f>
        <v>1200</v>
      </c>
      <c r="L225" s="137">
        <f t="shared" ref="L225:M225" si="75">AVERAGE(L209:L224)</f>
        <v>3</v>
      </c>
      <c r="M225" s="138">
        <f t="shared" si="75"/>
        <v>3033.3955028880373</v>
      </c>
      <c r="N225" s="139">
        <f t="shared" ref="N225:N230" si="76">M225/L225</f>
        <v>1011.1318342960125</v>
      </c>
      <c r="O225" s="140">
        <f t="shared" ref="O225:O230" si="77">L225-I225</f>
        <v>0</v>
      </c>
      <c r="P225" s="141">
        <f t="shared" ref="P225:P230" si="78">N225-K225</f>
        <v>-188.86816570398753</v>
      </c>
      <c r="Q225" s="142">
        <f t="shared" ref="Q225:Q230" si="79">N225/K225</f>
        <v>0.84260986191334375</v>
      </c>
      <c r="R225" s="278"/>
      <c r="S225" s="143">
        <f>S209</f>
        <v>0.70862268518518523</v>
      </c>
      <c r="T225" s="144">
        <f>INDEX(T209:T224,COUNTA(T209:T224))</f>
        <v>0.98836805555555551</v>
      </c>
      <c r="U225" s="145"/>
      <c r="V225" s="156"/>
      <c r="W225" s="89"/>
      <c r="X225" s="91"/>
      <c r="Y225" s="265"/>
      <c r="Z225" s="266"/>
      <c r="AA225" s="157">
        <f t="shared" ref="AA225:AA230" si="80">M225-J225</f>
        <v>-566.6044971119627</v>
      </c>
      <c r="AB225" s="142">
        <f t="shared" ref="AB225:AB230" si="81">M225/J225</f>
        <v>0.84260986191334375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2194</v>
      </c>
      <c r="G226" s="159">
        <f t="shared" ref="G226:G230" si="82">E226*F226</f>
        <v>39886.92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3027.3668072058281</v>
      </c>
      <c r="N226" s="163">
        <f t="shared" si="76"/>
        <v>1009.1222690686094</v>
      </c>
      <c r="O226" s="165">
        <f t="shared" si="77"/>
        <v>0</v>
      </c>
      <c r="P226" s="166">
        <f t="shared" si="78"/>
        <v>-190.8777309313906</v>
      </c>
      <c r="Q226" s="152">
        <f t="shared" si="79"/>
        <v>0.84093522422384115</v>
      </c>
      <c r="R226" s="276">
        <f>Q242</f>
        <v>0.86057630792993101</v>
      </c>
      <c r="S226" s="167">
        <v>0.70833333333333337</v>
      </c>
      <c r="T226" s="168">
        <v>0.73853009259259261</v>
      </c>
      <c r="U226" s="169"/>
      <c r="V226" s="170">
        <v>43.483333333333306</v>
      </c>
      <c r="W226" s="168"/>
      <c r="X226" s="171"/>
      <c r="Y226" s="279"/>
      <c r="Z226" s="280"/>
      <c r="AA226" s="174">
        <f t="shared" si="80"/>
        <v>-572.63319279417192</v>
      </c>
      <c r="AB226" s="152">
        <f t="shared" si="81"/>
        <v>0.84093522422384115</v>
      </c>
      <c r="AC226" s="267">
        <f>AB242</f>
        <v>0.86057630792993101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482</v>
      </c>
      <c r="G227" s="95">
        <f t="shared" si="82"/>
        <v>11963.24</v>
      </c>
      <c r="H227" s="96">
        <v>2</v>
      </c>
      <c r="I227" s="97">
        <v>4</v>
      </c>
      <c r="J227" s="98">
        <v>3300</v>
      </c>
      <c r="K227" s="99">
        <f t="shared" si="68"/>
        <v>825</v>
      </c>
      <c r="L227" s="100">
        <v>4</v>
      </c>
      <c r="M227" s="98">
        <f>F227/V227*60</f>
        <v>2830.668841761842</v>
      </c>
      <c r="N227" s="99">
        <f t="shared" si="76"/>
        <v>707.66721044046051</v>
      </c>
      <c r="O227" s="101">
        <f t="shared" si="77"/>
        <v>0</v>
      </c>
      <c r="P227" s="102">
        <f t="shared" si="78"/>
        <v>-117.33278955953949</v>
      </c>
      <c r="Q227" s="103">
        <f t="shared" si="79"/>
        <v>0.85777843689752786</v>
      </c>
      <c r="R227" s="277"/>
      <c r="S227" s="1">
        <v>0.74861111111111112</v>
      </c>
      <c r="T227" s="2">
        <v>0.75570601851851849</v>
      </c>
      <c r="U227" s="104">
        <v>14.516666666666644</v>
      </c>
      <c r="V227" s="105">
        <v>10.216666666666612</v>
      </c>
      <c r="W227" s="106"/>
      <c r="X227" s="113"/>
      <c r="Y227" s="262"/>
      <c r="Z227" s="263"/>
      <c r="AA227" s="175">
        <f t="shared" si="80"/>
        <v>-469.33115823815797</v>
      </c>
      <c r="AB227" s="103">
        <f t="shared" si="81"/>
        <v>0.85777843689752786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2975</v>
      </c>
      <c r="G228" s="95">
        <f t="shared" si="82"/>
        <v>74464.25</v>
      </c>
      <c r="H228" s="96"/>
      <c r="I228" s="97">
        <v>4</v>
      </c>
      <c r="J228" s="98">
        <v>3300</v>
      </c>
      <c r="K228" s="99">
        <f t="shared" si="68"/>
        <v>825</v>
      </c>
      <c r="L228" s="100">
        <v>4</v>
      </c>
      <c r="M228" s="98">
        <f>F228/V228*60</f>
        <v>2856.7618031475099</v>
      </c>
      <c r="N228" s="99">
        <f t="shared" si="76"/>
        <v>714.19045078687748</v>
      </c>
      <c r="O228" s="101">
        <f t="shared" si="77"/>
        <v>0</v>
      </c>
      <c r="P228" s="102">
        <f t="shared" si="78"/>
        <v>-110.80954921312252</v>
      </c>
      <c r="Q228" s="103">
        <f t="shared" si="79"/>
        <v>0.86568539489318486</v>
      </c>
      <c r="R228" s="277"/>
      <c r="S228" s="1">
        <v>0.76597222222222228</v>
      </c>
      <c r="T228" s="2">
        <v>0.80936342592592592</v>
      </c>
      <c r="U228" s="104">
        <v>14.783333333333459</v>
      </c>
      <c r="V228" s="105">
        <v>62.483333333333242</v>
      </c>
      <c r="W228" s="106"/>
      <c r="X228" s="113"/>
      <c r="Y228" s="262"/>
      <c r="Z228" s="263"/>
      <c r="AA228" s="175">
        <f t="shared" si="80"/>
        <v>-443.23819685249009</v>
      </c>
      <c r="AB228" s="103">
        <f t="shared" si="81"/>
        <v>0.86568539489318486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2501</v>
      </c>
      <c r="G229" s="95">
        <f t="shared" si="82"/>
        <v>45468.18</v>
      </c>
      <c r="H229" s="96"/>
      <c r="I229" s="97">
        <v>4</v>
      </c>
      <c r="J229" s="98">
        <v>3000</v>
      </c>
      <c r="K229" s="99">
        <f t="shared" si="68"/>
        <v>750</v>
      </c>
      <c r="L229" s="100">
        <v>4</v>
      </c>
      <c r="M229" s="98">
        <f>F229/V229*60</f>
        <v>2630.324276950038</v>
      </c>
      <c r="N229" s="99">
        <f t="shared" si="76"/>
        <v>657.5810692375095</v>
      </c>
      <c r="O229" s="101">
        <f t="shared" si="77"/>
        <v>0</v>
      </c>
      <c r="P229" s="102">
        <f t="shared" si="78"/>
        <v>-92.418930762490504</v>
      </c>
      <c r="Q229" s="103">
        <f t="shared" si="79"/>
        <v>0.876774758983346</v>
      </c>
      <c r="R229" s="277"/>
      <c r="S229" s="1">
        <v>0.81944444444444431</v>
      </c>
      <c r="T229" s="2">
        <v>0.85906249999999995</v>
      </c>
      <c r="U229" s="104">
        <v>14.516666666666485</v>
      </c>
      <c r="V229" s="105">
        <v>57.050000000000125</v>
      </c>
      <c r="W229" s="106">
        <v>0.85906249999999995</v>
      </c>
      <c r="X229" s="107">
        <v>0.91597222222222197</v>
      </c>
      <c r="Y229" s="262"/>
      <c r="Z229" s="263"/>
      <c r="AA229" s="175">
        <f t="shared" si="80"/>
        <v>-369.67572304996202</v>
      </c>
      <c r="AB229" s="103">
        <f t="shared" si="81"/>
        <v>0.876774758983346</v>
      </c>
      <c r="AC229" s="268"/>
    </row>
    <row r="230" spans="1:29" ht="15.75" customHeight="1">
      <c r="A230" s="282"/>
      <c r="B230" s="92" t="s">
        <v>115</v>
      </c>
      <c r="C230" s="260" t="s">
        <v>143</v>
      </c>
      <c r="D230" s="261"/>
      <c r="E230" s="93">
        <v>24.82</v>
      </c>
      <c r="F230" s="94">
        <v>3009</v>
      </c>
      <c r="G230" s="95">
        <f t="shared" si="82"/>
        <v>74683.38</v>
      </c>
      <c r="H230" s="113"/>
      <c r="I230" s="97">
        <v>4</v>
      </c>
      <c r="J230" s="98">
        <v>3300</v>
      </c>
      <c r="K230" s="99">
        <f t="shared" si="68"/>
        <v>825</v>
      </c>
      <c r="L230" s="114">
        <v>4</v>
      </c>
      <c r="M230" s="98">
        <f>F230/V230*60</f>
        <v>2854.3873517786428</v>
      </c>
      <c r="N230" s="99">
        <f t="shared" si="76"/>
        <v>713.59683794466071</v>
      </c>
      <c r="O230" s="101">
        <f t="shared" si="77"/>
        <v>0</v>
      </c>
      <c r="P230" s="102">
        <f t="shared" si="78"/>
        <v>-111.40316205533929</v>
      </c>
      <c r="Q230" s="103">
        <f t="shared" si="79"/>
        <v>0.86496586417534627</v>
      </c>
      <c r="R230" s="277"/>
      <c r="S230" s="1">
        <v>0.91597222222222197</v>
      </c>
      <c r="T230" s="2">
        <v>0.95989583333333328</v>
      </c>
      <c r="U230" s="104">
        <v>81.949999999999704</v>
      </c>
      <c r="V230" s="105">
        <v>63.250000000000298</v>
      </c>
      <c r="W230" s="106"/>
      <c r="X230" s="107"/>
      <c r="Y230" s="262"/>
      <c r="Z230" s="263"/>
      <c r="AA230" s="175">
        <f t="shared" si="80"/>
        <v>-445.61264822135718</v>
      </c>
      <c r="AB230" s="103">
        <f t="shared" si="81"/>
        <v>0.86496586417534627</v>
      </c>
      <c r="AC230" s="268"/>
    </row>
    <row r="231" spans="1:29" ht="15.75" customHeight="1">
      <c r="A231" s="282"/>
      <c r="B231" s="92"/>
      <c r="C231" s="260"/>
      <c r="D231" s="261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7"/>
      <c r="S231" s="1"/>
      <c r="T231" s="2"/>
      <c r="U231" s="104"/>
      <c r="V231" s="105"/>
      <c r="W231" s="106"/>
      <c r="X231" s="4"/>
      <c r="Y231" s="262"/>
      <c r="Z231" s="263"/>
      <c r="AA231" s="175"/>
      <c r="AB231" s="103"/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3">AVERAGE(I226:I241)</f>
        <v>3.8</v>
      </c>
      <c r="J242" s="138">
        <f t="shared" si="83"/>
        <v>3300</v>
      </c>
      <c r="K242" s="139">
        <f t="shared" ref="K242" si="84">J242/I242</f>
        <v>868.42105263157896</v>
      </c>
      <c r="L242" s="137">
        <f t="shared" ref="L242:M242" si="85">AVERAGE(L226:L241)</f>
        <v>3.8</v>
      </c>
      <c r="M242" s="138">
        <f t="shared" si="85"/>
        <v>2839.9018161687723</v>
      </c>
      <c r="N242" s="139">
        <f>M242/L242</f>
        <v>747.34258320230856</v>
      </c>
      <c r="O242" s="140">
        <f>L242-I242</f>
        <v>0</v>
      </c>
      <c r="P242" s="141">
        <f>N242-K242</f>
        <v>-121.0784694292704</v>
      </c>
      <c r="Q242" s="142">
        <f>N242/K242</f>
        <v>0.86057630792993101</v>
      </c>
      <c r="R242" s="278"/>
      <c r="S242" s="143">
        <f>S226</f>
        <v>0.70833333333333337</v>
      </c>
      <c r="T242" s="144">
        <f>INDEX(T226:T241,COUNTA(T226:T241))</f>
        <v>0.95989583333333328</v>
      </c>
      <c r="U242" s="145"/>
      <c r="V242" s="156"/>
      <c r="W242" s="135"/>
      <c r="X242" s="139"/>
      <c r="Y242" s="265"/>
      <c r="Z242" s="266"/>
      <c r="AA242" s="177">
        <f>M242-J242</f>
        <v>-460.09818383122774</v>
      </c>
      <c r="AB242" s="142">
        <f>M242/J242</f>
        <v>0.86057630792993101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679" priority="1" operator="greaterThan">
      <formula>0</formula>
    </cfRule>
  </conditionalFormatting>
  <conditionalFormatting sqref="P5:P242 AA5:AA242">
    <cfRule type="cellIs" dxfId="678" priority="4" operator="lessThan">
      <formula>0</formula>
    </cfRule>
  </conditionalFormatting>
  <conditionalFormatting sqref="Q5:Q242 AB5:AB242">
    <cfRule type="cellIs" dxfId="677" priority="2" operator="greaterThan">
      <formula>1</formula>
    </cfRule>
    <cfRule type="cellIs" dxfId="676" priority="3" operator="lessThan">
      <formula>0.8</formula>
    </cfRule>
  </conditionalFormatting>
  <conditionalFormatting sqref="AC5:AC23 R5:R242 AC141:AC146">
    <cfRule type="cellIs" dxfId="675" priority="5" operator="lessThan">
      <formula>0.8</formula>
    </cfRule>
  </conditionalFormatting>
  <conditionalFormatting sqref="AC29:AC37">
    <cfRule type="cellIs" dxfId="674" priority="16" operator="lessThan">
      <formula>0.8</formula>
    </cfRule>
  </conditionalFormatting>
  <conditionalFormatting sqref="AC39:AC44">
    <cfRule type="cellIs" dxfId="673" priority="15" operator="lessThan">
      <formula>0.8</formula>
    </cfRule>
  </conditionalFormatting>
  <conditionalFormatting sqref="AC56">
    <cfRule type="cellIs" dxfId="672" priority="17" operator="lessThan">
      <formula>0.8</formula>
    </cfRule>
  </conditionalFormatting>
  <conditionalFormatting sqref="AC73:AC78">
    <cfRule type="cellIs" dxfId="671" priority="13" operator="lessThan">
      <formula>0.8</formula>
    </cfRule>
  </conditionalFormatting>
  <conditionalFormatting sqref="AC90">
    <cfRule type="cellIs" dxfId="670" priority="14" operator="lessThan">
      <formula>0.8</formula>
    </cfRule>
  </conditionalFormatting>
  <conditionalFormatting sqref="AC107">
    <cfRule type="cellIs" dxfId="669" priority="7" operator="lessThan">
      <formula>0.8</formula>
    </cfRule>
  </conditionalFormatting>
  <conditionalFormatting sqref="AC124:AC129">
    <cfRule type="cellIs" dxfId="668" priority="6" operator="lessThan">
      <formula>0.8</formula>
    </cfRule>
  </conditionalFormatting>
  <conditionalFormatting sqref="AC158:AC163">
    <cfRule type="cellIs" dxfId="667" priority="12" operator="lessThan">
      <formula>0.8</formula>
    </cfRule>
  </conditionalFormatting>
  <conditionalFormatting sqref="AC175">
    <cfRule type="cellIs" dxfId="666" priority="11" operator="lessThan">
      <formula>0.8</formula>
    </cfRule>
  </conditionalFormatting>
  <conditionalFormatting sqref="AC192">
    <cfRule type="cellIs" dxfId="665" priority="10" operator="lessThan">
      <formula>0.8</formula>
    </cfRule>
  </conditionalFormatting>
  <conditionalFormatting sqref="AC209">
    <cfRule type="cellIs" dxfId="664" priority="9" operator="lessThan">
      <formula>0.8</formula>
    </cfRule>
  </conditionalFormatting>
  <conditionalFormatting sqref="AC226:AC231">
    <cfRule type="cellIs" dxfId="663" priority="8" operator="lessThan">
      <formula>0.8</formula>
    </cfRule>
  </conditionalFormatting>
  <dataValidations count="1">
    <dataValidation type="list" allowBlank="1" showInputMessage="1" showErrorMessage="1" sqref="Y5:Z242" xr:uid="{756FF98B-DA17-46EB-A587-6589DB8105CA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8ECF-848F-4F47-BDC8-78BC46850B41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M36" sqref="M36"/>
      <selection pane="bottomLeft" activeCell="M36" sqref="M36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96233</v>
      </c>
      <c r="E1" s="77" t="s">
        <v>3</v>
      </c>
      <c r="F1" s="78">
        <f>SUM(G5:G157)</f>
        <v>4365805.3499999996</v>
      </c>
      <c r="G1" s="79" t="s">
        <v>73</v>
      </c>
      <c r="H1" s="80">
        <f>L21+L38+L55+L72+L89+L106+L123+L140+L157</f>
        <v>167.31666666666666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45924</v>
      </c>
      <c r="B2" s="326"/>
      <c r="C2" s="82" t="s">
        <v>34</v>
      </c>
      <c r="D2" s="83">
        <f>AVERAGE(N21,N38,N55,N72,N89,N106,N123,N140,N157)</f>
        <v>153.88649476531683</v>
      </c>
      <c r="E2" s="83" t="s">
        <v>80</v>
      </c>
      <c r="F2" s="84">
        <f>F1/D1</f>
        <v>45.367029501314512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359" t="s">
        <v>164</v>
      </c>
      <c r="D5" s="360"/>
      <c r="E5" s="158">
        <v>19.7</v>
      </c>
      <c r="F5" s="87">
        <v>3396</v>
      </c>
      <c r="G5" s="159">
        <f t="shared" ref="G5:G6" si="0">E5*F5</f>
        <v>66901.2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1066.1550536321618</v>
      </c>
      <c r="N5" s="163">
        <f>M5/L5</f>
        <v>82.011927202473984</v>
      </c>
      <c r="O5" s="179">
        <f>L5-I5</f>
        <v>0</v>
      </c>
      <c r="P5" s="180">
        <f>N5-K5</f>
        <v>-10.295765105218322</v>
      </c>
      <c r="Q5" s="132">
        <f>N5/K5</f>
        <v>0.88846254469346819</v>
      </c>
      <c r="R5" s="277">
        <f>Q21</f>
        <v>0.88357039788846548</v>
      </c>
      <c r="S5" s="167">
        <v>0.25</v>
      </c>
      <c r="T5" s="168">
        <v>0.38271990740740741</v>
      </c>
      <c r="U5" s="169"/>
      <c r="V5" s="170">
        <v>191.11666666666667</v>
      </c>
      <c r="W5" s="87"/>
      <c r="X5" s="88"/>
      <c r="Y5" s="279"/>
      <c r="Z5" s="280"/>
      <c r="AA5" s="109">
        <f>M5-J5</f>
        <v>-133.84494636783825</v>
      </c>
      <c r="AB5" s="110">
        <f>M5/J5</f>
        <v>0.88846254469346808</v>
      </c>
      <c r="AC5" s="292">
        <f>AB21</f>
        <v>0.88357039788846559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2483</v>
      </c>
      <c r="G6" s="95">
        <f t="shared" si="0"/>
        <v>74415.509999999995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2291.4124583440075</v>
      </c>
      <c r="N6" s="99">
        <f>M6/L6</f>
        <v>114.57062291720038</v>
      </c>
      <c r="O6" s="101">
        <f>L6-I6</f>
        <v>0</v>
      </c>
      <c r="P6" s="102">
        <f>N6-K6</f>
        <v>-15.429377082799618</v>
      </c>
      <c r="Q6" s="103">
        <f>N6/K6</f>
        <v>0.88131248397846451</v>
      </c>
      <c r="R6" s="277"/>
      <c r="S6" s="1">
        <v>0.50277777777777766</v>
      </c>
      <c r="T6" s="2">
        <v>0.54792824074074076</v>
      </c>
      <c r="U6" s="104">
        <v>57.883333333333162</v>
      </c>
      <c r="V6" s="105">
        <v>65.016666666666865</v>
      </c>
      <c r="W6" s="2"/>
      <c r="X6" s="107"/>
      <c r="Y6" s="262"/>
      <c r="Z6" s="263"/>
      <c r="AA6" s="111">
        <f>M6-J6</f>
        <v>-308.58754165599248</v>
      </c>
      <c r="AB6" s="112">
        <f>M6/J6</f>
        <v>0.8813124839784644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1678.7837559880845</v>
      </c>
      <c r="N21" s="139">
        <f t="shared" ref="N21:N27" si="5">M21/L21</f>
        <v>101.74447005988391</v>
      </c>
      <c r="O21" s="140">
        <f t="shared" ref="O21:O27" si="6">L21-I21</f>
        <v>0</v>
      </c>
      <c r="P21" s="141">
        <f t="shared" ref="P21:P27" si="7">N21-K21</f>
        <v>-13.407045091631247</v>
      </c>
      <c r="Q21" s="142">
        <f t="shared" ref="Q21:Q27" si="8">N21/K21</f>
        <v>0.88357039788846548</v>
      </c>
      <c r="R21" s="278"/>
      <c r="S21" s="143">
        <f>S5</f>
        <v>0.25</v>
      </c>
      <c r="T21" s="144">
        <f>INDEX(T5:T20,COUNTA(T5:T20))</f>
        <v>0.54792824074074076</v>
      </c>
      <c r="U21" s="145"/>
      <c r="V21" s="145"/>
      <c r="W21" s="146"/>
      <c r="X21" s="147"/>
      <c r="Y21" s="265"/>
      <c r="Z21" s="266"/>
      <c r="AA21" s="148">
        <f t="shared" ref="AA21:AA27" si="9">M21-J21</f>
        <v>-221.21624401191548</v>
      </c>
      <c r="AB21" s="149">
        <f t="shared" ref="AB21:AB27" si="10">M21/J21</f>
        <v>0.88357039788846559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211</v>
      </c>
      <c r="D22" s="291"/>
      <c r="E22" s="158">
        <v>57.3</v>
      </c>
      <c r="F22" s="162">
        <v>1011</v>
      </c>
      <c r="G22" s="159">
        <f t="shared" ref="G22:G27" si="11">E22*F22</f>
        <v>57930.299999999996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1722.4798864174154</v>
      </c>
      <c r="N22" s="163">
        <f t="shared" si="5"/>
        <v>66.249226400669826</v>
      </c>
      <c r="O22" s="165">
        <f t="shared" si="6"/>
        <v>0</v>
      </c>
      <c r="P22" s="166">
        <f t="shared" si="7"/>
        <v>-10.673850522407093</v>
      </c>
      <c r="Q22" s="152">
        <f t="shared" si="8"/>
        <v>0.86123994320870778</v>
      </c>
      <c r="R22" s="276">
        <f>Q38</f>
        <v>0.87131778709003094</v>
      </c>
      <c r="S22" s="167">
        <v>0.16666666666666666</v>
      </c>
      <c r="T22" s="168">
        <v>0.19112268518518519</v>
      </c>
      <c r="U22" s="169"/>
      <c r="V22" s="170">
        <v>35.216666666666683</v>
      </c>
      <c r="W22" s="181"/>
      <c r="X22" s="163"/>
      <c r="Y22" s="279"/>
      <c r="Z22" s="280"/>
      <c r="AA22" s="109">
        <f t="shared" si="9"/>
        <v>-277.5201135825846</v>
      </c>
      <c r="AB22" s="152">
        <f t="shared" si="10"/>
        <v>0.86123994320870767</v>
      </c>
      <c r="AC22" s="352">
        <f>AB38</f>
        <v>0.87131778709003094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4400</v>
      </c>
      <c r="G23" s="95">
        <f t="shared" si="11"/>
        <v>249788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1759.4135288237253</v>
      </c>
      <c r="N23" s="99">
        <f t="shared" si="5"/>
        <v>67.669751108604814</v>
      </c>
      <c r="O23" s="101">
        <f t="shared" si="6"/>
        <v>0</v>
      </c>
      <c r="P23" s="102">
        <f t="shared" si="7"/>
        <v>-9.253325814472106</v>
      </c>
      <c r="Q23" s="103">
        <f t="shared" si="8"/>
        <v>0.87970676441186257</v>
      </c>
      <c r="R23" s="277"/>
      <c r="S23" s="1">
        <v>0.19513888888888889</v>
      </c>
      <c r="T23" s="2">
        <v>0.29934027777777777</v>
      </c>
      <c r="U23" s="104">
        <v>5.7833333333333314</v>
      </c>
      <c r="V23" s="105">
        <v>150.05000000000001</v>
      </c>
      <c r="W23" s="106"/>
      <c r="X23" s="107"/>
      <c r="Y23" s="262"/>
      <c r="Z23" s="263"/>
      <c r="AA23" s="111">
        <f t="shared" si="9"/>
        <v>-240.5864711762747</v>
      </c>
      <c r="AB23" s="103">
        <f t="shared" si="10"/>
        <v>0.87970676441186269</v>
      </c>
      <c r="AC23" s="294"/>
    </row>
    <row r="24" spans="1:43" ht="15.75" customHeight="1">
      <c r="A24" s="282"/>
      <c r="B24" s="92" t="s">
        <v>169</v>
      </c>
      <c r="C24" s="286" t="s">
        <v>170</v>
      </c>
      <c r="D24" s="286"/>
      <c r="E24" s="93">
        <v>51.86</v>
      </c>
      <c r="F24" s="94">
        <v>1456</v>
      </c>
      <c r="G24" s="95">
        <f t="shared" si="11"/>
        <v>75508.160000000003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1730.4721030042908</v>
      </c>
      <c r="N24" s="99">
        <f t="shared" si="5"/>
        <v>66.556619346318882</v>
      </c>
      <c r="O24" s="101">
        <f t="shared" si="6"/>
        <v>0</v>
      </c>
      <c r="P24" s="102">
        <f t="shared" si="7"/>
        <v>-10.366457576758037</v>
      </c>
      <c r="Q24" s="103">
        <f t="shared" si="8"/>
        <v>0.86523605150214555</v>
      </c>
      <c r="R24" s="277"/>
      <c r="S24" s="1">
        <v>0.30277777777777776</v>
      </c>
      <c r="T24" s="2">
        <v>0.33783564814814815</v>
      </c>
      <c r="U24" s="104">
        <v>4.9499999999999744</v>
      </c>
      <c r="V24" s="105">
        <v>50.483333333333363</v>
      </c>
      <c r="W24" s="106"/>
      <c r="X24" s="107"/>
      <c r="Y24" s="262"/>
      <c r="Z24" s="263"/>
      <c r="AA24" s="111">
        <f t="shared" si="9"/>
        <v>-269.52789699570917</v>
      </c>
      <c r="AB24" s="103">
        <f t="shared" si="10"/>
        <v>0.86523605150214544</v>
      </c>
      <c r="AC24" s="294"/>
    </row>
    <row r="25" spans="1:43" ht="15.75" customHeight="1">
      <c r="A25" s="282"/>
      <c r="B25" s="92" t="s">
        <v>169</v>
      </c>
      <c r="C25" s="286" t="s">
        <v>212</v>
      </c>
      <c r="D25" s="286"/>
      <c r="E25" s="93">
        <v>57.3</v>
      </c>
      <c r="F25" s="94">
        <v>1421</v>
      </c>
      <c r="G25" s="95">
        <f t="shared" si="11"/>
        <v>81423.3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1729.4117647058811</v>
      </c>
      <c r="N25" s="99">
        <f t="shared" si="5"/>
        <v>69.176470588235247</v>
      </c>
      <c r="O25" s="101">
        <f t="shared" si="6"/>
        <v>0</v>
      </c>
      <c r="P25" s="102">
        <f t="shared" si="7"/>
        <v>-10.823529411764753</v>
      </c>
      <c r="Q25" s="103">
        <f t="shared" si="8"/>
        <v>0.86470588235294055</v>
      </c>
      <c r="R25" s="277"/>
      <c r="S25" s="1">
        <v>0.34166666666666662</v>
      </c>
      <c r="T25" s="2">
        <v>0.37590277777777775</v>
      </c>
      <c r="U25" s="104">
        <v>5.5166666666665964</v>
      </c>
      <c r="V25" s="105">
        <v>49.300000000000033</v>
      </c>
      <c r="W25" s="106"/>
      <c r="X25" s="107"/>
      <c r="Y25" s="262"/>
      <c r="Z25" s="263"/>
      <c r="AA25" s="111">
        <f t="shared" si="9"/>
        <v>-270.58823529411893</v>
      </c>
      <c r="AB25" s="103">
        <f t="shared" si="10"/>
        <v>0.86470588235294055</v>
      </c>
      <c r="AC25" s="294"/>
    </row>
    <row r="26" spans="1:43" ht="15.75" customHeight="1">
      <c r="A26" s="282"/>
      <c r="B26" s="92" t="s">
        <v>172</v>
      </c>
      <c r="C26" s="286" t="s">
        <v>182</v>
      </c>
      <c r="D26" s="286"/>
      <c r="E26" s="93">
        <v>77.34</v>
      </c>
      <c r="F26" s="94">
        <v>3710</v>
      </c>
      <c r="G26" s="95">
        <f t="shared" si="11"/>
        <v>286931.40000000002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1750.4587155963302</v>
      </c>
      <c r="N26" s="99">
        <f t="shared" si="5"/>
        <v>70.018348623853214</v>
      </c>
      <c r="O26" s="101">
        <f t="shared" si="6"/>
        <v>0</v>
      </c>
      <c r="P26" s="102">
        <f t="shared" si="7"/>
        <v>-9.981651376146786</v>
      </c>
      <c r="Q26" s="103">
        <f t="shared" si="8"/>
        <v>0.87522935779816513</v>
      </c>
      <c r="R26" s="277"/>
      <c r="S26" s="1">
        <v>0.37986111111111109</v>
      </c>
      <c r="T26" s="2">
        <v>0.46817129629629628</v>
      </c>
      <c r="U26" s="104">
        <v>5.7000000000000117</v>
      </c>
      <c r="V26" s="105">
        <v>127.16666666666667</v>
      </c>
      <c r="W26" s="106">
        <v>0.46817129629629628</v>
      </c>
      <c r="X26" s="107">
        <v>0.50624999999999998</v>
      </c>
      <c r="Y26" s="262"/>
      <c r="Z26" s="263"/>
      <c r="AA26" s="111">
        <f t="shared" si="9"/>
        <v>-249.54128440366981</v>
      </c>
      <c r="AB26" s="103">
        <f t="shared" si="10"/>
        <v>0.87522935779816513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6803</v>
      </c>
      <c r="G27" s="115">
        <f t="shared" si="11"/>
        <v>404914.56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1763.5774465327281</v>
      </c>
      <c r="N27" s="99">
        <f t="shared" si="5"/>
        <v>70.543097861309121</v>
      </c>
      <c r="O27" s="101">
        <f t="shared" si="6"/>
        <v>0</v>
      </c>
      <c r="P27" s="102">
        <f t="shared" si="7"/>
        <v>-9.4569021386908787</v>
      </c>
      <c r="Q27" s="103">
        <f t="shared" si="8"/>
        <v>0.88178872326636404</v>
      </c>
      <c r="R27" s="277"/>
      <c r="S27" s="1">
        <v>0.50624999999999998</v>
      </c>
      <c r="T27" s="2">
        <v>0.66697916666666668</v>
      </c>
      <c r="U27" s="104">
        <v>54.833333333333329</v>
      </c>
      <c r="V27" s="105">
        <v>231.45000000000005</v>
      </c>
      <c r="W27" s="106"/>
      <c r="X27" s="107"/>
      <c r="Y27" s="262"/>
      <c r="Z27" s="263"/>
      <c r="AA27" s="111">
        <f t="shared" si="9"/>
        <v>-236.42255346727188</v>
      </c>
      <c r="AB27" s="103">
        <f t="shared" si="10"/>
        <v>0.88178872326636404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1742.6355741800619</v>
      </c>
      <c r="N38" s="139">
        <f t="shared" ref="N38:N43" si="17">M38/L38</f>
        <v>68.338649967845569</v>
      </c>
      <c r="O38" s="140">
        <f t="shared" ref="O38:O43" si="18">L38-I38</f>
        <v>0</v>
      </c>
      <c r="P38" s="141">
        <f t="shared" ref="P38:P43" si="19">N38-K38</f>
        <v>-10.092722581174044</v>
      </c>
      <c r="Q38" s="142">
        <f t="shared" ref="Q38:Q43" si="20">N38/K38</f>
        <v>0.87131778709003094</v>
      </c>
      <c r="R38" s="278"/>
      <c r="S38" s="143">
        <f>S22</f>
        <v>0.16666666666666666</v>
      </c>
      <c r="T38" s="144">
        <f>INDEX(T22:T37,COUNTA(T22:T37))</f>
        <v>0.66697916666666668</v>
      </c>
      <c r="U38" s="145"/>
      <c r="V38" s="156"/>
      <c r="W38" s="135"/>
      <c r="X38" s="139"/>
      <c r="Y38" s="265"/>
      <c r="Z38" s="266"/>
      <c r="AA38" s="157">
        <f t="shared" ref="AA38:AA43" si="21">M38-J38</f>
        <v>-257.36442581993811</v>
      </c>
      <c r="AB38" s="142">
        <f t="shared" ref="AB38:AB43" si="22">M38/J38</f>
        <v>0.87131778709003094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1795</v>
      </c>
      <c r="G39" s="159">
        <f t="shared" ref="G39:G43" si="23">E39*F39</f>
        <v>88888.400000000009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1731.5112540192933</v>
      </c>
      <c r="N39" s="163">
        <f t="shared" si="17"/>
        <v>72.146302250803885</v>
      </c>
      <c r="O39" s="165">
        <f t="shared" si="18"/>
        <v>0</v>
      </c>
      <c r="P39" s="166">
        <f t="shared" si="19"/>
        <v>-11.187031082529444</v>
      </c>
      <c r="Q39" s="152">
        <f t="shared" si="20"/>
        <v>0.8657556270096467</v>
      </c>
      <c r="R39" s="276">
        <f>Q55</f>
        <v>0.86558893700832362</v>
      </c>
      <c r="S39" s="167">
        <v>0.29166666666666669</v>
      </c>
      <c r="T39" s="168">
        <v>0.33486111111111111</v>
      </c>
      <c r="U39" s="169"/>
      <c r="V39" s="170">
        <v>62.199999999999974</v>
      </c>
      <c r="W39" s="87"/>
      <c r="X39" s="88"/>
      <c r="Y39" s="279"/>
      <c r="Z39" s="280"/>
      <c r="AA39" s="109">
        <f t="shared" si="21"/>
        <v>-268.48874598070665</v>
      </c>
      <c r="AB39" s="152">
        <f t="shared" si="22"/>
        <v>0.8657556270096467</v>
      </c>
      <c r="AC39" s="352">
        <f>AB55</f>
        <v>0.86558893700832362</v>
      </c>
    </row>
    <row r="40" spans="1:29" ht="15.75" customHeight="1">
      <c r="A40" s="271"/>
      <c r="B40" s="153" t="s">
        <v>172</v>
      </c>
      <c r="C40" s="260" t="s">
        <v>251</v>
      </c>
      <c r="D40" s="261"/>
      <c r="E40" s="93">
        <v>65.84</v>
      </c>
      <c r="F40" s="104">
        <v>1148</v>
      </c>
      <c r="G40" s="95">
        <f t="shared" si="23"/>
        <v>75584.320000000007</v>
      </c>
      <c r="H40" s="96"/>
      <c r="I40" s="100">
        <v>21</v>
      </c>
      <c r="J40" s="98">
        <v>2000</v>
      </c>
      <c r="K40" s="99">
        <f t="shared" si="13"/>
        <v>95.238095238095241</v>
      </c>
      <c r="L40" s="100">
        <v>21</v>
      </c>
      <c r="M40" s="98">
        <f>F40/V40*60</f>
        <v>1725.5949895615888</v>
      </c>
      <c r="N40" s="99">
        <f t="shared" si="17"/>
        <v>82.171189979123284</v>
      </c>
      <c r="O40" s="101">
        <f t="shared" si="18"/>
        <v>0</v>
      </c>
      <c r="P40" s="102">
        <f t="shared" si="19"/>
        <v>-13.066905258971957</v>
      </c>
      <c r="Q40" s="103">
        <f t="shared" si="20"/>
        <v>0.86279749478079448</v>
      </c>
      <c r="R40" s="277"/>
      <c r="S40" s="1">
        <v>0.33894675925925927</v>
      </c>
      <c r="T40" s="2">
        <v>0.36666666666666664</v>
      </c>
      <c r="U40" s="104">
        <v>5.8833333333333471</v>
      </c>
      <c r="V40" s="105">
        <v>39.916666666666615</v>
      </c>
      <c r="W40" s="106"/>
      <c r="X40" s="107"/>
      <c r="Y40" s="262"/>
      <c r="Z40" s="263"/>
      <c r="AA40" s="111">
        <f t="shared" si="21"/>
        <v>-274.40501043841118</v>
      </c>
      <c r="AB40" s="103">
        <f t="shared" si="22"/>
        <v>0.86279749478079437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2066</v>
      </c>
      <c r="G41" s="95">
        <f t="shared" si="23"/>
        <v>107060.12</v>
      </c>
      <c r="H41" s="96"/>
      <c r="I41" s="100">
        <v>22</v>
      </c>
      <c r="J41" s="98">
        <v>1800</v>
      </c>
      <c r="K41" s="99">
        <f t="shared" si="13"/>
        <v>81.818181818181813</v>
      </c>
      <c r="L41" s="100">
        <v>22</v>
      </c>
      <c r="M41" s="98">
        <f>F41/V41*60</f>
        <v>1563.1778058007565</v>
      </c>
      <c r="N41" s="99">
        <f t="shared" si="17"/>
        <v>71.053536627307111</v>
      </c>
      <c r="O41" s="101">
        <f t="shared" si="18"/>
        <v>0</v>
      </c>
      <c r="P41" s="102">
        <f t="shared" si="19"/>
        <v>-10.764645190874703</v>
      </c>
      <c r="Q41" s="103">
        <f t="shared" si="20"/>
        <v>0.86843211433375367</v>
      </c>
      <c r="R41" s="277"/>
      <c r="S41" s="1">
        <v>0.37013888888888891</v>
      </c>
      <c r="T41" s="2">
        <v>0.42520833333333335</v>
      </c>
      <c r="U41" s="104">
        <v>5.0000000000000622</v>
      </c>
      <c r="V41" s="105">
        <v>79.300000000000011</v>
      </c>
      <c r="W41" s="106"/>
      <c r="X41" s="107"/>
      <c r="Y41" s="262"/>
      <c r="Z41" s="263"/>
      <c r="AA41" s="111">
        <f t="shared" si="21"/>
        <v>-236.82219419924354</v>
      </c>
      <c r="AB41" s="103">
        <f t="shared" si="22"/>
        <v>0.86843211433375356</v>
      </c>
      <c r="AC41" s="294"/>
    </row>
    <row r="42" spans="1:29" ht="15.75" customHeight="1">
      <c r="A42" s="271"/>
      <c r="B42" s="153" t="s">
        <v>163</v>
      </c>
      <c r="C42" s="260" t="s">
        <v>250</v>
      </c>
      <c r="D42" s="261"/>
      <c r="E42" s="93">
        <v>45.66</v>
      </c>
      <c r="F42" s="104">
        <v>1580</v>
      </c>
      <c r="G42" s="95">
        <f t="shared" si="23"/>
        <v>72142.799999999988</v>
      </c>
      <c r="H42" s="96"/>
      <c r="I42" s="100">
        <v>20</v>
      </c>
      <c r="J42" s="98">
        <v>1800</v>
      </c>
      <c r="K42" s="99">
        <f t="shared" si="13"/>
        <v>90</v>
      </c>
      <c r="L42" s="100">
        <v>20</v>
      </c>
      <c r="M42" s="98">
        <f>F42/V42*60</f>
        <v>1557.502738225631</v>
      </c>
      <c r="N42" s="99">
        <f t="shared" si="17"/>
        <v>77.875136911281544</v>
      </c>
      <c r="O42" s="101">
        <f t="shared" si="18"/>
        <v>0</v>
      </c>
      <c r="P42" s="102">
        <f t="shared" si="19"/>
        <v>-12.124863088718456</v>
      </c>
      <c r="Q42" s="103">
        <f t="shared" si="20"/>
        <v>0.86527929901423939</v>
      </c>
      <c r="R42" s="277"/>
      <c r="S42" s="1">
        <v>0.42995370370370373</v>
      </c>
      <c r="T42" s="2">
        <v>0.47222222222222221</v>
      </c>
      <c r="U42" s="104">
        <v>6.8333333333333357</v>
      </c>
      <c r="V42" s="105">
        <v>60.866666666666617</v>
      </c>
      <c r="W42" s="106">
        <v>0.47222222222222221</v>
      </c>
      <c r="X42" s="107">
        <v>0.51111111111111118</v>
      </c>
      <c r="Y42" s="262"/>
      <c r="Z42" s="263"/>
      <c r="AA42" s="111">
        <f t="shared" si="21"/>
        <v>-242.49726177436901</v>
      </c>
      <c r="AB42" s="103">
        <f t="shared" si="22"/>
        <v>0.86527929901423939</v>
      </c>
      <c r="AC42" s="294"/>
    </row>
    <row r="43" spans="1:29" ht="15.75" customHeight="1">
      <c r="A43" s="272"/>
      <c r="B43" s="153" t="s">
        <v>169</v>
      </c>
      <c r="C43" s="260" t="s">
        <v>252</v>
      </c>
      <c r="D43" s="261"/>
      <c r="E43" s="93">
        <v>57.3</v>
      </c>
      <c r="F43" s="104">
        <v>1881</v>
      </c>
      <c r="G43" s="95">
        <f t="shared" si="23"/>
        <v>107781.29999999999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>F43/V43*60</f>
        <v>1731.8670076726369</v>
      </c>
      <c r="N43" s="99">
        <f t="shared" si="17"/>
        <v>86.593350383631844</v>
      </c>
      <c r="O43" s="101">
        <f t="shared" si="18"/>
        <v>0</v>
      </c>
      <c r="P43" s="102">
        <f t="shared" si="19"/>
        <v>-13.406649616368156</v>
      </c>
      <c r="Q43" s="103">
        <f t="shared" si="20"/>
        <v>0.8659335038363184</v>
      </c>
      <c r="R43" s="277"/>
      <c r="S43" s="1">
        <v>0.51111111111111118</v>
      </c>
      <c r="T43" s="2">
        <v>0.55636574074074074</v>
      </c>
      <c r="U43" s="104">
        <v>56.000000000000121</v>
      </c>
      <c r="V43" s="105">
        <v>65.166666666666572</v>
      </c>
      <c r="W43" s="106"/>
      <c r="X43" s="107"/>
      <c r="Y43" s="262"/>
      <c r="Z43" s="263"/>
      <c r="AA43" s="111">
        <f t="shared" si="21"/>
        <v>-268.13299232736313</v>
      </c>
      <c r="AB43" s="103">
        <f t="shared" si="22"/>
        <v>0.8659335038363184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1661.9307590559813</v>
      </c>
      <c r="N55" s="139">
        <f>M55/L55</f>
        <v>77.66031584373745</v>
      </c>
      <c r="O55" s="140">
        <f>L55-I55</f>
        <v>0</v>
      </c>
      <c r="P55" s="141">
        <f>N55-K55</f>
        <v>-12.059310324486859</v>
      </c>
      <c r="Q55" s="142">
        <f>N55/K55</f>
        <v>0.86558893700832362</v>
      </c>
      <c r="R55" s="278"/>
      <c r="S55" s="143">
        <f>S39</f>
        <v>0.29166666666666669</v>
      </c>
      <c r="T55" s="144">
        <f>INDEX(T39:T54,COUNTA(T39:T54))</f>
        <v>0.55636574074074074</v>
      </c>
      <c r="U55" s="145"/>
      <c r="V55" s="156"/>
      <c r="W55" s="188"/>
      <c r="X55" s="189"/>
      <c r="Y55" s="265"/>
      <c r="Z55" s="266"/>
      <c r="AA55" s="157">
        <f>M55-J55</f>
        <v>-258.0692409440187</v>
      </c>
      <c r="AB55" s="142">
        <f>M55/J55</f>
        <v>0.86558893700832362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2015</v>
      </c>
      <c r="G56" s="159">
        <f t="shared" ref="G56:G59" si="27">E56*F56</f>
        <v>95450.549999999988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1731.6782048221532</v>
      </c>
      <c r="N56" s="163">
        <f>M56/L56</f>
        <v>82.460866896293012</v>
      </c>
      <c r="O56" s="165">
        <f>L56-I56</f>
        <v>0</v>
      </c>
      <c r="P56" s="166">
        <f>N56-K56</f>
        <v>-12.777228341802228</v>
      </c>
      <c r="Q56" s="152">
        <f>N56/K56</f>
        <v>0.86583910241107664</v>
      </c>
      <c r="R56" s="276">
        <f>Q72</f>
        <v>0.87242961905257921</v>
      </c>
      <c r="S56" s="167">
        <v>0.25012731481481482</v>
      </c>
      <c r="T56" s="168">
        <v>0.2986111111111111</v>
      </c>
      <c r="U56" s="169"/>
      <c r="V56" s="170">
        <v>69.816666666666663</v>
      </c>
      <c r="W56" s="168"/>
      <c r="X56" s="171"/>
      <c r="Y56" s="279"/>
      <c r="Z56" s="280"/>
      <c r="AA56" s="109">
        <f>M56-J56</f>
        <v>-268.32179517784675</v>
      </c>
      <c r="AB56" s="152">
        <f>M56/J56</f>
        <v>0.86583910241107664</v>
      </c>
      <c r="AC56" s="267">
        <f>AB72</f>
        <v>0.87242961905257921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2659</v>
      </c>
      <c r="G57" s="95">
        <f t="shared" si="27"/>
        <v>150047.37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1740.4363636363644</v>
      </c>
      <c r="N57" s="99">
        <f>M57/L57</f>
        <v>79.11074380165293</v>
      </c>
      <c r="O57" s="101">
        <f>L57-I57</f>
        <v>0</v>
      </c>
      <c r="P57" s="102">
        <f>N57-K57</f>
        <v>-11.798347107437976</v>
      </c>
      <c r="Q57" s="103">
        <f>N57/K57</f>
        <v>0.87021818181818222</v>
      </c>
      <c r="R57" s="277"/>
      <c r="S57" s="1">
        <v>0.30300925925925926</v>
      </c>
      <c r="T57" s="2">
        <v>0.36666666666666664</v>
      </c>
      <c r="U57" s="104">
        <v>6.3333333333333375</v>
      </c>
      <c r="V57" s="105">
        <v>91.666666666666629</v>
      </c>
      <c r="W57" s="106"/>
      <c r="X57" s="107"/>
      <c r="Y57" s="262"/>
      <c r="Z57" s="263"/>
      <c r="AA57" s="111">
        <f>M57-J57</f>
        <v>-259.56363636363562</v>
      </c>
      <c r="AB57" s="103">
        <f>M57/J57</f>
        <v>0.87021818181818222</v>
      </c>
      <c r="AC57" s="268"/>
    </row>
    <row r="58" spans="1:29" ht="15.75" customHeight="1">
      <c r="A58" s="282"/>
      <c r="B58" s="153" t="s">
        <v>172</v>
      </c>
      <c r="C58" s="260" t="s">
        <v>183</v>
      </c>
      <c r="D58" s="261"/>
      <c r="E58" s="93">
        <v>58.67</v>
      </c>
      <c r="F58" s="94">
        <v>5077</v>
      </c>
      <c r="G58" s="95">
        <f t="shared" si="27"/>
        <v>297867.59000000003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1760.1309707241905</v>
      </c>
      <c r="N58" s="99">
        <f>M58/L58</f>
        <v>73.338790446841273</v>
      </c>
      <c r="O58" s="101">
        <f>L58-I58</f>
        <v>0</v>
      </c>
      <c r="P58" s="102">
        <f>N58-K58</f>
        <v>-9.9945428864920558</v>
      </c>
      <c r="Q58" s="103">
        <f>N58/K58</f>
        <v>0.88006548536209528</v>
      </c>
      <c r="R58" s="277"/>
      <c r="S58" s="1">
        <v>0.37222222222222218</v>
      </c>
      <c r="T58" s="2">
        <v>0.4924074074074074</v>
      </c>
      <c r="U58" s="104">
        <v>7.9999999999999716</v>
      </c>
      <c r="V58" s="105">
        <v>173.06666666666672</v>
      </c>
      <c r="W58" s="106">
        <v>0.4924074074074074</v>
      </c>
      <c r="X58" s="107">
        <v>0.53055555555555556</v>
      </c>
      <c r="Y58" s="262"/>
      <c r="Z58" s="263"/>
      <c r="AA58" s="111">
        <f>M58-J58</f>
        <v>-239.86902927580945</v>
      </c>
      <c r="AB58" s="103">
        <f>M58/J58</f>
        <v>0.88006548536209528</v>
      </c>
      <c r="AC58" s="268"/>
    </row>
    <row r="59" spans="1:29" ht="15.75" customHeight="1">
      <c r="A59" s="282"/>
      <c r="B59" s="153" t="s">
        <v>172</v>
      </c>
      <c r="C59" s="260" t="s">
        <v>178</v>
      </c>
      <c r="D59" s="261"/>
      <c r="E59" s="93">
        <v>59.34</v>
      </c>
      <c r="F59" s="94">
        <v>2713</v>
      </c>
      <c r="G59" s="95">
        <f t="shared" si="27"/>
        <v>160989.42000000001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1747.1914132379256</v>
      </c>
      <c r="N59" s="99">
        <f>M59/L59</f>
        <v>72.799642218246902</v>
      </c>
      <c r="O59" s="101">
        <f>L59-I59</f>
        <v>0</v>
      </c>
      <c r="P59" s="102">
        <f>N59-K59</f>
        <v>-10.533691115086427</v>
      </c>
      <c r="Q59" s="103">
        <f>N59/K59</f>
        <v>0.87359570661896291</v>
      </c>
      <c r="R59" s="277"/>
      <c r="S59" s="1">
        <v>0.53055555555555556</v>
      </c>
      <c r="T59" s="2">
        <v>0.59525462962962961</v>
      </c>
      <c r="U59" s="104">
        <v>54.933333333333337</v>
      </c>
      <c r="V59" s="105">
        <v>93.166666666666629</v>
      </c>
      <c r="W59" s="106"/>
      <c r="X59" s="107"/>
      <c r="Y59" s="262"/>
      <c r="Z59" s="263"/>
      <c r="AA59" s="111">
        <f>M59-J59</f>
        <v>-252.80858676207436</v>
      </c>
      <c r="AB59" s="103">
        <f>M59/J59</f>
        <v>0.8735957066189628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1744.8592381051585</v>
      </c>
      <c r="N72" s="139">
        <f t="shared" ref="N72:N78" si="31">M72/L72</f>
        <v>76.697109367259714</v>
      </c>
      <c r="O72" s="140">
        <f t="shared" ref="O72:O78" si="32">L72-I72</f>
        <v>0</v>
      </c>
      <c r="P72" s="141">
        <f t="shared" ref="P72:P78" si="33">N72-K72</f>
        <v>-11.214978544828199</v>
      </c>
      <c r="Q72" s="142">
        <f t="shared" ref="Q72:Q78" si="34">N72/K72</f>
        <v>0.87242961905257921</v>
      </c>
      <c r="R72" s="278"/>
      <c r="S72" s="143">
        <f>S56</f>
        <v>0.25012731481481482</v>
      </c>
      <c r="T72" s="144">
        <f>INDEX(T56:T71,COUNTA(T56:T71))</f>
        <v>0.59525462962962961</v>
      </c>
      <c r="U72" s="145"/>
      <c r="V72" s="156"/>
      <c r="W72" s="135"/>
      <c r="X72" s="139"/>
      <c r="Y72" s="265"/>
      <c r="Z72" s="266"/>
      <c r="AA72" s="157">
        <f t="shared" ref="AA72:AA78" si="35">M72-J72</f>
        <v>-255.14076189484149</v>
      </c>
      <c r="AB72" s="142">
        <f t="shared" ref="AB72:AB78" si="36">M72/J72</f>
        <v>0.87242961905257921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4134</v>
      </c>
      <c r="G73" s="159">
        <f t="shared" ref="G73:G78" si="37">E73*F73</f>
        <v>156843.96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3034.7471451876004</v>
      </c>
      <c r="N73" s="163">
        <f t="shared" si="31"/>
        <v>144.51176881845717</v>
      </c>
      <c r="O73" s="165">
        <f t="shared" si="32"/>
        <v>0</v>
      </c>
      <c r="P73" s="166">
        <f t="shared" si="33"/>
        <v>-26.916802610114246</v>
      </c>
      <c r="Q73" s="152">
        <f t="shared" si="34"/>
        <v>0.84298531810766686</v>
      </c>
      <c r="R73" s="276">
        <f>Q89</f>
        <v>0.8655680517535429</v>
      </c>
      <c r="S73" s="167">
        <v>0.25018518518518518</v>
      </c>
      <c r="T73" s="168">
        <v>0.30694444444444446</v>
      </c>
      <c r="U73" s="169"/>
      <c r="V73" s="170">
        <v>81.733333333333377</v>
      </c>
      <c r="W73" s="168"/>
      <c r="X73" s="171"/>
      <c r="Y73" s="279"/>
      <c r="Z73" s="280"/>
      <c r="AA73" s="109">
        <f t="shared" si="35"/>
        <v>-565.25285481239962</v>
      </c>
      <c r="AB73" s="152">
        <f t="shared" si="36"/>
        <v>0.84298531810766675</v>
      </c>
      <c r="AC73" s="267">
        <f>AB89</f>
        <v>0.86556805175354279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2218</v>
      </c>
      <c r="G74" s="95">
        <f t="shared" si="37"/>
        <v>86479.82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 t="shared" si="38"/>
        <v>3022.2558667676012</v>
      </c>
      <c r="N74" s="99">
        <f t="shared" si="31"/>
        <v>159.06609825092639</v>
      </c>
      <c r="O74" s="101">
        <f t="shared" si="32"/>
        <v>0</v>
      </c>
      <c r="P74" s="102">
        <f t="shared" si="33"/>
        <v>-30.407585959599942</v>
      </c>
      <c r="Q74" s="103">
        <f t="shared" si="34"/>
        <v>0.83951551854655593</v>
      </c>
      <c r="R74" s="277"/>
      <c r="S74" s="1">
        <v>0.31180555555555556</v>
      </c>
      <c r="T74" s="2">
        <v>0.34238425925925925</v>
      </c>
      <c r="U74" s="104">
        <v>6.9999999999999751</v>
      </c>
      <c r="V74" s="105">
        <v>44.033333333333317</v>
      </c>
      <c r="W74" s="106"/>
      <c r="X74" s="107"/>
      <c r="Y74" s="262"/>
      <c r="Z74" s="263"/>
      <c r="AA74" s="111">
        <f t="shared" si="35"/>
        <v>-577.74413323239878</v>
      </c>
      <c r="AB74" s="103">
        <f t="shared" si="36"/>
        <v>0.83951551854655593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2775</v>
      </c>
      <c r="G75" s="95">
        <f t="shared" si="37"/>
        <v>86774.25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3031.8664643399106</v>
      </c>
      <c r="N75" s="99">
        <f t="shared" si="31"/>
        <v>159.57191917578476</v>
      </c>
      <c r="O75" s="101">
        <f t="shared" si="32"/>
        <v>0</v>
      </c>
      <c r="P75" s="102">
        <f t="shared" si="33"/>
        <v>-29.901765034741572</v>
      </c>
      <c r="Q75" s="103">
        <f t="shared" si="34"/>
        <v>0.84218512898330833</v>
      </c>
      <c r="R75" s="277"/>
      <c r="S75" s="1">
        <v>0.34728009259259257</v>
      </c>
      <c r="T75" s="2">
        <v>0.38541666666666663</v>
      </c>
      <c r="U75" s="104">
        <v>7.0499999999999829</v>
      </c>
      <c r="V75" s="105">
        <v>54.916666666666643</v>
      </c>
      <c r="W75" s="106"/>
      <c r="X75" s="107"/>
      <c r="Y75" s="262"/>
      <c r="Z75" s="263"/>
      <c r="AA75" s="111">
        <f t="shared" si="35"/>
        <v>-568.13353566008936</v>
      </c>
      <c r="AB75" s="103">
        <f t="shared" si="36"/>
        <v>0.84218512898330855</v>
      </c>
      <c r="AC75" s="268"/>
    </row>
    <row r="76" spans="1:29" ht="15.75" customHeight="1">
      <c r="A76" s="271"/>
      <c r="B76" s="92" t="s">
        <v>179</v>
      </c>
      <c r="C76" s="286" t="s">
        <v>191</v>
      </c>
      <c r="D76" s="286"/>
      <c r="E76" s="93">
        <v>38.630000000000003</v>
      </c>
      <c r="F76" s="94">
        <v>3525</v>
      </c>
      <c r="G76" s="95">
        <f t="shared" si="37"/>
        <v>136170.75</v>
      </c>
      <c r="H76" s="96"/>
      <c r="I76" s="97">
        <v>20</v>
      </c>
      <c r="J76" s="98">
        <v>3600</v>
      </c>
      <c r="K76" s="99">
        <f t="shared" si="39"/>
        <v>180</v>
      </c>
      <c r="L76" s="100">
        <v>20</v>
      </c>
      <c r="M76" s="98">
        <f t="shared" si="38"/>
        <v>3202.1196063588186</v>
      </c>
      <c r="N76" s="99">
        <f t="shared" si="31"/>
        <v>160.10598031794092</v>
      </c>
      <c r="O76" s="101">
        <f t="shared" si="32"/>
        <v>0</v>
      </c>
      <c r="P76" s="102">
        <f t="shared" si="33"/>
        <v>-19.894019682059081</v>
      </c>
      <c r="Q76" s="103">
        <f t="shared" si="34"/>
        <v>0.88947766843300513</v>
      </c>
      <c r="R76" s="277"/>
      <c r="S76" s="1">
        <v>0.39100694444444445</v>
      </c>
      <c r="T76" s="2">
        <v>0.43687500000000001</v>
      </c>
      <c r="U76" s="104">
        <v>8.0500000000000593</v>
      </c>
      <c r="V76" s="105">
        <v>66.050000000000011</v>
      </c>
      <c r="W76" s="106">
        <v>0.43687500000000001</v>
      </c>
      <c r="X76" s="107">
        <v>0.47916666666666657</v>
      </c>
      <c r="Y76" s="262"/>
      <c r="Z76" s="263"/>
      <c r="AA76" s="191">
        <f t="shared" si="35"/>
        <v>-397.8803936411814</v>
      </c>
      <c r="AB76" s="192">
        <f t="shared" si="36"/>
        <v>0.88947766843300513</v>
      </c>
      <c r="AC76" s="268"/>
    </row>
    <row r="77" spans="1:29" ht="15.75" customHeight="1">
      <c r="A77" s="272"/>
      <c r="B77" s="92" t="s">
        <v>179</v>
      </c>
      <c r="C77" s="286" t="s">
        <v>190</v>
      </c>
      <c r="D77" s="286"/>
      <c r="E77" s="93">
        <v>36.86</v>
      </c>
      <c r="F77" s="98">
        <v>3362</v>
      </c>
      <c r="G77" s="95">
        <f t="shared" si="37"/>
        <v>123923.31999999999</v>
      </c>
      <c r="H77" s="113"/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 t="shared" si="38"/>
        <v>3200.2115282919053</v>
      </c>
      <c r="N77" s="99">
        <f t="shared" si="31"/>
        <v>152.39102515675739</v>
      </c>
      <c r="O77" s="101">
        <f t="shared" si="32"/>
        <v>0</v>
      </c>
      <c r="P77" s="102">
        <f t="shared" si="33"/>
        <v>-19.037546271814023</v>
      </c>
      <c r="Q77" s="103">
        <f t="shared" si="34"/>
        <v>0.88894764674775151</v>
      </c>
      <c r="R77" s="277"/>
      <c r="S77" s="1">
        <v>0.47916666666666657</v>
      </c>
      <c r="T77" s="2">
        <v>0.52293981481481477</v>
      </c>
      <c r="U77" s="104">
        <v>60.899999999999849</v>
      </c>
      <c r="V77" s="105">
        <v>63.03333333333341</v>
      </c>
      <c r="W77" s="106"/>
      <c r="X77" s="107"/>
      <c r="Y77" s="262"/>
      <c r="Z77" s="263"/>
      <c r="AA77" s="191">
        <f t="shared" si="35"/>
        <v>-399.78847170809468</v>
      </c>
      <c r="AB77" s="192">
        <f t="shared" si="36"/>
        <v>0.88894764674775151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4496</v>
      </c>
      <c r="G78" s="115">
        <f t="shared" si="37"/>
        <v>170848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3205.0693069306872</v>
      </c>
      <c r="N78" s="99">
        <f t="shared" si="31"/>
        <v>152.62234794908034</v>
      </c>
      <c r="O78" s="101">
        <f t="shared" si="32"/>
        <v>0</v>
      </c>
      <c r="P78" s="102">
        <f t="shared" si="33"/>
        <v>-18.806223479491081</v>
      </c>
      <c r="Q78" s="103">
        <f t="shared" si="34"/>
        <v>0.89029702970296865</v>
      </c>
      <c r="R78" s="277"/>
      <c r="S78" s="1">
        <v>0.5263888888888888</v>
      </c>
      <c r="T78" s="2">
        <v>0.58483796296296298</v>
      </c>
      <c r="U78" s="104">
        <v>4.9666666666665904</v>
      </c>
      <c r="V78" s="105">
        <v>84.166666666666828</v>
      </c>
      <c r="W78" s="106"/>
      <c r="X78" s="107"/>
      <c r="Y78" s="262"/>
      <c r="Z78" s="263"/>
      <c r="AA78" s="191">
        <f t="shared" si="35"/>
        <v>-394.93069306931284</v>
      </c>
      <c r="AB78" s="192">
        <f t="shared" si="36"/>
        <v>0.89029702970296865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20.166666666666668</v>
      </c>
      <c r="J89" s="138">
        <f t="shared" si="40"/>
        <v>3600</v>
      </c>
      <c r="K89" s="139">
        <f t="shared" ref="K89" si="41">J89/I89</f>
        <v>178.51239669421486</v>
      </c>
      <c r="L89" s="137">
        <f t="shared" ref="L89:M89" si="42">AVERAGE(L73:L88)</f>
        <v>20.166666666666668</v>
      </c>
      <c r="M89" s="138">
        <f t="shared" si="42"/>
        <v>3116.0449863127542</v>
      </c>
      <c r="N89" s="139">
        <f>M89/L89</f>
        <v>154.51462742046715</v>
      </c>
      <c r="O89" s="140">
        <f>L89-I89</f>
        <v>0</v>
      </c>
      <c r="P89" s="141">
        <f>N89-K89</f>
        <v>-23.997769273747707</v>
      </c>
      <c r="Q89" s="142">
        <f>N89/K89</f>
        <v>0.8655680517535429</v>
      </c>
      <c r="R89" s="278"/>
      <c r="S89" s="143">
        <f>S73</f>
        <v>0.25018518518518518</v>
      </c>
      <c r="T89" s="144">
        <f>INDEX(T73:T88,COUNTA(T73:T88))</f>
        <v>0.58483796296296298</v>
      </c>
      <c r="U89" s="145"/>
      <c r="V89" s="156"/>
      <c r="W89" s="135"/>
      <c r="X89" s="139"/>
      <c r="Y89" s="265"/>
      <c r="Z89" s="266"/>
      <c r="AA89" s="157">
        <f>M89-J89</f>
        <v>-483.95501368724581</v>
      </c>
      <c r="AB89" s="142">
        <f>M89/J89</f>
        <v>0.86556805175354279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1798</v>
      </c>
      <c r="G90" s="159">
        <f t="shared" ref="G90:G93" si="43">E90*F90</f>
        <v>61545.539999999994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2600.5624748895148</v>
      </c>
      <c r="N90" s="163">
        <f>M90/L90</f>
        <v>162.53515468059467</v>
      </c>
      <c r="O90" s="165">
        <f>L90-I90</f>
        <v>0</v>
      </c>
      <c r="P90" s="166">
        <f>N90-K90</f>
        <v>-24.964845319405327</v>
      </c>
      <c r="Q90" s="152">
        <f>N90/K90</f>
        <v>0.86685415829650492</v>
      </c>
      <c r="R90" s="276">
        <f>Q106</f>
        <v>0.87219843959554533</v>
      </c>
      <c r="S90" s="167">
        <v>0.25</v>
      </c>
      <c r="T90" s="168">
        <v>0.27880787037037036</v>
      </c>
      <c r="U90" s="169"/>
      <c r="V90" s="170">
        <v>41.48333333333332</v>
      </c>
      <c r="W90" s="173"/>
      <c r="X90" s="151"/>
      <c r="Y90" s="279"/>
      <c r="Z90" s="280"/>
      <c r="AA90" s="109">
        <f>M90-J90</f>
        <v>-399.43752511048524</v>
      </c>
      <c r="AB90" s="152">
        <f>M90/J90</f>
        <v>0.86685415829650492</v>
      </c>
      <c r="AC90" s="267">
        <f>AB106</f>
        <v>0.87219843959554533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1545</v>
      </c>
      <c r="G91" s="95">
        <f t="shared" si="43"/>
        <v>53719.65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2588.180549092599</v>
      </c>
      <c r="N91" s="99">
        <f>M91/L91</f>
        <v>235.28914082659992</v>
      </c>
      <c r="O91" s="101">
        <f>L91-I91</f>
        <v>0</v>
      </c>
      <c r="P91" s="102">
        <f>N91-K91</f>
        <v>-37.438131900672829</v>
      </c>
      <c r="Q91" s="103">
        <f>N91/K91</f>
        <v>0.86272684969753299</v>
      </c>
      <c r="R91" s="277"/>
      <c r="S91" s="1">
        <v>0.28207175925925926</v>
      </c>
      <c r="T91" s="2">
        <v>0.30694444444444446</v>
      </c>
      <c r="U91" s="104">
        <v>4.7000000000000153</v>
      </c>
      <c r="V91" s="105">
        <v>35.816666666666698</v>
      </c>
      <c r="W91" s="106"/>
      <c r="X91" s="107"/>
      <c r="Y91" s="262"/>
      <c r="Z91" s="263"/>
      <c r="AA91" s="111">
        <f>M91-J91</f>
        <v>-411.81945090740101</v>
      </c>
      <c r="AB91" s="103">
        <f>M91/J91</f>
        <v>0.86272684969753299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5485</v>
      </c>
      <c r="G92" s="95">
        <f t="shared" si="43"/>
        <v>196527.55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2885.5765015344145</v>
      </c>
      <c r="N92" s="99">
        <f>M92/L92</f>
        <v>240.46470846120121</v>
      </c>
      <c r="O92" s="101">
        <f>L92-I92</f>
        <v>0</v>
      </c>
      <c r="P92" s="102">
        <f>N92-K92</f>
        <v>-32.285291538798788</v>
      </c>
      <c r="Q92" s="103">
        <f>N92/K92</f>
        <v>0.88163046181925286</v>
      </c>
      <c r="R92" s="277"/>
      <c r="S92" s="1">
        <v>0.35138888888888886</v>
      </c>
      <c r="T92" s="2">
        <v>0.43059027777777775</v>
      </c>
      <c r="U92" s="104">
        <v>4.6666666666666234</v>
      </c>
      <c r="V92" s="105">
        <v>114.05</v>
      </c>
      <c r="W92" s="106">
        <v>0.43059027777777775</v>
      </c>
      <c r="X92" s="107">
        <v>0.47083333333333327</v>
      </c>
      <c r="Y92" s="262"/>
      <c r="Z92" s="263"/>
      <c r="AA92" s="111">
        <f>M92-J92</f>
        <v>-387.42349846558545</v>
      </c>
      <c r="AB92" s="103">
        <f>M92/J92</f>
        <v>0.88163046181925286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4406</v>
      </c>
      <c r="G93" s="115">
        <f t="shared" si="43"/>
        <v>160422.46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2868.2820976491848</v>
      </c>
      <c r="N93" s="99">
        <f>M93/L93</f>
        <v>260.75291796810774</v>
      </c>
      <c r="O93" s="101">
        <f>L93-I93</f>
        <v>0</v>
      </c>
      <c r="P93" s="102">
        <f>N93-K93</f>
        <v>-36.792536577346823</v>
      </c>
      <c r="Q93" s="103">
        <f>N93/K93</f>
        <v>0.87634650096217082</v>
      </c>
      <c r="R93" s="277"/>
      <c r="S93" s="1">
        <v>0.47083333333333327</v>
      </c>
      <c r="T93" s="2">
        <v>0.53483796296296293</v>
      </c>
      <c r="U93" s="104">
        <v>57.949999999999946</v>
      </c>
      <c r="V93" s="105">
        <v>92.166666666666714</v>
      </c>
      <c r="W93" s="106"/>
      <c r="X93" s="107"/>
      <c r="Y93" s="262"/>
      <c r="Z93" s="263"/>
      <c r="AA93" s="111">
        <f>M93-J93</f>
        <v>-404.71790235081517</v>
      </c>
      <c r="AB93" s="103">
        <f>M93/J93</f>
        <v>0.8763465009621707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2735.6504057914281</v>
      </c>
      <c r="N106" s="139">
        <f t="shared" ref="N106:N111" si="47">M106/L106</f>
        <v>218.85203246331423</v>
      </c>
      <c r="O106" s="140">
        <f t="shared" ref="O106:O111" si="48">L106-I106</f>
        <v>0</v>
      </c>
      <c r="P106" s="141">
        <f t="shared" ref="P106:P111" si="49">N106-K106</f>
        <v>-32.067967536685757</v>
      </c>
      <c r="Q106" s="142">
        <f t="shared" ref="Q106:Q111" si="50">N106/K106</f>
        <v>0.87219843959554533</v>
      </c>
      <c r="R106" s="278"/>
      <c r="S106" s="143">
        <f>S90</f>
        <v>0.25</v>
      </c>
      <c r="T106" s="144">
        <f>INDEX(T90:T105,COUNTA(T90:T105))</f>
        <v>0.53483796296296293</v>
      </c>
      <c r="U106" s="145"/>
      <c r="V106" s="156"/>
      <c r="W106" s="135"/>
      <c r="X106" s="139"/>
      <c r="Y106" s="265"/>
      <c r="Z106" s="266"/>
      <c r="AA106" s="157">
        <f t="shared" ref="AA106:AA111" si="51">M106-J106</f>
        <v>-400.84959420857194</v>
      </c>
      <c r="AB106" s="142">
        <f t="shared" ref="AB106:AB111" si="52">M106/J106</f>
        <v>0.87219843959554533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947</v>
      </c>
      <c r="G107" s="159">
        <f t="shared" ref="G107:G111" si="53">E107*F107</f>
        <v>25218.61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2778.4841075794407</v>
      </c>
      <c r="N107" s="163">
        <f t="shared" si="47"/>
        <v>463.08068459657346</v>
      </c>
      <c r="O107" s="165">
        <f t="shared" si="48"/>
        <v>0</v>
      </c>
      <c r="P107" s="166">
        <f t="shared" si="49"/>
        <v>-82.419315403426538</v>
      </c>
      <c r="Q107" s="152">
        <f t="shared" si="50"/>
        <v>0.84891051255100547</v>
      </c>
      <c r="R107" s="276">
        <f>Q123</f>
        <v>0.88938496431492309</v>
      </c>
      <c r="S107" s="193">
        <v>0.37361111111111101</v>
      </c>
      <c r="T107" s="194">
        <v>0.3878125</v>
      </c>
      <c r="U107" s="169"/>
      <c r="V107" s="170">
        <v>20.450000000000159</v>
      </c>
      <c r="W107" s="168"/>
      <c r="X107" s="171"/>
      <c r="Y107" s="279"/>
      <c r="Z107" s="280"/>
      <c r="AA107" s="109">
        <f t="shared" si="51"/>
        <v>-494.51589242055934</v>
      </c>
      <c r="AB107" s="152">
        <f t="shared" si="52"/>
        <v>0.84891051255100536</v>
      </c>
      <c r="AC107" s="267">
        <f>AB123</f>
        <v>0.8893849643149232</v>
      </c>
    </row>
    <row r="108" spans="1:29" ht="15.75" customHeight="1">
      <c r="A108" s="271"/>
      <c r="B108" s="92" t="s">
        <v>166</v>
      </c>
      <c r="C108" s="260" t="s">
        <v>200</v>
      </c>
      <c r="D108" s="261"/>
      <c r="E108" s="93">
        <v>24.73</v>
      </c>
      <c r="F108" s="94">
        <v>1900</v>
      </c>
      <c r="G108" s="95">
        <f t="shared" si="53"/>
        <v>46987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3246.3217845277495</v>
      </c>
      <c r="N108" s="99">
        <f t="shared" si="47"/>
        <v>541.05363075462492</v>
      </c>
      <c r="O108" s="101">
        <f t="shared" si="48"/>
        <v>0</v>
      </c>
      <c r="P108" s="102">
        <f t="shared" si="49"/>
        <v>-58.946369245375081</v>
      </c>
      <c r="Q108" s="103">
        <f t="shared" si="50"/>
        <v>0.90175605125770819</v>
      </c>
      <c r="R108" s="277"/>
      <c r="S108" s="1">
        <v>0.39097222222222211</v>
      </c>
      <c r="T108" s="2">
        <v>0.4153587962962963</v>
      </c>
      <c r="U108" s="104">
        <v>4.549999999999832</v>
      </c>
      <c r="V108" s="105">
        <v>35.116666666666831</v>
      </c>
      <c r="W108" s="106"/>
      <c r="X108" s="113"/>
      <c r="Y108" s="262"/>
      <c r="Z108" s="263"/>
      <c r="AA108" s="111">
        <f t="shared" si="51"/>
        <v>-353.67821547225049</v>
      </c>
      <c r="AB108" s="103">
        <f t="shared" si="52"/>
        <v>0.90175605125770819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1388</v>
      </c>
      <c r="G109" s="95">
        <f t="shared" si="53"/>
        <v>34616.720000000001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3227.906976744192</v>
      </c>
      <c r="N109" s="99">
        <f t="shared" si="47"/>
        <v>537.98449612403203</v>
      </c>
      <c r="O109" s="101">
        <f t="shared" si="48"/>
        <v>0</v>
      </c>
      <c r="P109" s="102">
        <f t="shared" si="49"/>
        <v>-62.015503875967966</v>
      </c>
      <c r="Q109" s="103">
        <f t="shared" si="50"/>
        <v>0.89664082687338675</v>
      </c>
      <c r="R109" s="277"/>
      <c r="S109" s="1">
        <v>0.42097222222222225</v>
      </c>
      <c r="T109" s="2">
        <v>0.43888888888888888</v>
      </c>
      <c r="U109" s="104">
        <v>8.0833333333333712</v>
      </c>
      <c r="V109" s="105">
        <v>25.799999999999955</v>
      </c>
      <c r="W109" s="106"/>
      <c r="X109" s="107"/>
      <c r="Y109" s="262"/>
      <c r="Z109" s="263"/>
      <c r="AA109" s="111">
        <f t="shared" si="51"/>
        <v>-372.09302325580802</v>
      </c>
      <c r="AB109" s="103">
        <f t="shared" si="52"/>
        <v>0.89664082687338664</v>
      </c>
      <c r="AC109" s="268"/>
    </row>
    <row r="110" spans="1:29" ht="15.75" customHeight="1">
      <c r="A110" s="271"/>
      <c r="B110" s="92" t="s">
        <v>166</v>
      </c>
      <c r="C110" s="260" t="s">
        <v>214</v>
      </c>
      <c r="D110" s="261"/>
      <c r="E110" s="93">
        <v>24.73</v>
      </c>
      <c r="F110" s="94">
        <v>1662</v>
      </c>
      <c r="G110" s="95">
        <f t="shared" si="53"/>
        <v>41101.26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3242.9268292682918</v>
      </c>
      <c r="N110" s="99">
        <f t="shared" si="47"/>
        <v>540.48780487804868</v>
      </c>
      <c r="O110" s="101">
        <f t="shared" si="48"/>
        <v>0</v>
      </c>
      <c r="P110" s="102">
        <f t="shared" si="49"/>
        <v>-59.512195121951322</v>
      </c>
      <c r="Q110" s="103">
        <f t="shared" si="50"/>
        <v>0.90081300813008114</v>
      </c>
      <c r="R110" s="277"/>
      <c r="S110" s="1">
        <v>0.44392361111111112</v>
      </c>
      <c r="T110" s="2">
        <v>0.46527777777777779</v>
      </c>
      <c r="U110" s="104">
        <v>7.2500000000000142</v>
      </c>
      <c r="V110" s="105">
        <v>30.750000000000011</v>
      </c>
      <c r="W110" s="106"/>
      <c r="X110" s="113"/>
      <c r="Y110" s="262"/>
      <c r="Z110" s="263"/>
      <c r="AA110" s="111">
        <f t="shared" si="51"/>
        <v>-357.07317073170816</v>
      </c>
      <c r="AB110" s="103">
        <f t="shared" si="52"/>
        <v>0.90081300813008103</v>
      </c>
      <c r="AC110" s="268"/>
    </row>
    <row r="111" spans="1:29" ht="15.75" customHeight="1">
      <c r="A111" s="272"/>
      <c r="B111" s="92" t="s">
        <v>166</v>
      </c>
      <c r="C111" s="260" t="s">
        <v>253</v>
      </c>
      <c r="D111" s="261"/>
      <c r="E111" s="93">
        <v>20.11</v>
      </c>
      <c r="F111" s="94">
        <v>1084</v>
      </c>
      <c r="G111" s="95">
        <f t="shared" si="53"/>
        <v>21799.239999999998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3222.4607762179617</v>
      </c>
      <c r="N111" s="99">
        <f t="shared" si="47"/>
        <v>537.07679603632698</v>
      </c>
      <c r="O111" s="101">
        <f t="shared" si="48"/>
        <v>0</v>
      </c>
      <c r="P111" s="102">
        <f t="shared" si="49"/>
        <v>-62.923203963673018</v>
      </c>
      <c r="Q111" s="103">
        <f t="shared" si="50"/>
        <v>0.89512799339387827</v>
      </c>
      <c r="R111" s="277"/>
      <c r="S111" s="1">
        <v>0.46944444444444428</v>
      </c>
      <c r="T111" s="2">
        <v>0.48346064814814815</v>
      </c>
      <c r="U111" s="104">
        <v>5.9999999999997389</v>
      </c>
      <c r="V111" s="105">
        <v>20.183333333333586</v>
      </c>
      <c r="W111" s="106"/>
      <c r="X111" s="113"/>
      <c r="Y111" s="262"/>
      <c r="Z111" s="263"/>
      <c r="AA111" s="111">
        <f t="shared" si="51"/>
        <v>-377.53922378203833</v>
      </c>
      <c r="AB111" s="103">
        <f t="shared" si="52"/>
        <v>0.89512799339387827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3534.6</v>
      </c>
      <c r="K123" s="139">
        <f t="shared" ref="K123" si="55">J123/I123</f>
        <v>589.1</v>
      </c>
      <c r="L123" s="137">
        <f t="shared" ref="L123:M123" si="56">AVERAGE(L107:L122)</f>
        <v>6</v>
      </c>
      <c r="M123" s="138">
        <f t="shared" si="56"/>
        <v>3143.6200948675273</v>
      </c>
      <c r="N123" s="139">
        <f>M123/L123</f>
        <v>523.93668247792118</v>
      </c>
      <c r="O123" s="140">
        <f>L123-I123</f>
        <v>0</v>
      </c>
      <c r="P123" s="141">
        <f>N123-K123</f>
        <v>-65.163317522078842</v>
      </c>
      <c r="Q123" s="142">
        <f>N123/K123</f>
        <v>0.88938496431492309</v>
      </c>
      <c r="R123" s="278"/>
      <c r="S123" s="143">
        <f>S107</f>
        <v>0.37361111111111101</v>
      </c>
      <c r="T123" s="144">
        <f>INDEX(T107:T122,COUNTA(T107:T122))</f>
        <v>0.48346064814814815</v>
      </c>
      <c r="U123" s="145"/>
      <c r="V123" s="156"/>
      <c r="W123" s="135"/>
      <c r="X123" s="139"/>
      <c r="Y123" s="265"/>
      <c r="Z123" s="266"/>
      <c r="AA123" s="157">
        <f>M123-J123</f>
        <v>-390.9799051324726</v>
      </c>
      <c r="AB123" s="142">
        <f>M123/J123</f>
        <v>0.8893849643149232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2242</v>
      </c>
      <c r="G124" s="159">
        <f t="shared" ref="G124:G126" si="57">E124*F124</f>
        <v>127323.18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1736.1152936115291</v>
      </c>
      <c r="N124" s="163">
        <f>M124/L124</f>
        <v>75.483273635283879</v>
      </c>
      <c r="O124" s="165">
        <f>L124-I124</f>
        <v>0</v>
      </c>
      <c r="P124" s="166">
        <f>N124-K124</f>
        <v>-11.473248103846558</v>
      </c>
      <c r="Q124" s="152">
        <f>N124/K124</f>
        <v>0.86805764680576458</v>
      </c>
      <c r="R124" s="276">
        <f>Q140</f>
        <v>0.86683126493139151</v>
      </c>
      <c r="S124" s="167">
        <v>0.70833333333333337</v>
      </c>
      <c r="T124" s="168">
        <v>0.76214120370370375</v>
      </c>
      <c r="U124" s="169"/>
      <c r="V124" s="170">
        <v>77.483333333333348</v>
      </c>
      <c r="W124" s="87"/>
      <c r="X124" s="88"/>
      <c r="Y124" s="279"/>
      <c r="Z124" s="280"/>
      <c r="AA124" s="109">
        <f>M124-J124</f>
        <v>-263.88470638847093</v>
      </c>
      <c r="AB124" s="152">
        <f>M124/J124</f>
        <v>0.86805764680576458</v>
      </c>
      <c r="AC124" s="352">
        <f>AB140</f>
        <v>0.86683126493139151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1879</v>
      </c>
      <c r="G125" s="95">
        <f t="shared" si="57"/>
        <v>106858.73</v>
      </c>
      <c r="H125" s="96"/>
      <c r="I125" s="97">
        <v>23</v>
      </c>
      <c r="J125" s="98">
        <v>2000</v>
      </c>
      <c r="K125" s="99">
        <f t="shared" ref="K125:K126" si="58">J125/I125</f>
        <v>86.956521739130437</v>
      </c>
      <c r="L125" s="100">
        <v>23</v>
      </c>
      <c r="M125" s="98">
        <f>F125/V125*60</f>
        <v>1732.2407170294496</v>
      </c>
      <c r="N125" s="99">
        <f>M125/L125</f>
        <v>75.314813783889107</v>
      </c>
      <c r="O125" s="101">
        <f>L125-I125</f>
        <v>0</v>
      </c>
      <c r="P125" s="102">
        <f>N125-K125</f>
        <v>-11.64170795524133</v>
      </c>
      <c r="Q125" s="103">
        <f>N125/K125</f>
        <v>0.86612035851472469</v>
      </c>
      <c r="R125" s="277"/>
      <c r="S125" s="1">
        <v>0.76736111111111116</v>
      </c>
      <c r="T125" s="2">
        <v>0.81255787037037042</v>
      </c>
      <c r="U125" s="104">
        <v>7.5166666666666693</v>
      </c>
      <c r="V125" s="105">
        <v>65.083333333333329</v>
      </c>
      <c r="W125" s="106"/>
      <c r="X125" s="107"/>
      <c r="Y125" s="262"/>
      <c r="Z125" s="263"/>
      <c r="AA125" s="111">
        <f>M125-J125</f>
        <v>-267.75928297055043</v>
      </c>
      <c r="AB125" s="103">
        <f>M125/J125</f>
        <v>0.8661203585147248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1646</v>
      </c>
      <c r="G126" s="95">
        <f t="shared" si="57"/>
        <v>72917.799999999988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1732.6315789473697</v>
      </c>
      <c r="N126" s="99">
        <f>M126/L126</f>
        <v>101.91950464396292</v>
      </c>
      <c r="O126" s="101">
        <f>L126-I126</f>
        <v>0</v>
      </c>
      <c r="P126" s="102">
        <f>N126-K126</f>
        <v>-15.727554179566482</v>
      </c>
      <c r="Q126" s="103">
        <f>N126/K126</f>
        <v>0.86631578947368493</v>
      </c>
      <c r="R126" s="277"/>
      <c r="S126" s="1">
        <v>0.81666666666666665</v>
      </c>
      <c r="T126" s="2">
        <v>0.85624999999999996</v>
      </c>
      <c r="U126" s="104">
        <v>5.916666666666579</v>
      </c>
      <c r="V126" s="105">
        <v>56.999999999999957</v>
      </c>
      <c r="W126" s="106"/>
      <c r="X126" s="107"/>
      <c r="Y126" s="262"/>
      <c r="Z126" s="263"/>
      <c r="AA126" s="111">
        <f>M126-J126</f>
        <v>-267.36842105263031</v>
      </c>
      <c r="AB126" s="103">
        <f>M126/J126</f>
        <v>0.86631578947368482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9">AVERAGE(I124:I139)</f>
        <v>21</v>
      </c>
      <c r="J140" s="138">
        <f t="shared" si="59"/>
        <v>2000</v>
      </c>
      <c r="K140" s="139">
        <f t="shared" ref="K140" si="60">J140/I140</f>
        <v>95.238095238095241</v>
      </c>
      <c r="L140" s="137">
        <f t="shared" ref="L140:M140" si="61">AVERAGE(L124:L139)</f>
        <v>21</v>
      </c>
      <c r="M140" s="138">
        <f t="shared" si="61"/>
        <v>1733.662529862783</v>
      </c>
      <c r="N140" s="139">
        <f>M140/L140</f>
        <v>82.555358564894433</v>
      </c>
      <c r="O140" s="140">
        <f>L140-I140</f>
        <v>0</v>
      </c>
      <c r="P140" s="141">
        <f>N140-K140</f>
        <v>-12.682736673200807</v>
      </c>
      <c r="Q140" s="142">
        <f>N140/K140</f>
        <v>0.86683126493139151</v>
      </c>
      <c r="R140" s="278"/>
      <c r="S140" s="143">
        <f>S124</f>
        <v>0.70833333333333337</v>
      </c>
      <c r="T140" s="144">
        <f>INDEX(T124:T139,COUNTA(T124:T139))</f>
        <v>0.85624999999999996</v>
      </c>
      <c r="U140" s="145"/>
      <c r="V140" s="156"/>
      <c r="W140" s="188"/>
      <c r="X140" s="189"/>
      <c r="Y140" s="265"/>
      <c r="Z140" s="266"/>
      <c r="AA140" s="157">
        <f>M140-J140</f>
        <v>-266.337470137217</v>
      </c>
      <c r="AB140" s="142">
        <f>M140/J140</f>
        <v>0.86683126493139151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1843</v>
      </c>
      <c r="G141" s="159">
        <f t="shared" ref="G141:G142" si="62">E141*F141</f>
        <v>93384.81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1732.3237597911238</v>
      </c>
      <c r="N141" s="163">
        <f>M141/L141</f>
        <v>86.616187989556195</v>
      </c>
      <c r="O141" s="165">
        <f>L141-I141</f>
        <v>0</v>
      </c>
      <c r="P141" s="166">
        <f>N141-K141</f>
        <v>-13.383812010443805</v>
      </c>
      <c r="Q141" s="152">
        <f>N141/K141</f>
        <v>0.86616187989556193</v>
      </c>
      <c r="R141" s="276">
        <f>Q157</f>
        <v>0.86730147226717247</v>
      </c>
      <c r="S141" s="167">
        <v>0.70844907407407409</v>
      </c>
      <c r="T141" s="168">
        <v>0.75277777777777777</v>
      </c>
      <c r="U141" s="169"/>
      <c r="V141" s="170">
        <v>63.833333333333293</v>
      </c>
      <c r="W141" s="168"/>
      <c r="X141" s="171"/>
      <c r="Y141" s="279"/>
      <c r="Z141" s="280"/>
      <c r="AA141" s="109">
        <f>M141-J141</f>
        <v>-267.67624020887615</v>
      </c>
      <c r="AB141" s="152">
        <f>M141/J141</f>
        <v>0.86616187989556193</v>
      </c>
      <c r="AC141" s="267">
        <f>AB157</f>
        <v>0.86730147226717247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2284</v>
      </c>
      <c r="G142" s="95">
        <f t="shared" si="62"/>
        <v>108718.40000000001</v>
      </c>
      <c r="H142" s="96"/>
      <c r="I142" s="97">
        <v>23</v>
      </c>
      <c r="J142" s="98">
        <v>2000</v>
      </c>
      <c r="K142" s="99">
        <f t="shared" ref="K142" si="63">J142/I142</f>
        <v>86.956521739130437</v>
      </c>
      <c r="L142" s="100">
        <v>23</v>
      </c>
      <c r="M142" s="98">
        <f>F142/V142*60</f>
        <v>1736.882129277566</v>
      </c>
      <c r="N142" s="99">
        <f>M142/L142</f>
        <v>75.516614316415911</v>
      </c>
      <c r="O142" s="101">
        <f>L142-I142</f>
        <v>0</v>
      </c>
      <c r="P142" s="102">
        <f>N142-K142</f>
        <v>-11.439907422714526</v>
      </c>
      <c r="Q142" s="103">
        <f>N142/K142</f>
        <v>0.8684410646387829</v>
      </c>
      <c r="R142" s="277"/>
      <c r="S142" s="1">
        <v>0.75770833333333332</v>
      </c>
      <c r="T142" s="2">
        <v>0.8125</v>
      </c>
      <c r="U142" s="104">
        <v>7.0999999999999908</v>
      </c>
      <c r="V142" s="105">
        <v>78.90000000000002</v>
      </c>
      <c r="W142" s="106"/>
      <c r="X142" s="107"/>
      <c r="Y142" s="262"/>
      <c r="Z142" s="263"/>
      <c r="AA142" s="111">
        <f>M142-J142</f>
        <v>-263.11787072243396</v>
      </c>
      <c r="AB142" s="103">
        <f>M142/J142</f>
        <v>0.86844106463878301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4">AVERAGE(I141:I156)</f>
        <v>21.5</v>
      </c>
      <c r="J157" s="138">
        <f t="shared" si="64"/>
        <v>2000</v>
      </c>
      <c r="K157" s="139">
        <f t="shared" ref="K157" si="65">J157/I157</f>
        <v>93.023255813953483</v>
      </c>
      <c r="L157" s="137">
        <f t="shared" ref="L157:M157" si="66">AVERAGE(L141:L156)</f>
        <v>21.5</v>
      </c>
      <c r="M157" s="138">
        <f t="shared" si="66"/>
        <v>1734.6029445343449</v>
      </c>
      <c r="N157" s="139">
        <f>M157/L157</f>
        <v>80.679206722527667</v>
      </c>
      <c r="O157" s="140">
        <f>L157-I157</f>
        <v>0</v>
      </c>
      <c r="P157" s="141">
        <f>N157-K157</f>
        <v>-12.344049091425816</v>
      </c>
      <c r="Q157" s="142">
        <f>N157/K157</f>
        <v>0.86730147226717247</v>
      </c>
      <c r="R157" s="278"/>
      <c r="S157" s="143">
        <f>S141</f>
        <v>0.70844907407407409</v>
      </c>
      <c r="T157" s="144">
        <f>INDEX(T141:T156,COUNTA(T141:T156))</f>
        <v>0.8125</v>
      </c>
      <c r="U157" s="145"/>
      <c r="V157" s="156"/>
      <c r="W157" s="135"/>
      <c r="X157" s="139"/>
      <c r="Y157" s="265"/>
      <c r="Z157" s="266"/>
      <c r="AA157" s="157">
        <f>M157-J157</f>
        <v>-265.39705546565506</v>
      </c>
      <c r="AB157" s="142">
        <f>M157/J157</f>
        <v>0.86730147226717247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662" priority="3" operator="greaterThan">
      <formula>0</formula>
    </cfRule>
  </conditionalFormatting>
  <conditionalFormatting sqref="P5:P157 AA5:AA157">
    <cfRule type="cellIs" dxfId="661" priority="6" operator="lessThan">
      <formula>0</formula>
    </cfRule>
  </conditionalFormatting>
  <conditionalFormatting sqref="Q5:Q157 AB5:AB157">
    <cfRule type="cellIs" dxfId="660" priority="4" operator="greaterThan">
      <formula>1</formula>
    </cfRule>
    <cfRule type="cellIs" dxfId="659" priority="5" operator="lessThan">
      <formula>0.8</formula>
    </cfRule>
  </conditionalFormatting>
  <conditionalFormatting sqref="R5:R157 AC124">
    <cfRule type="cellIs" dxfId="658" priority="7" operator="lessThan">
      <formula>0.8</formula>
    </cfRule>
  </conditionalFormatting>
  <conditionalFormatting sqref="AC5:AC22 AC56:AC91">
    <cfRule type="cellIs" dxfId="657" priority="9" operator="lessThan">
      <formula>0.8</formula>
    </cfRule>
  </conditionalFormatting>
  <conditionalFormatting sqref="AC39">
    <cfRule type="cellIs" dxfId="656" priority="12" operator="lessThan">
      <formula>0.8</formula>
    </cfRule>
  </conditionalFormatting>
  <conditionalFormatting sqref="AC54">
    <cfRule type="cellIs" dxfId="655" priority="11" operator="lessThan">
      <formula>0.8</formula>
    </cfRule>
  </conditionalFormatting>
  <conditionalFormatting sqref="AC97:AC105">
    <cfRule type="cellIs" dxfId="654" priority="10" operator="lessThan">
      <formula>0.8</formula>
    </cfRule>
  </conditionalFormatting>
  <conditionalFormatting sqref="AC107:AC112">
    <cfRule type="cellIs" dxfId="653" priority="8" operator="lessThan">
      <formula>0.8</formula>
    </cfRule>
  </conditionalFormatting>
  <conditionalFormatting sqref="AC139">
    <cfRule type="cellIs" dxfId="652" priority="2" operator="lessThan">
      <formula>0.8</formula>
    </cfRule>
  </conditionalFormatting>
  <conditionalFormatting sqref="AC141:AC157">
    <cfRule type="cellIs" dxfId="651" priority="1" operator="lessThan">
      <formula>0.8</formula>
    </cfRule>
  </conditionalFormatting>
  <dataValidations count="1">
    <dataValidation type="list" allowBlank="1" showInputMessage="1" showErrorMessage="1" sqref="Y5:Z157" xr:uid="{FB330999-EE4D-4D44-9410-D6B4A1F9A82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841D-9397-43E9-AFEB-3A127A583913}">
  <sheetPr>
    <tabColor theme="8" tint="0.59999389629810485"/>
  </sheetPr>
  <dimension ref="B1:AR36"/>
  <sheetViews>
    <sheetView zoomScale="70" zoomScaleNormal="70" workbookViewId="0">
      <selection activeCell="U37" sqref="A1:XFD1048576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260</v>
      </c>
      <c r="D3" s="249"/>
      <c r="E3" s="7" t="s">
        <v>2</v>
      </c>
      <c r="F3" s="250">
        <f>'0923(18度C)'!D1+'0923(4度C)'!D1</f>
        <v>244725</v>
      </c>
      <c r="G3" s="251"/>
      <c r="H3" s="7" t="s">
        <v>3</v>
      </c>
      <c r="I3" s="252">
        <f>'0923(18度C)'!F1+'0923(4度C)'!F1</f>
        <v>7459138.040000001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493.93308936382687</v>
      </c>
      <c r="F6" s="227" t="e">
        <f>AVERAGE(#REF!,D13:K13)</f>
        <v>#REF!</v>
      </c>
      <c r="G6" s="228">
        <f>AVERAGE(D13:K13)</f>
        <v>198.65011408977878</v>
      </c>
      <c r="H6" s="229"/>
      <c r="I6" s="228">
        <f>AVERAGE(L13:O13)</f>
        <v>94.130675526024362</v>
      </c>
      <c r="J6" s="229"/>
      <c r="K6" s="228">
        <f>AVERAGE(D27:O27)</f>
        <v>646.65120361645802</v>
      </c>
      <c r="L6" s="229"/>
      <c r="M6" s="228">
        <f>AVERAGE(P27:X27)</f>
        <v>768.07321279264215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427.3790220910272</v>
      </c>
      <c r="F7" s="231" t="e">
        <f>AVERAGE(#REF!,D14:K14)</f>
        <v>#REF!</v>
      </c>
      <c r="G7" s="218">
        <f>AVERAGE(D14:K14)</f>
        <v>174.60453622430734</v>
      </c>
      <c r="H7" s="219"/>
      <c r="I7" s="218">
        <f>AVERAGE(L14:O14)</f>
        <v>81.601634256277478</v>
      </c>
      <c r="J7" s="219"/>
      <c r="K7" s="218">
        <f>AVERAGE(D28:O28)</f>
        <v>558.51774529035345</v>
      </c>
      <c r="L7" s="219"/>
      <c r="M7" s="218">
        <f>AVERAGE(P28:X28)</f>
        <v>662.69008728134861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0.86599959045456121</v>
      </c>
      <c r="F8" s="223" t="e">
        <f>AVERAGE(D15:K15,#REF!)</f>
        <v>#REF!</v>
      </c>
      <c r="G8" s="224">
        <f>AVERAGE(D15:K15)</f>
        <v>0.87394226825296184</v>
      </c>
      <c r="H8" s="225"/>
      <c r="I8" s="224">
        <f>AVERAGE(L15:O15)</f>
        <v>0.86689989937199563</v>
      </c>
      <c r="J8" s="225"/>
      <c r="K8" s="224">
        <f>AVERAGE(D29:O29)</f>
        <v>0.86020433516138928</v>
      </c>
      <c r="L8" s="225"/>
      <c r="M8" s="224">
        <f>AVERAGE(P29:X29)</f>
        <v>0.86416003710817801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78.651685393258433</v>
      </c>
      <c r="F13" s="24">
        <v>89.719626168224309</v>
      </c>
      <c r="G13" s="24">
        <v>88.495575221238937</v>
      </c>
      <c r="H13" s="24">
        <v>178.51239669421486</v>
      </c>
      <c r="I13" s="24">
        <v>250.92</v>
      </c>
      <c r="J13" s="24" t="s">
        <v>36</v>
      </c>
      <c r="K13" s="54">
        <v>589.1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101.73769390848048</v>
      </c>
      <c r="E14" s="28">
        <v>68.47334412368653</v>
      </c>
      <c r="F14" s="28">
        <v>77.6445660450335</v>
      </c>
      <c r="G14" s="28">
        <v>77.064502112790322</v>
      </c>
      <c r="H14" s="28">
        <v>154.57254940312549</v>
      </c>
      <c r="I14" s="28">
        <v>218.79114380946342</v>
      </c>
      <c r="J14" s="28" t="s">
        <v>36</v>
      </c>
      <c r="K14" s="55">
        <v>523.94795416757154</v>
      </c>
      <c r="L14" s="27" t="s">
        <v>36</v>
      </c>
      <c r="M14" s="67" t="s">
        <v>36</v>
      </c>
      <c r="N14" s="28">
        <v>82.541351063898901</v>
      </c>
      <c r="O14" s="29">
        <v>80.661917448656055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0.88351155236311996</v>
      </c>
      <c r="E15" s="32">
        <f t="shared" si="0"/>
        <v>0.8705896610011572</v>
      </c>
      <c r="F15" s="32">
        <f t="shared" si="0"/>
        <v>0.86541339237693582</v>
      </c>
      <c r="G15" s="32">
        <f t="shared" si="0"/>
        <v>0.87082887387453067</v>
      </c>
      <c r="H15" s="32">
        <f t="shared" si="0"/>
        <v>0.86589252211936052</v>
      </c>
      <c r="I15" s="32">
        <f t="shared" si="0"/>
        <v>0.87195577797490609</v>
      </c>
      <c r="J15" s="32" t="s">
        <v>36</v>
      </c>
      <c r="K15" s="56">
        <f t="shared" ref="K15" si="1">K14/K13</f>
        <v>0.88940409806072229</v>
      </c>
      <c r="L15" s="31" t="s">
        <v>36</v>
      </c>
      <c r="M15" s="68" t="s">
        <v>36</v>
      </c>
      <c r="N15" s="32">
        <f t="shared" ref="N15:O15" si="2">N14/N13</f>
        <v>0.86668418617093845</v>
      </c>
      <c r="O15" s="33">
        <f t="shared" si="2"/>
        <v>0.8671156125730527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0.25001157407407409</v>
      </c>
      <c r="E16" s="2">
        <v>0.25025462962962963</v>
      </c>
      <c r="F16" s="2">
        <v>0.29166666666666669</v>
      </c>
      <c r="G16" s="2">
        <v>0.25</v>
      </c>
      <c r="H16" s="2">
        <v>0.16666666666666666</v>
      </c>
      <c r="I16" s="2">
        <v>0.25</v>
      </c>
      <c r="J16" s="2" t="s">
        <v>36</v>
      </c>
      <c r="K16" s="3">
        <v>0.37430555555555545</v>
      </c>
      <c r="L16" s="1" t="s">
        <v>36</v>
      </c>
      <c r="M16" s="69" t="s">
        <v>36</v>
      </c>
      <c r="N16" s="2">
        <v>0.70844907407407409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0.53888888888888886</v>
      </c>
      <c r="E17" s="2">
        <v>0.76192129629629635</v>
      </c>
      <c r="F17" s="2">
        <v>0.55789351851851854</v>
      </c>
      <c r="G17" s="2">
        <v>0.60380787037037043</v>
      </c>
      <c r="H17" s="2">
        <v>0.57785879629629633</v>
      </c>
      <c r="I17" s="2">
        <v>0.49388888888888888</v>
      </c>
      <c r="J17" s="2" t="s">
        <v>36</v>
      </c>
      <c r="K17" s="3">
        <v>0.47916666666666669</v>
      </c>
      <c r="L17" s="1" t="s">
        <v>36</v>
      </c>
      <c r="M17" s="69" t="s">
        <v>36</v>
      </c>
      <c r="N17" s="2">
        <v>0.86250000000000004</v>
      </c>
      <c r="O17" s="4">
        <v>0.81805555555555554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25.428571428571427</v>
      </c>
      <c r="F18" s="35">
        <v>21.4</v>
      </c>
      <c r="G18" s="35">
        <v>22.6</v>
      </c>
      <c r="H18" s="35">
        <v>20.166666666666668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313.04347826086956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1005.8823529411765</v>
      </c>
      <c r="O27" s="24">
        <v>860</v>
      </c>
      <c r="P27" s="23">
        <v>271.03124999999994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165.65868674678367</v>
      </c>
      <c r="E28" s="28" t="s">
        <v>36</v>
      </c>
      <c r="F28" s="28" t="s">
        <v>36</v>
      </c>
      <c r="G28" s="28">
        <v>255.88348682801532</v>
      </c>
      <c r="H28" s="28">
        <v>372.32874580140464</v>
      </c>
      <c r="I28" s="28" t="s">
        <v>36</v>
      </c>
      <c r="J28" s="28">
        <v>597.35367743473614</v>
      </c>
      <c r="K28" s="28">
        <v>713.12783601940191</v>
      </c>
      <c r="L28" s="28" t="s">
        <v>36</v>
      </c>
      <c r="M28" s="28">
        <v>755.78954174494811</v>
      </c>
      <c r="N28" s="28">
        <v>858.99970182481127</v>
      </c>
      <c r="O28" s="28">
        <v>749.00028592272656</v>
      </c>
      <c r="P28" s="27">
        <v>230.97353361288557</v>
      </c>
      <c r="Q28" s="28" t="s">
        <v>36</v>
      </c>
      <c r="R28" s="28" t="s">
        <v>36</v>
      </c>
      <c r="S28" s="28">
        <v>602.16867469879503</v>
      </c>
      <c r="T28" s="28">
        <v>726.44058757677442</v>
      </c>
      <c r="U28" s="28" t="s">
        <v>36</v>
      </c>
      <c r="V28" s="28">
        <v>664.13911180949572</v>
      </c>
      <c r="W28" s="28">
        <v>1011.0001317362968</v>
      </c>
      <c r="X28" s="29">
        <v>741.41848425384376</v>
      </c>
    </row>
    <row r="29" spans="2:44" ht="40.15" customHeight="1">
      <c r="B29" s="206"/>
      <c r="C29" s="30" t="s">
        <v>38</v>
      </c>
      <c r="D29" s="32">
        <f>D28/D27</f>
        <v>0.86043314228393597</v>
      </c>
      <c r="E29" s="32" t="s">
        <v>36</v>
      </c>
      <c r="F29" s="32" t="s">
        <v>36</v>
      </c>
      <c r="G29" s="32">
        <f>G28/G27</f>
        <v>0.81740558292282672</v>
      </c>
      <c r="H29" s="32">
        <f>H28/H27</f>
        <v>0.85922018261862609</v>
      </c>
      <c r="I29" s="32" t="s">
        <v>36</v>
      </c>
      <c r="J29" s="32">
        <f>J28/J27</f>
        <v>0.88496841101442392</v>
      </c>
      <c r="K29" s="32">
        <f>K28/K27</f>
        <v>0.86439737699321439</v>
      </c>
      <c r="L29" s="32" t="s">
        <v>36</v>
      </c>
      <c r="M29" s="32">
        <f>M28/M27</f>
        <v>0.8703031086760008</v>
      </c>
      <c r="N29" s="32">
        <f>N28/N27</f>
        <v>0.85397631175566036</v>
      </c>
      <c r="O29" s="32">
        <f>O28/O27</f>
        <v>0.87093056502642618</v>
      </c>
      <c r="P29" s="31">
        <f>P28/P27</f>
        <v>0.8522025914461363</v>
      </c>
      <c r="Q29" s="32" t="s">
        <v>36</v>
      </c>
      <c r="R29" s="32" t="s">
        <v>36</v>
      </c>
      <c r="S29" s="32">
        <f>S28/S27</f>
        <v>0.89210174029451117</v>
      </c>
      <c r="T29" s="32">
        <f>T28/T27</f>
        <v>0.8648102233056838</v>
      </c>
      <c r="U29" s="32" t="s">
        <v>36</v>
      </c>
      <c r="V29" s="32">
        <f>V28/V27</f>
        <v>0.87210186399226708</v>
      </c>
      <c r="W29" s="32">
        <f>W28/W27</f>
        <v>0.84250010978024736</v>
      </c>
      <c r="X29" s="33">
        <f>X28/X27</f>
        <v>0.86124369383022259</v>
      </c>
    </row>
    <row r="30" spans="2:44" ht="17.25" customHeight="1">
      <c r="B30" s="207" t="s">
        <v>39</v>
      </c>
      <c r="C30" s="15" t="s">
        <v>40</v>
      </c>
      <c r="D30" s="2">
        <v>0.37993055555555555</v>
      </c>
      <c r="E30" s="2" t="s">
        <v>36</v>
      </c>
      <c r="F30" s="2" t="s">
        <v>36</v>
      </c>
      <c r="G30" s="2">
        <v>0.31319444444444444</v>
      </c>
      <c r="H30" s="2">
        <v>0.2502314814814815</v>
      </c>
      <c r="I30" s="2" t="s">
        <v>36</v>
      </c>
      <c r="J30" s="2">
        <v>0.25012731481481482</v>
      </c>
      <c r="K30" s="2">
        <v>0.37255787037037036</v>
      </c>
      <c r="L30" s="2" t="s">
        <v>36</v>
      </c>
      <c r="M30" s="2">
        <v>0.20833333333333334</v>
      </c>
      <c r="N30" s="2">
        <v>0.20833333333333334</v>
      </c>
      <c r="O30" s="2">
        <v>0.25</v>
      </c>
      <c r="P30" s="1">
        <v>0.70840277777777783</v>
      </c>
      <c r="Q30" s="2" t="s">
        <v>36</v>
      </c>
      <c r="R30" s="2" t="s">
        <v>36</v>
      </c>
      <c r="S30" s="2">
        <v>0.70833333333333337</v>
      </c>
      <c r="T30" s="2">
        <v>0.70857638888888885</v>
      </c>
      <c r="U30" s="2" t="s">
        <v>36</v>
      </c>
      <c r="V30" s="2">
        <v>0.70833333333333337</v>
      </c>
      <c r="W30" s="2">
        <v>0.70833333333333337</v>
      </c>
      <c r="X30" s="4">
        <v>0.70835648148148145</v>
      </c>
    </row>
    <row r="31" spans="2:44" ht="17.25" customHeight="1">
      <c r="B31" s="204"/>
      <c r="C31" s="15" t="s">
        <v>41</v>
      </c>
      <c r="D31" s="2">
        <v>0.45416666666666666</v>
      </c>
      <c r="E31" s="2" t="s">
        <v>36</v>
      </c>
      <c r="F31" s="2" t="s">
        <v>36</v>
      </c>
      <c r="G31" s="2">
        <v>0.50416666666666665</v>
      </c>
      <c r="H31" s="2">
        <v>0.36875000000000002</v>
      </c>
      <c r="I31" s="2" t="s">
        <v>36</v>
      </c>
      <c r="J31" s="2">
        <v>0.34722222222222221</v>
      </c>
      <c r="K31" s="2">
        <v>0.4465277777777778</v>
      </c>
      <c r="L31" s="2" t="s">
        <v>36</v>
      </c>
      <c r="M31" s="2">
        <v>0.45416666666666666</v>
      </c>
      <c r="N31" s="2">
        <v>0.52025462962962965</v>
      </c>
      <c r="O31" s="2">
        <v>0.48009259259259257</v>
      </c>
      <c r="P31" s="1">
        <v>0.87013888888888891</v>
      </c>
      <c r="Q31" s="2" t="s">
        <v>36</v>
      </c>
      <c r="R31" s="2" t="s">
        <v>36</v>
      </c>
      <c r="S31" s="2">
        <v>0.88125000000000009</v>
      </c>
      <c r="T31" s="2">
        <v>0.89375000000000004</v>
      </c>
      <c r="U31" s="2" t="s">
        <v>36</v>
      </c>
      <c r="V31" s="2">
        <v>0.90486111111111112</v>
      </c>
      <c r="W31" s="2">
        <v>0.9912037037037037</v>
      </c>
      <c r="X31" s="4">
        <v>0.97916666666666663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3.4</v>
      </c>
      <c r="O32" s="35">
        <v>3.75</v>
      </c>
      <c r="P32" s="34">
        <v>12.8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D903-C3E1-4FA4-B7F2-811D81A59DDB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U37" sqref="U37"/>
      <selection pane="bottomLeft" activeCell="U37" sqref="U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141639</v>
      </c>
      <c r="E1" s="77" t="s">
        <v>3</v>
      </c>
      <c r="F1" s="78">
        <f>SUM(G5:G242)</f>
        <v>2813245.7500000005</v>
      </c>
      <c r="G1" s="79" t="s">
        <v>73</v>
      </c>
      <c r="H1" s="80">
        <f>L21+L38+L55+L72+L89+L106+L123+L140+L157+L174+L191+L208+L225+L242</f>
        <v>85.166666666666657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45923</v>
      </c>
      <c r="B2" s="326"/>
      <c r="C2" s="82" t="s">
        <v>34</v>
      </c>
      <c r="D2" s="83">
        <f>AVERAGE(N21,N38,N55,N72,N89,N106,N123,N140,N157,N174,N191,N208,N225,N242)</f>
        <v>603.16303471506558</v>
      </c>
      <c r="E2" s="83" t="s">
        <v>80</v>
      </c>
      <c r="F2" s="84">
        <f>F1/D1</f>
        <v>19.86208424233439</v>
      </c>
      <c r="G2" s="85" t="s">
        <v>81</v>
      </c>
      <c r="H2" s="86">
        <f>COUNT(H5:H242)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2389</v>
      </c>
      <c r="G5" s="95">
        <f t="shared" ref="G5:G6" si="0">E5*F5</f>
        <v>71311.650000000009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2816.1100196463631</v>
      </c>
      <c r="N5" s="99">
        <f>M5/L5</f>
        <v>165.65353056743311</v>
      </c>
      <c r="O5" s="101">
        <f>L5-I5</f>
        <v>0</v>
      </c>
      <c r="P5" s="102">
        <f>N5-K5</f>
        <v>-26.875881197272776</v>
      </c>
      <c r="Q5" s="103">
        <f>N5/K5</f>
        <v>0.86040636102852519</v>
      </c>
      <c r="R5" s="277">
        <f>Q21</f>
        <v>0.86043314228393597</v>
      </c>
      <c r="S5" s="1">
        <v>0.37993055555555555</v>
      </c>
      <c r="T5" s="2">
        <v>0.4152777777777778</v>
      </c>
      <c r="U5" s="104">
        <v>7.0999999999999908</v>
      </c>
      <c r="V5" s="105">
        <v>50.900000000000041</v>
      </c>
      <c r="W5" s="106"/>
      <c r="X5" s="107"/>
      <c r="Y5" s="279"/>
      <c r="Z5" s="280"/>
      <c r="AA5" s="109">
        <f>M5-J5</f>
        <v>-456.88998035363693</v>
      </c>
      <c r="AB5" s="110">
        <f>M5/J5</f>
        <v>0.86040636102852519</v>
      </c>
      <c r="AC5" s="292">
        <f>AB21</f>
        <v>0.86043314228393597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2325</v>
      </c>
      <c r="G6" s="95">
        <f t="shared" si="0"/>
        <v>68634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2816.2853297442821</v>
      </c>
      <c r="N6" s="99">
        <f>M6/L6</f>
        <v>165.66384292613424</v>
      </c>
      <c r="O6" s="101">
        <f>L6-I6</f>
        <v>0</v>
      </c>
      <c r="P6" s="102">
        <f>N6-K6</f>
        <v>-26.865568838571647</v>
      </c>
      <c r="Q6" s="103">
        <f>N6/K6</f>
        <v>0.86045992353934675</v>
      </c>
      <c r="R6" s="277"/>
      <c r="S6" s="1">
        <v>0.41976851851851854</v>
      </c>
      <c r="T6" s="2">
        <v>0.45416666666666666</v>
      </c>
      <c r="U6" s="104">
        <v>6.466666666666665</v>
      </c>
      <c r="V6" s="105">
        <v>49.533333333333296</v>
      </c>
      <c r="W6" s="106">
        <v>0.45416666666666666</v>
      </c>
      <c r="X6" s="107">
        <v>0.49380787037037038</v>
      </c>
      <c r="Y6" s="262"/>
      <c r="Z6" s="263"/>
      <c r="AA6" s="111">
        <f>M6-J6</f>
        <v>-456.71467025571792</v>
      </c>
      <c r="AB6" s="112">
        <f>M6/J6</f>
        <v>0.86045992353934675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2816.1976746953223</v>
      </c>
      <c r="N21" s="139">
        <f>M21/L21</f>
        <v>165.65868674678367</v>
      </c>
      <c r="O21" s="140">
        <f>L21-I21</f>
        <v>0</v>
      </c>
      <c r="P21" s="141">
        <f>N21-K21</f>
        <v>-26.870725017922211</v>
      </c>
      <c r="Q21" s="142">
        <f>N21/K21</f>
        <v>0.86043314228393597</v>
      </c>
      <c r="R21" s="278"/>
      <c r="S21" s="143">
        <f>S5</f>
        <v>0.37993055555555555</v>
      </c>
      <c r="T21" s="144">
        <f>INDEX(T5:T20,COUNTA(T5:T20))</f>
        <v>0.45416666666666666</v>
      </c>
      <c r="U21" s="145"/>
      <c r="V21" s="145"/>
      <c r="W21" s="146"/>
      <c r="X21" s="147"/>
      <c r="Y21" s="265"/>
      <c r="Z21" s="266"/>
      <c r="AA21" s="148">
        <f>M21-J21</f>
        <v>-456.80232530467765</v>
      </c>
      <c r="AB21" s="149">
        <f>M21/J21</f>
        <v>0.86043314228393597</v>
      </c>
      <c r="AC21" s="295"/>
    </row>
    <row r="22" spans="1:29" ht="15.75" customHeight="1">
      <c r="A22" s="281" t="s">
        <v>108</v>
      </c>
      <c r="B22" s="92" t="s">
        <v>104</v>
      </c>
      <c r="C22" s="260" t="s">
        <v>109</v>
      </c>
      <c r="D22" s="261"/>
      <c r="E22" s="93">
        <v>25.64</v>
      </c>
      <c r="F22" s="94">
        <v>2082</v>
      </c>
      <c r="G22" s="95">
        <f t="shared" ref="G22:G23" si="5">E22*F22</f>
        <v>53382.48</v>
      </c>
      <c r="H22" s="96"/>
      <c r="I22" s="97">
        <v>11</v>
      </c>
      <c r="J22" s="98">
        <v>3600</v>
      </c>
      <c r="K22" s="99">
        <f t="shared" si="3"/>
        <v>327.27272727272725</v>
      </c>
      <c r="L22" s="100">
        <v>11</v>
      </c>
      <c r="M22" s="98">
        <f>F22/V22*60</f>
        <v>2974.2857142857133</v>
      </c>
      <c r="N22" s="99">
        <f>M22/L22</f>
        <v>270.38961038961031</v>
      </c>
      <c r="O22" s="101">
        <f>L22-I22</f>
        <v>0</v>
      </c>
      <c r="P22" s="102">
        <f>N22-K22</f>
        <v>-56.883116883116941</v>
      </c>
      <c r="Q22" s="103">
        <f>N22/K22</f>
        <v>0.82619047619047603</v>
      </c>
      <c r="R22" s="276">
        <f>Q38</f>
        <v>0.81740558292282672</v>
      </c>
      <c r="S22" s="1">
        <v>0.31319444444444444</v>
      </c>
      <c r="T22" s="2">
        <v>0.34236111111111112</v>
      </c>
      <c r="U22" s="104">
        <v>4.6500000000000075</v>
      </c>
      <c r="V22" s="105">
        <v>42.000000000000014</v>
      </c>
      <c r="W22" s="106"/>
      <c r="X22" s="151"/>
      <c r="Y22" s="279"/>
      <c r="Z22" s="280"/>
      <c r="AA22" s="109">
        <f>M22-J22</f>
        <v>-625.71428571428669</v>
      </c>
      <c r="AB22" s="152">
        <f>M22/J22</f>
        <v>0.82619047619047592</v>
      </c>
      <c r="AC22" s="267">
        <f>AB38</f>
        <v>0.81740558292282672</v>
      </c>
    </row>
    <row r="23" spans="1:29" ht="15.75" customHeight="1">
      <c r="A23" s="282"/>
      <c r="B23" s="92" t="s">
        <v>104</v>
      </c>
      <c r="C23" s="260" t="s">
        <v>218</v>
      </c>
      <c r="D23" s="261"/>
      <c r="E23" s="93">
        <v>25.52</v>
      </c>
      <c r="F23" s="94">
        <v>469</v>
      </c>
      <c r="G23" s="115">
        <f t="shared" si="5"/>
        <v>11968.88</v>
      </c>
      <c r="H23" s="116"/>
      <c r="I23" s="97">
        <v>12</v>
      </c>
      <c r="J23" s="98">
        <v>3600</v>
      </c>
      <c r="K23" s="99">
        <f t="shared" si="3"/>
        <v>300</v>
      </c>
      <c r="L23" s="100">
        <v>12</v>
      </c>
      <c r="M23" s="98">
        <f>F23/V23*60</f>
        <v>2911.0344827586391</v>
      </c>
      <c r="N23" s="99">
        <f>M23/L23</f>
        <v>242.58620689655325</v>
      </c>
      <c r="O23" s="101">
        <f>L23-I23</f>
        <v>0</v>
      </c>
      <c r="P23" s="102">
        <f>N23-K23</f>
        <v>-57.41379310344675</v>
      </c>
      <c r="Q23" s="103">
        <f>N23/K23</f>
        <v>0.80862068965517753</v>
      </c>
      <c r="R23" s="277"/>
      <c r="S23" s="1">
        <v>0.49745370370370373</v>
      </c>
      <c r="T23" s="2">
        <v>0.50416666666666665</v>
      </c>
      <c r="U23" s="104">
        <v>5.1333333333333897</v>
      </c>
      <c r="V23" s="105">
        <v>9.6666666666666057</v>
      </c>
      <c r="W23" s="106"/>
      <c r="X23" s="107"/>
      <c r="Y23" s="262"/>
      <c r="Z23" s="263"/>
      <c r="AA23" s="111">
        <f>M23-J23</f>
        <v>-688.96551724136089</v>
      </c>
      <c r="AB23" s="103">
        <f>M23/J23</f>
        <v>0.80862068965517753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3600</v>
      </c>
      <c r="K38" s="139">
        <f t="shared" ref="K38" si="7">J38/I38</f>
        <v>313.04347826086956</v>
      </c>
      <c r="L38" s="137">
        <f t="shared" ref="L38:M38" si="8">AVERAGE(L22:L37)</f>
        <v>11.5</v>
      </c>
      <c r="M38" s="138">
        <f t="shared" si="8"/>
        <v>2942.6600985221762</v>
      </c>
      <c r="N38" s="139">
        <f>M38/L38</f>
        <v>255.88348682801532</v>
      </c>
      <c r="O38" s="140">
        <f>L38-I38</f>
        <v>0</v>
      </c>
      <c r="P38" s="141">
        <f>N38-K38</f>
        <v>-57.159991432854241</v>
      </c>
      <c r="Q38" s="142">
        <f>N38/K38</f>
        <v>0.81740558292282672</v>
      </c>
      <c r="R38" s="278"/>
      <c r="S38" s="143">
        <f>S22</f>
        <v>0.31319444444444444</v>
      </c>
      <c r="T38" s="144">
        <f>INDEX(T22:T37,COUNTA(T22:T37))</f>
        <v>0.50416666666666665</v>
      </c>
      <c r="U38" s="145"/>
      <c r="V38" s="156"/>
      <c r="W38" s="135"/>
      <c r="X38" s="139"/>
      <c r="Y38" s="265"/>
      <c r="Z38" s="266"/>
      <c r="AA38" s="157">
        <f>M38-J38</f>
        <v>-657.33990147782379</v>
      </c>
      <c r="AB38" s="142">
        <f>M38/J38</f>
        <v>0.81740558292282672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1024</v>
      </c>
      <c r="G39" s="159">
        <f t="shared" ref="G39:G41" si="9">E39*F39</f>
        <v>14397.44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2220.722891566269</v>
      </c>
      <c r="N39" s="163">
        <f>M39/L39</f>
        <v>370.12048192771152</v>
      </c>
      <c r="O39" s="165">
        <f>L39-I39</f>
        <v>0</v>
      </c>
      <c r="P39" s="166">
        <f>N39-K39</f>
        <v>-63.212851405621791</v>
      </c>
      <c r="Q39" s="152">
        <f>N39/K39</f>
        <v>0.85412418906394971</v>
      </c>
      <c r="R39" s="276">
        <f>Q55</f>
        <v>0.85922018261862609</v>
      </c>
      <c r="S39" s="167">
        <v>0.2502314814814815</v>
      </c>
      <c r="T39" s="168">
        <v>0.26944444444444443</v>
      </c>
      <c r="U39" s="169"/>
      <c r="V39" s="170">
        <v>27.666666666666622</v>
      </c>
      <c r="W39" s="168"/>
      <c r="X39" s="171"/>
      <c r="Y39" s="279"/>
      <c r="Z39" s="280"/>
      <c r="AA39" s="109">
        <f>M39-J39</f>
        <v>-379.27710843373097</v>
      </c>
      <c r="AB39" s="152">
        <f>M39/J39</f>
        <v>0.8541241890639496</v>
      </c>
      <c r="AC39" s="267">
        <f>AB55</f>
        <v>0.85922018261862609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1215</v>
      </c>
      <c r="G40" s="95">
        <f t="shared" si="9"/>
        <v>17994.150000000001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2229.3577981651379</v>
      </c>
      <c r="N40" s="99">
        <f>M40/L40</f>
        <v>371.55963302752298</v>
      </c>
      <c r="O40" s="101">
        <f>L40-I40</f>
        <v>0</v>
      </c>
      <c r="P40" s="102">
        <f>N40-K40</f>
        <v>-61.773700305810337</v>
      </c>
      <c r="Q40" s="103">
        <f>N40/K40</f>
        <v>0.85744530698659149</v>
      </c>
      <c r="R40" s="277"/>
      <c r="S40" s="1">
        <v>0.27381944444444445</v>
      </c>
      <c r="T40" s="2">
        <v>0.29652777777777778</v>
      </c>
      <c r="U40" s="104">
        <v>6.3000000000000256</v>
      </c>
      <c r="V40" s="105">
        <v>32.699999999999996</v>
      </c>
      <c r="W40" s="106"/>
      <c r="X40" s="113"/>
      <c r="Y40" s="262"/>
      <c r="Z40" s="263"/>
      <c r="AA40" s="111">
        <f>M40-J40</f>
        <v>-370.64220183486214</v>
      </c>
      <c r="AB40" s="103">
        <f>M40/J40</f>
        <v>0.85744530698659149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3678</v>
      </c>
      <c r="G41" s="95">
        <f t="shared" si="9"/>
        <v>65210.94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2251.8367346938762</v>
      </c>
      <c r="N41" s="99">
        <f>M41/L41</f>
        <v>375.30612244897935</v>
      </c>
      <c r="O41" s="101">
        <f>L41-I41</f>
        <v>0</v>
      </c>
      <c r="P41" s="102">
        <f>N41-K41</f>
        <v>-58.027210884353963</v>
      </c>
      <c r="Q41" s="103">
        <f>N41/K41</f>
        <v>0.86609105180533696</v>
      </c>
      <c r="R41" s="277"/>
      <c r="S41" s="1">
        <v>0.30069444444444443</v>
      </c>
      <c r="T41" s="2">
        <v>0.36875000000000002</v>
      </c>
      <c r="U41" s="104">
        <v>5.9999999999999787</v>
      </c>
      <c r="V41" s="105">
        <v>98.000000000000057</v>
      </c>
      <c r="W41" s="106"/>
      <c r="X41" s="113"/>
      <c r="Y41" s="262"/>
      <c r="Z41" s="263"/>
      <c r="AA41" s="111">
        <f>M41-J41</f>
        <v>-348.16326530612378</v>
      </c>
      <c r="AB41" s="103">
        <f>M41/J41</f>
        <v>0.86609105180533696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2233.9724748084277</v>
      </c>
      <c r="N55" s="139">
        <f>M55/L55</f>
        <v>372.32874580140464</v>
      </c>
      <c r="O55" s="140">
        <f>L55-I55</f>
        <v>0</v>
      </c>
      <c r="P55" s="141">
        <f>N55-K55</f>
        <v>-61.004587531928678</v>
      </c>
      <c r="Q55" s="142">
        <f>N55/K55</f>
        <v>0.85922018261862609</v>
      </c>
      <c r="R55" s="278"/>
      <c r="S55" s="143">
        <f>S39</f>
        <v>0.2502314814814815</v>
      </c>
      <c r="T55" s="144">
        <f>INDEX(T39:T54,COUNTA(T39:T54))</f>
        <v>0.36875000000000002</v>
      </c>
      <c r="U55" s="145"/>
      <c r="V55" s="156"/>
      <c r="W55" s="135"/>
      <c r="X55" s="139"/>
      <c r="Y55" s="265"/>
      <c r="Z55" s="266"/>
      <c r="AA55" s="157">
        <f>M55-J55</f>
        <v>-366.02752519157229</v>
      </c>
      <c r="AB55" s="142">
        <f>M55/J55</f>
        <v>0.85922018261862609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5568</v>
      </c>
      <c r="G56" s="159">
        <f t="shared" ref="G56" si="14">E56*F56</f>
        <v>78119.039999999994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2389.4147097389446</v>
      </c>
      <c r="N56" s="163">
        <f>M56/L56</f>
        <v>597.35367743473614</v>
      </c>
      <c r="O56" s="165">
        <f>L56-I56</f>
        <v>0</v>
      </c>
      <c r="P56" s="166">
        <f>N56-K56</f>
        <v>-77.646322565263858</v>
      </c>
      <c r="Q56" s="152">
        <f>N56/K56</f>
        <v>0.88496841101442392</v>
      </c>
      <c r="R56" s="276">
        <f>Q72</f>
        <v>0.88496841101442392</v>
      </c>
      <c r="S56" s="167">
        <v>0.25012731481481482</v>
      </c>
      <c r="T56" s="168">
        <v>0.34722222222222221</v>
      </c>
      <c r="U56" s="169"/>
      <c r="V56" s="170">
        <v>139.81666666666663</v>
      </c>
      <c r="W56" s="173"/>
      <c r="X56" s="151"/>
      <c r="Y56" s="279"/>
      <c r="Z56" s="280"/>
      <c r="AA56" s="109">
        <f>M56-J56</f>
        <v>-310.58529026105543</v>
      </c>
      <c r="AB56" s="152">
        <f>M56/J56</f>
        <v>0.88496841101442392</v>
      </c>
      <c r="AC56" s="267">
        <f>AB72</f>
        <v>0.88496841101442392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2389.4147097389446</v>
      </c>
      <c r="N72" s="139">
        <f>M72/L72</f>
        <v>597.35367743473614</v>
      </c>
      <c r="O72" s="140">
        <f>L72-I72</f>
        <v>0</v>
      </c>
      <c r="P72" s="141">
        <f>N72-K72</f>
        <v>-77.646322565263858</v>
      </c>
      <c r="Q72" s="142">
        <f>N72/K72</f>
        <v>0.88496841101442392</v>
      </c>
      <c r="R72" s="278"/>
      <c r="S72" s="143">
        <f>S56</f>
        <v>0.25012731481481482</v>
      </c>
      <c r="T72" s="144">
        <f>INDEX(T56:T71,COUNTA(T56:T71))</f>
        <v>0.34722222222222221</v>
      </c>
      <c r="U72" s="145"/>
      <c r="V72" s="156"/>
      <c r="W72" s="89"/>
      <c r="X72" s="91"/>
      <c r="Y72" s="265"/>
      <c r="Z72" s="266"/>
      <c r="AA72" s="157">
        <f>M72-J72</f>
        <v>-310.58529026105543</v>
      </c>
      <c r="AB72" s="142">
        <f>M72/J72</f>
        <v>0.88496841101442392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5064</v>
      </c>
      <c r="G73" s="159">
        <f t="shared" ref="G73" si="18">E73*F73</f>
        <v>108622.8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2852.5113440776076</v>
      </c>
      <c r="N73" s="163">
        <f>M73/L73</f>
        <v>713.12783601940191</v>
      </c>
      <c r="O73" s="165">
        <f>L73-I73</f>
        <v>0</v>
      </c>
      <c r="P73" s="166">
        <f>N73-K73</f>
        <v>-111.87216398059809</v>
      </c>
      <c r="Q73" s="152">
        <f>N73/K73</f>
        <v>0.86439737699321439</v>
      </c>
      <c r="R73" s="276">
        <f>Q89</f>
        <v>0.86439737699321439</v>
      </c>
      <c r="S73" s="167">
        <v>0.37255787037037036</v>
      </c>
      <c r="T73" s="168">
        <v>0.4465277777777778</v>
      </c>
      <c r="U73" s="169"/>
      <c r="V73" s="170">
        <v>106.51666666666672</v>
      </c>
      <c r="W73" s="168"/>
      <c r="X73" s="171"/>
      <c r="Y73" s="279"/>
      <c r="Z73" s="280"/>
      <c r="AA73" s="109">
        <f>M73-J73</f>
        <v>-447.48865592239235</v>
      </c>
      <c r="AB73" s="152">
        <f>M73/J73</f>
        <v>0.86439737699321439</v>
      </c>
      <c r="AC73" s="267">
        <f>AB89</f>
        <v>0.86439737699321439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2852.5113440776076</v>
      </c>
      <c r="N89" s="139">
        <f t="shared" ref="N89:N94" si="22">M89/L89</f>
        <v>713.12783601940191</v>
      </c>
      <c r="O89" s="140">
        <f t="shared" ref="O89:O94" si="23">L89-I89</f>
        <v>0</v>
      </c>
      <c r="P89" s="141">
        <f t="shared" ref="P89:P94" si="24">N89-K89</f>
        <v>-111.87216398059809</v>
      </c>
      <c r="Q89" s="142">
        <f t="shared" ref="Q89:Q94" si="25">N89/K89</f>
        <v>0.86439737699321439</v>
      </c>
      <c r="R89" s="278"/>
      <c r="S89" s="143">
        <f>S73</f>
        <v>0.37255787037037036</v>
      </c>
      <c r="T89" s="144">
        <f>INDEX(T73:T88,COUNTA(T73:T88))</f>
        <v>0.4465277777777778</v>
      </c>
      <c r="U89" s="145"/>
      <c r="V89" s="156"/>
      <c r="W89" s="135"/>
      <c r="X89" s="139"/>
      <c r="Y89" s="265"/>
      <c r="Z89" s="266"/>
      <c r="AA89" s="157">
        <f t="shared" ref="AA89:AA94" si="26">M89-J89</f>
        <v>-447.48865592239235</v>
      </c>
      <c r="AB89" s="142">
        <f t="shared" ref="AB89:AB94" si="27">M89/J89</f>
        <v>0.86439737699321439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1164</v>
      </c>
      <c r="G90" s="159">
        <f t="shared" ref="G90:G94" si="28">E90*F90</f>
        <v>24967.8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2852.552756977535</v>
      </c>
      <c r="N90" s="163">
        <f t="shared" si="22"/>
        <v>950.85091899251165</v>
      </c>
      <c r="O90" s="165">
        <f t="shared" si="23"/>
        <v>0</v>
      </c>
      <c r="P90" s="166">
        <f t="shared" si="24"/>
        <v>-149.14908100748835</v>
      </c>
      <c r="Q90" s="152">
        <f t="shared" si="25"/>
        <v>0.86440992635682878</v>
      </c>
      <c r="R90" s="276">
        <f>Q106</f>
        <v>0.8703031086760008</v>
      </c>
      <c r="S90" s="167">
        <v>0.20833333333333334</v>
      </c>
      <c r="T90" s="168">
        <v>0.22533564814814816</v>
      </c>
      <c r="U90" s="169"/>
      <c r="V90" s="170">
        <v>24.483333333333338</v>
      </c>
      <c r="W90" s="173"/>
      <c r="X90" s="151"/>
      <c r="Y90" s="279"/>
      <c r="Z90" s="280"/>
      <c r="AA90" s="109">
        <f t="shared" si="26"/>
        <v>-447.44724302246505</v>
      </c>
      <c r="AB90" s="152">
        <f t="shared" si="27"/>
        <v>0.86440992635682878</v>
      </c>
      <c r="AC90" s="267">
        <f>AB106</f>
        <v>0.8703031086760008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2723</v>
      </c>
      <c r="G91" s="95">
        <f t="shared" si="28"/>
        <v>42778.33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2875.5646817248462</v>
      </c>
      <c r="N91" s="99">
        <f t="shared" si="22"/>
        <v>958.52156057494869</v>
      </c>
      <c r="O91" s="101">
        <f t="shared" si="23"/>
        <v>0</v>
      </c>
      <c r="P91" s="102">
        <f t="shared" si="24"/>
        <v>-141.47843942505131</v>
      </c>
      <c r="Q91" s="103">
        <f t="shared" si="25"/>
        <v>0.87138323688631703</v>
      </c>
      <c r="R91" s="277"/>
      <c r="S91" s="1">
        <v>0.22929398148148147</v>
      </c>
      <c r="T91" s="2">
        <v>0.26874999999999999</v>
      </c>
      <c r="U91" s="104">
        <v>5.6999999999999718</v>
      </c>
      <c r="V91" s="105">
        <v>56.816666666666663</v>
      </c>
      <c r="W91" s="106"/>
      <c r="X91" s="107"/>
      <c r="Y91" s="262"/>
      <c r="Z91" s="263"/>
      <c r="AA91" s="111">
        <f t="shared" si="26"/>
        <v>-424.4353182751538</v>
      </c>
      <c r="AB91" s="103">
        <f t="shared" si="27"/>
        <v>0.87138323688631703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1528</v>
      </c>
      <c r="G92" s="95">
        <f t="shared" si="28"/>
        <v>34043.840000000004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2862.0187304890792</v>
      </c>
      <c r="N92" s="99">
        <f t="shared" si="22"/>
        <v>572.40374609781588</v>
      </c>
      <c r="O92" s="101">
        <f t="shared" si="23"/>
        <v>0</v>
      </c>
      <c r="P92" s="102">
        <f t="shared" si="24"/>
        <v>-87.596253902184117</v>
      </c>
      <c r="Q92" s="103">
        <f t="shared" si="25"/>
        <v>0.86727840317850891</v>
      </c>
      <c r="R92" s="277"/>
      <c r="S92" s="1">
        <v>0.27361111111111114</v>
      </c>
      <c r="T92" s="2">
        <v>0.29585648148148147</v>
      </c>
      <c r="U92" s="104">
        <v>7.0000000000000551</v>
      </c>
      <c r="V92" s="105">
        <v>32.033333333333275</v>
      </c>
      <c r="W92" s="106"/>
      <c r="X92" s="107"/>
      <c r="Y92" s="262"/>
      <c r="Z92" s="263"/>
      <c r="AA92" s="111">
        <f t="shared" si="26"/>
        <v>-437.98126951092081</v>
      </c>
      <c r="AB92" s="103">
        <f t="shared" si="27"/>
        <v>0.86727840317850879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3415</v>
      </c>
      <c r="G93" s="95">
        <f t="shared" si="28"/>
        <v>61094.35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2879.1569086651034</v>
      </c>
      <c r="N93" s="99">
        <f t="shared" si="22"/>
        <v>719.78922716627585</v>
      </c>
      <c r="O93" s="101">
        <f t="shared" si="23"/>
        <v>0</v>
      </c>
      <c r="P93" s="102">
        <f t="shared" si="24"/>
        <v>-105.21077283372415</v>
      </c>
      <c r="Q93" s="103">
        <f t="shared" si="25"/>
        <v>0.87247179050457679</v>
      </c>
      <c r="R93" s="277"/>
      <c r="S93" s="1">
        <v>0.30138888888888887</v>
      </c>
      <c r="T93" s="2">
        <v>0.3508101851851852</v>
      </c>
      <c r="U93" s="104">
        <v>7.9666666666666597</v>
      </c>
      <c r="V93" s="105">
        <v>71.166666666666714</v>
      </c>
      <c r="W93" s="106"/>
      <c r="X93" s="107"/>
      <c r="Y93" s="262"/>
      <c r="Z93" s="263"/>
      <c r="AA93" s="111">
        <f t="shared" si="26"/>
        <v>-420.8430913348966</v>
      </c>
      <c r="AB93" s="103">
        <f t="shared" si="27"/>
        <v>0.87247179050457679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5669</v>
      </c>
      <c r="G94" s="95">
        <f t="shared" si="28"/>
        <v>94445.54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2890.7082152974513</v>
      </c>
      <c r="N94" s="99">
        <f t="shared" si="22"/>
        <v>722.67705382436282</v>
      </c>
      <c r="O94" s="101">
        <f t="shared" si="23"/>
        <v>0</v>
      </c>
      <c r="P94" s="102">
        <f t="shared" si="24"/>
        <v>-102.32294617563718</v>
      </c>
      <c r="Q94" s="103">
        <f t="shared" si="25"/>
        <v>0.87597218645377306</v>
      </c>
      <c r="R94" s="277"/>
      <c r="S94" s="1">
        <v>0.37245370370370373</v>
      </c>
      <c r="T94" s="2">
        <v>0.45416666666666666</v>
      </c>
      <c r="U94" s="104"/>
      <c r="V94" s="105">
        <v>117.66666666666663</v>
      </c>
      <c r="W94" s="106"/>
      <c r="X94" s="107"/>
      <c r="Y94" s="262"/>
      <c r="Z94" s="263"/>
      <c r="AA94" s="111">
        <f t="shared" si="26"/>
        <v>-409.29178470254874</v>
      </c>
      <c r="AB94" s="103">
        <f t="shared" si="27"/>
        <v>0.87597218645377306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2872.0002586308028</v>
      </c>
      <c r="N106" s="139">
        <f t="shared" ref="N106:N111" si="33">M106/L106</f>
        <v>755.78954174494811</v>
      </c>
      <c r="O106" s="140">
        <f t="shared" ref="O106:O111" si="34">L106-I106</f>
        <v>0</v>
      </c>
      <c r="P106" s="141">
        <f t="shared" ref="P106:P111" si="35">N106-K106</f>
        <v>-112.63151088663085</v>
      </c>
      <c r="Q106" s="142">
        <f t="shared" ref="Q106:Q111" si="36">N106/K106</f>
        <v>0.8703031086760008</v>
      </c>
      <c r="R106" s="278"/>
      <c r="S106" s="143">
        <f>S90</f>
        <v>0.20833333333333334</v>
      </c>
      <c r="T106" s="144">
        <f>INDEX(T90:T105,COUNTA(T90:T105))</f>
        <v>0.45416666666666666</v>
      </c>
      <c r="U106" s="145"/>
      <c r="V106" s="156"/>
      <c r="W106" s="89"/>
      <c r="X106" s="91"/>
      <c r="Y106" s="265"/>
      <c r="Z106" s="266"/>
      <c r="AA106" s="157">
        <f t="shared" ref="AA106:AA111" si="37">M106-J106</f>
        <v>-427.99974136919718</v>
      </c>
      <c r="AB106" s="142">
        <f t="shared" ref="AB106:AB111" si="38">M106/J106</f>
        <v>0.8703031086760008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2718</v>
      </c>
      <c r="G107" s="159">
        <f t="shared" ref="G107:G111" si="39">E107*F107</f>
        <v>67460.759999999995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2860.2163110201705</v>
      </c>
      <c r="N107" s="163">
        <f t="shared" si="33"/>
        <v>715.05407775504261</v>
      </c>
      <c r="O107" s="165">
        <f t="shared" si="34"/>
        <v>0</v>
      </c>
      <c r="P107" s="166">
        <f t="shared" si="35"/>
        <v>-109.94592224495739</v>
      </c>
      <c r="Q107" s="152">
        <f t="shared" si="36"/>
        <v>0.86673221546065771</v>
      </c>
      <c r="R107" s="276">
        <f>Q123</f>
        <v>0.85397631175566036</v>
      </c>
      <c r="S107" s="167">
        <v>0.20833333333333334</v>
      </c>
      <c r="T107" s="168">
        <v>0.24792824074074074</v>
      </c>
      <c r="U107" s="169"/>
      <c r="V107" s="170">
        <v>57.016666666666652</v>
      </c>
      <c r="W107" s="173"/>
      <c r="X107" s="151"/>
      <c r="Y107" s="279"/>
      <c r="Z107" s="280"/>
      <c r="AA107" s="109">
        <f t="shared" si="37"/>
        <v>-439.78368897982955</v>
      </c>
      <c r="AB107" s="152">
        <f t="shared" si="38"/>
        <v>0.86673221546065771</v>
      </c>
      <c r="AC107" s="267">
        <f>AB123</f>
        <v>0.85397631175566036</v>
      </c>
    </row>
    <row r="108" spans="1:29" ht="15.75" customHeight="1">
      <c r="A108" s="271"/>
      <c r="B108" s="92" t="s">
        <v>115</v>
      </c>
      <c r="C108" s="260" t="s">
        <v>226</v>
      </c>
      <c r="D108" s="261"/>
      <c r="E108" s="93">
        <v>30</v>
      </c>
      <c r="F108" s="94">
        <v>3736</v>
      </c>
      <c r="G108" s="95">
        <f t="shared" si="39"/>
        <v>112080</v>
      </c>
      <c r="H108" s="96"/>
      <c r="I108" s="97">
        <v>4</v>
      </c>
      <c r="J108" s="98">
        <v>3000</v>
      </c>
      <c r="K108" s="99">
        <f t="shared" ref="K108:K145" si="40">J108/I108</f>
        <v>750</v>
      </c>
      <c r="L108" s="100">
        <v>4</v>
      </c>
      <c r="M108" s="98">
        <f>F108/V108*60</f>
        <v>2645.4760031471274</v>
      </c>
      <c r="N108" s="99">
        <f t="shared" si="33"/>
        <v>661.36900078678184</v>
      </c>
      <c r="O108" s="101">
        <f t="shared" si="34"/>
        <v>0</v>
      </c>
      <c r="P108" s="102">
        <f t="shared" si="35"/>
        <v>-88.630999213218161</v>
      </c>
      <c r="Q108" s="103">
        <f t="shared" si="36"/>
        <v>0.88182533438237576</v>
      </c>
      <c r="R108" s="277"/>
      <c r="S108" s="1">
        <v>0.26199074074074075</v>
      </c>
      <c r="T108" s="2">
        <v>0.32083333333333336</v>
      </c>
      <c r="U108" s="104">
        <v>20.250000000000007</v>
      </c>
      <c r="V108" s="105">
        <v>84.733333333333363</v>
      </c>
      <c r="W108" s="106"/>
      <c r="X108" s="107"/>
      <c r="Y108" s="262"/>
      <c r="Z108" s="263"/>
      <c r="AA108" s="111">
        <f t="shared" si="37"/>
        <v>-354.52399685287264</v>
      </c>
      <c r="AB108" s="103">
        <f t="shared" si="38"/>
        <v>0.88182533438237576</v>
      </c>
      <c r="AC108" s="268"/>
    </row>
    <row r="109" spans="1:29" ht="15.75" customHeight="1">
      <c r="A109" s="271"/>
      <c r="B109" s="92" t="s">
        <v>115</v>
      </c>
      <c r="C109" s="260" t="s">
        <v>207</v>
      </c>
      <c r="D109" s="261"/>
      <c r="E109" s="93">
        <v>18.18</v>
      </c>
      <c r="F109" s="94">
        <v>2294</v>
      </c>
      <c r="G109" s="95">
        <f t="shared" si="39"/>
        <v>41704.92</v>
      </c>
      <c r="H109" s="96"/>
      <c r="I109" s="97">
        <v>3</v>
      </c>
      <c r="J109" s="98">
        <v>3600</v>
      </c>
      <c r="K109" s="99">
        <f t="shared" si="40"/>
        <v>1200</v>
      </c>
      <c r="L109" s="100">
        <v>3</v>
      </c>
      <c r="M109" s="98">
        <f>F109/V109*60</f>
        <v>3032.8314359162723</v>
      </c>
      <c r="N109" s="99">
        <f t="shared" si="33"/>
        <v>1010.9438119720908</v>
      </c>
      <c r="O109" s="101">
        <f t="shared" si="34"/>
        <v>0</v>
      </c>
      <c r="P109" s="102">
        <f t="shared" si="35"/>
        <v>-189.05618802790923</v>
      </c>
      <c r="Q109" s="103">
        <f t="shared" si="36"/>
        <v>0.84245317664340902</v>
      </c>
      <c r="R109" s="277"/>
      <c r="S109" s="1">
        <v>0.3305555555555556</v>
      </c>
      <c r="T109" s="2">
        <v>0.36207175925925927</v>
      </c>
      <c r="U109" s="104">
        <v>14.00000000000003</v>
      </c>
      <c r="V109" s="105">
        <v>45.383333333333283</v>
      </c>
      <c r="W109" s="106"/>
      <c r="X109" s="107"/>
      <c r="Y109" s="262"/>
      <c r="Z109" s="263"/>
      <c r="AA109" s="111">
        <f t="shared" si="37"/>
        <v>-567.16856408372769</v>
      </c>
      <c r="AB109" s="103">
        <f t="shared" si="38"/>
        <v>0.84245317664340902</v>
      </c>
      <c r="AC109" s="268"/>
    </row>
    <row r="110" spans="1:29" ht="15.75" customHeight="1">
      <c r="A110" s="271"/>
      <c r="B110" s="92" t="s">
        <v>115</v>
      </c>
      <c r="C110" s="260" t="s">
        <v>123</v>
      </c>
      <c r="D110" s="261"/>
      <c r="E110" s="93">
        <v>18.18</v>
      </c>
      <c r="F110" s="94">
        <v>2784</v>
      </c>
      <c r="G110" s="95">
        <f t="shared" si="39"/>
        <v>50613.120000000003</v>
      </c>
      <c r="H110" s="96"/>
      <c r="I110" s="97">
        <v>3</v>
      </c>
      <c r="J110" s="98">
        <v>3600</v>
      </c>
      <c r="K110" s="99">
        <f t="shared" si="40"/>
        <v>1200</v>
      </c>
      <c r="L110" s="100">
        <v>3</v>
      </c>
      <c r="M110" s="98">
        <f>F110/V110*60</f>
        <v>3028.8304623753452</v>
      </c>
      <c r="N110" s="99">
        <f t="shared" si="33"/>
        <v>1009.6101541251151</v>
      </c>
      <c r="O110" s="101">
        <f t="shared" si="34"/>
        <v>0</v>
      </c>
      <c r="P110" s="102">
        <f t="shared" si="35"/>
        <v>-190.38984587488494</v>
      </c>
      <c r="Q110" s="103">
        <f t="shared" si="36"/>
        <v>0.84134179510426255</v>
      </c>
      <c r="R110" s="277"/>
      <c r="S110" s="1">
        <v>0.37361111111111117</v>
      </c>
      <c r="T110" s="2">
        <v>0.41190972222222222</v>
      </c>
      <c r="U110" s="104">
        <v>16.616666666666731</v>
      </c>
      <c r="V110" s="105">
        <v>55.149999999999906</v>
      </c>
      <c r="W110" s="106"/>
      <c r="X110" s="107"/>
      <c r="Y110" s="262"/>
      <c r="Z110" s="263"/>
      <c r="AA110" s="111">
        <f t="shared" si="37"/>
        <v>-571.16953762465482</v>
      </c>
      <c r="AB110" s="103">
        <f t="shared" si="38"/>
        <v>0.84134179510426255</v>
      </c>
      <c r="AC110" s="268"/>
    </row>
    <row r="111" spans="1:29" ht="15.75" customHeight="1">
      <c r="A111" s="272"/>
      <c r="B111" s="92" t="s">
        <v>115</v>
      </c>
      <c r="C111" s="260" t="s">
        <v>208</v>
      </c>
      <c r="D111" s="261"/>
      <c r="E111" s="93">
        <v>14.28</v>
      </c>
      <c r="F111" s="94">
        <v>7041</v>
      </c>
      <c r="G111" s="95">
        <f t="shared" si="39"/>
        <v>100545.48</v>
      </c>
      <c r="H111" s="113"/>
      <c r="I111" s="97">
        <v>3</v>
      </c>
      <c r="J111" s="98">
        <v>3600</v>
      </c>
      <c r="K111" s="99">
        <f t="shared" si="40"/>
        <v>1200</v>
      </c>
      <c r="L111" s="114">
        <v>3</v>
      </c>
      <c r="M111" s="98">
        <f>F111/V111*60</f>
        <v>3035.6407185628773</v>
      </c>
      <c r="N111" s="99">
        <f t="shared" si="33"/>
        <v>1011.8802395209591</v>
      </c>
      <c r="O111" s="101">
        <f t="shared" si="34"/>
        <v>0</v>
      </c>
      <c r="P111" s="102">
        <f t="shared" si="35"/>
        <v>-188.11976047904091</v>
      </c>
      <c r="Q111" s="103">
        <f t="shared" si="36"/>
        <v>0.84323353293413261</v>
      </c>
      <c r="R111" s="277"/>
      <c r="S111" s="1">
        <v>0.42361111111111122</v>
      </c>
      <c r="T111" s="2">
        <v>0.52025462962962965</v>
      </c>
      <c r="U111" s="104">
        <v>16.850000000000158</v>
      </c>
      <c r="V111" s="105">
        <v>139.16666666666654</v>
      </c>
      <c r="W111" s="106"/>
      <c r="X111" s="107"/>
      <c r="Y111" s="262"/>
      <c r="Z111" s="263"/>
      <c r="AA111" s="111">
        <f t="shared" si="37"/>
        <v>-564.35928143712272</v>
      </c>
      <c r="AB111" s="103">
        <f t="shared" si="38"/>
        <v>0.84323353293413261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41">AVERAGE(I107:I122)</f>
        <v>3.4</v>
      </c>
      <c r="J123" s="138">
        <f t="shared" si="41"/>
        <v>3420</v>
      </c>
      <c r="K123" s="139">
        <f t="shared" ref="K123" si="42">J123/I123</f>
        <v>1005.8823529411765</v>
      </c>
      <c r="L123" s="137">
        <f t="shared" ref="L123:M123" si="43">AVERAGE(L107:L122)</f>
        <v>3.4</v>
      </c>
      <c r="M123" s="138">
        <f t="shared" si="43"/>
        <v>2920.5989862043584</v>
      </c>
      <c r="N123" s="139">
        <f>M123/L123</f>
        <v>858.99970182481127</v>
      </c>
      <c r="O123" s="140">
        <f>L123-I123</f>
        <v>0</v>
      </c>
      <c r="P123" s="141">
        <f>N123-K123</f>
        <v>-146.8826511163652</v>
      </c>
      <c r="Q123" s="142">
        <f>N123/K123</f>
        <v>0.85397631175566036</v>
      </c>
      <c r="R123" s="278"/>
      <c r="S123" s="143">
        <f>S107</f>
        <v>0.20833333333333334</v>
      </c>
      <c r="T123" s="144">
        <f>INDEX(T107:T122,COUNTA(T107:T122))</f>
        <v>0.52025462962962965</v>
      </c>
      <c r="U123" s="145"/>
      <c r="V123" s="156"/>
      <c r="W123" s="89"/>
      <c r="X123" s="91"/>
      <c r="Y123" s="265"/>
      <c r="Z123" s="266"/>
      <c r="AA123" s="157">
        <f>M123-J123</f>
        <v>-499.40101379564157</v>
      </c>
      <c r="AB123" s="142">
        <f>M123/J123</f>
        <v>0.85397631175566036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2576</v>
      </c>
      <c r="G124" s="159">
        <f t="shared" ref="G124:G127" si="44">E124*F124</f>
        <v>64477.280000000006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2856.931608133088</v>
      </c>
      <c r="N124" s="163">
        <f>M124/L124</f>
        <v>714.23290203327201</v>
      </c>
      <c r="O124" s="165">
        <f>L124-I124</f>
        <v>0</v>
      </c>
      <c r="P124" s="166">
        <f>N124-K124</f>
        <v>-110.76709796672799</v>
      </c>
      <c r="Q124" s="152">
        <f>N124/K124</f>
        <v>0.86573685094942066</v>
      </c>
      <c r="R124" s="276">
        <f>Q140</f>
        <v>0.87093056502642618</v>
      </c>
      <c r="S124" s="167">
        <v>0.25</v>
      </c>
      <c r="T124" s="168">
        <v>0.28756944444444443</v>
      </c>
      <c r="U124" s="169"/>
      <c r="V124" s="170">
        <v>54.09999999999998</v>
      </c>
      <c r="W124" s="168"/>
      <c r="X124" s="171"/>
      <c r="Y124" s="279"/>
      <c r="Z124" s="280"/>
      <c r="AA124" s="109">
        <f>M124-J124</f>
        <v>-443.06839186691195</v>
      </c>
      <c r="AB124" s="152">
        <f>M124/J124</f>
        <v>0.86573685094942066</v>
      </c>
      <c r="AC124" s="267">
        <f>AB140</f>
        <v>0.8709305650264263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3068</v>
      </c>
      <c r="G125" s="95">
        <f t="shared" si="44"/>
        <v>78080.599999999991</v>
      </c>
      <c r="H125" s="96"/>
      <c r="I125" s="97">
        <v>4</v>
      </c>
      <c r="J125" s="98">
        <v>3300</v>
      </c>
      <c r="K125" s="99">
        <f t="shared" si="40"/>
        <v>825</v>
      </c>
      <c r="L125" s="100">
        <v>4</v>
      </c>
      <c r="M125" s="98">
        <f>F125/V125*60</f>
        <v>2868.0342768112168</v>
      </c>
      <c r="N125" s="99">
        <f>M125/L125</f>
        <v>717.00856920280421</v>
      </c>
      <c r="O125" s="101">
        <f>L125-I125</f>
        <v>0</v>
      </c>
      <c r="P125" s="102">
        <f>N125-K125</f>
        <v>-107.99143079719579</v>
      </c>
      <c r="Q125" s="103">
        <f>N125/K125</f>
        <v>0.86910129600339903</v>
      </c>
      <c r="R125" s="277"/>
      <c r="S125" s="1">
        <v>0.29930555555555555</v>
      </c>
      <c r="T125" s="2">
        <v>0.34387731481481482</v>
      </c>
      <c r="U125" s="104">
        <v>16.900000000000006</v>
      </c>
      <c r="V125" s="105">
        <v>64.183333333333351</v>
      </c>
      <c r="W125" s="106"/>
      <c r="X125" s="113"/>
      <c r="Y125" s="262"/>
      <c r="Z125" s="263"/>
      <c r="AA125" s="111">
        <f>M125-J125</f>
        <v>-431.96572318878316</v>
      </c>
      <c r="AB125" s="103">
        <f>M125/J125</f>
        <v>0.86910129600339903</v>
      </c>
      <c r="AC125" s="268"/>
    </row>
    <row r="126" spans="1:29" ht="15.75" customHeight="1">
      <c r="A126" s="282"/>
      <c r="B126" s="92" t="s">
        <v>115</v>
      </c>
      <c r="C126" s="260" t="s">
        <v>126</v>
      </c>
      <c r="D126" s="261"/>
      <c r="E126" s="93">
        <v>30</v>
      </c>
      <c r="F126" s="94">
        <v>4002</v>
      </c>
      <c r="G126" s="95">
        <f t="shared" si="44"/>
        <v>120060</v>
      </c>
      <c r="H126" s="96"/>
      <c r="I126" s="97">
        <v>3</v>
      </c>
      <c r="J126" s="98">
        <v>3000</v>
      </c>
      <c r="K126" s="99">
        <f t="shared" si="40"/>
        <v>1000</v>
      </c>
      <c r="L126" s="100">
        <v>3</v>
      </c>
      <c r="M126" s="98">
        <f>F126/V126*60</f>
        <v>2648.3823529411752</v>
      </c>
      <c r="N126" s="99">
        <f>M126/L126</f>
        <v>882.79411764705844</v>
      </c>
      <c r="O126" s="101">
        <f>L126-I126</f>
        <v>0</v>
      </c>
      <c r="P126" s="102">
        <f>N126-K126</f>
        <v>-117.20588235294156</v>
      </c>
      <c r="Q126" s="103">
        <f>N126/K126</f>
        <v>0.8827941176470584</v>
      </c>
      <c r="R126" s="277"/>
      <c r="S126" s="1">
        <v>0.36967592592592591</v>
      </c>
      <c r="T126" s="2">
        <v>0.43263888888888891</v>
      </c>
      <c r="U126" s="104"/>
      <c r="V126" s="105">
        <v>90.666666666666714</v>
      </c>
      <c r="W126" s="106"/>
      <c r="X126" s="113"/>
      <c r="Y126" s="262"/>
      <c r="Z126" s="263"/>
      <c r="AA126" s="111">
        <f>M126-J126</f>
        <v>-351.61764705882479</v>
      </c>
      <c r="AB126" s="103">
        <f>M126/J126</f>
        <v>0.8827941176470584</v>
      </c>
      <c r="AC126" s="268"/>
    </row>
    <row r="127" spans="1:29" ht="15.75" customHeight="1">
      <c r="A127" s="282"/>
      <c r="B127" s="92" t="s">
        <v>115</v>
      </c>
      <c r="C127" s="260" t="s">
        <v>237</v>
      </c>
      <c r="D127" s="261"/>
      <c r="E127" s="93">
        <v>26.73</v>
      </c>
      <c r="F127" s="94">
        <v>2496</v>
      </c>
      <c r="G127" s="95">
        <f t="shared" si="44"/>
        <v>66718.080000000002</v>
      </c>
      <c r="H127" s="96"/>
      <c r="I127" s="97">
        <v>4</v>
      </c>
      <c r="J127" s="98">
        <v>3300</v>
      </c>
      <c r="K127" s="99">
        <f t="shared" si="40"/>
        <v>825</v>
      </c>
      <c r="L127" s="100">
        <v>4</v>
      </c>
      <c r="M127" s="98">
        <f>F127/V127*60</f>
        <v>2861.6560509554179</v>
      </c>
      <c r="N127" s="99">
        <f>M127/L127</f>
        <v>715.41401273885447</v>
      </c>
      <c r="O127" s="101">
        <f>L127-I127</f>
        <v>0</v>
      </c>
      <c r="P127" s="102">
        <f>N127-K127</f>
        <v>-109.58598726114553</v>
      </c>
      <c r="Q127" s="103">
        <f>N127/K127</f>
        <v>0.86716850028952053</v>
      </c>
      <c r="R127" s="277"/>
      <c r="S127" s="1">
        <v>0.44375000000000003</v>
      </c>
      <c r="T127" s="2">
        <v>0.48009259259259257</v>
      </c>
      <c r="U127" s="104">
        <v>16.000000000000021</v>
      </c>
      <c r="V127" s="105">
        <v>52.333333333333258</v>
      </c>
      <c r="W127" s="106"/>
      <c r="X127" s="107"/>
      <c r="Y127" s="262"/>
      <c r="Z127" s="263"/>
      <c r="AA127" s="111">
        <f>M127-J127</f>
        <v>-438.34394904458213</v>
      </c>
      <c r="AB127" s="103">
        <f>M127/J127</f>
        <v>0.86716850028952053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3.75</v>
      </c>
      <c r="J140" s="138">
        <f t="shared" si="45"/>
        <v>3225</v>
      </c>
      <c r="K140" s="139">
        <f t="shared" ref="K140" si="46">J140/I140</f>
        <v>860</v>
      </c>
      <c r="L140" s="137">
        <f t="shared" ref="L140:M140" si="47">AVERAGE(L124:L139)</f>
        <v>3.75</v>
      </c>
      <c r="M140" s="138">
        <f t="shared" si="47"/>
        <v>2808.7510722102247</v>
      </c>
      <c r="N140" s="139">
        <f t="shared" ref="N140:N145" si="48">M140/L140</f>
        <v>749.00028592272656</v>
      </c>
      <c r="O140" s="140">
        <f t="shared" ref="O140:O145" si="49">L140-I140</f>
        <v>0</v>
      </c>
      <c r="P140" s="141">
        <f t="shared" ref="P140:P145" si="50">N140-K140</f>
        <v>-110.99971407727344</v>
      </c>
      <c r="Q140" s="142">
        <f t="shared" ref="Q140:Q145" si="51">N140/K140</f>
        <v>0.87093056502642618</v>
      </c>
      <c r="R140" s="278"/>
      <c r="S140" s="143">
        <f>S124</f>
        <v>0.25</v>
      </c>
      <c r="T140" s="144">
        <f>INDEX(T124:T139,COUNTA(T124:T139))</f>
        <v>0.48009259259259257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-416.24892778977528</v>
      </c>
      <c r="AB140" s="142">
        <f t="shared" ref="AB140:AB145" si="53">M140/J140</f>
        <v>0.8709305650264263</v>
      </c>
      <c r="AC140" s="269"/>
    </row>
    <row r="141" spans="1:29" ht="15.75" customHeight="1">
      <c r="A141" s="270" t="s">
        <v>127</v>
      </c>
      <c r="B141" s="108" t="s">
        <v>115</v>
      </c>
      <c r="C141" s="274" t="s">
        <v>246</v>
      </c>
      <c r="D141" s="275"/>
      <c r="E141" s="158">
        <v>13.42</v>
      </c>
      <c r="F141" s="87">
        <v>1799</v>
      </c>
      <c r="G141" s="159">
        <f t="shared" ref="G141:G145" si="54">E141*F141</f>
        <v>24142.579999999998</v>
      </c>
      <c r="H141" s="160"/>
      <c r="I141" s="161">
        <v>6</v>
      </c>
      <c r="J141" s="162">
        <v>3600</v>
      </c>
      <c r="K141" s="163">
        <f>J141/I141</f>
        <v>600</v>
      </c>
      <c r="L141" s="164">
        <v>6</v>
      </c>
      <c r="M141" s="162">
        <f>F141/V141*60</f>
        <v>3092.836676217777</v>
      </c>
      <c r="N141" s="163">
        <f t="shared" si="48"/>
        <v>515.47277936962951</v>
      </c>
      <c r="O141" s="165">
        <f t="shared" si="49"/>
        <v>0</v>
      </c>
      <c r="P141" s="166">
        <f t="shared" si="50"/>
        <v>-84.527220630370493</v>
      </c>
      <c r="Q141" s="152">
        <f t="shared" si="51"/>
        <v>0.85912129894938249</v>
      </c>
      <c r="R141" s="276">
        <f>Q157</f>
        <v>0.8522025914461363</v>
      </c>
      <c r="S141" s="167">
        <v>0.70840277777777783</v>
      </c>
      <c r="T141" s="168">
        <v>0.73263888888888884</v>
      </c>
      <c r="U141" s="169"/>
      <c r="V141" s="170">
        <v>34.899999999999864</v>
      </c>
      <c r="W141" s="168"/>
      <c r="X141" s="171"/>
      <c r="Y141" s="279"/>
      <c r="Z141" s="280"/>
      <c r="AA141" s="109">
        <f t="shared" si="52"/>
        <v>-507.16332378222296</v>
      </c>
      <c r="AB141" s="152">
        <f t="shared" si="53"/>
        <v>0.85912129894938249</v>
      </c>
      <c r="AC141" s="267">
        <f>AB157</f>
        <v>0.85220259144613619</v>
      </c>
    </row>
    <row r="142" spans="1:29" ht="15.75" customHeight="1">
      <c r="A142" s="271"/>
      <c r="B142" s="92" t="s">
        <v>115</v>
      </c>
      <c r="C142" s="260" t="s">
        <v>131</v>
      </c>
      <c r="D142" s="261"/>
      <c r="E142" s="93">
        <v>28.57</v>
      </c>
      <c r="F142" s="94">
        <v>1536</v>
      </c>
      <c r="G142" s="95">
        <f t="shared" si="54"/>
        <v>43883.520000000004</v>
      </c>
      <c r="H142" s="96"/>
      <c r="I142" s="97">
        <v>13</v>
      </c>
      <c r="J142" s="98">
        <v>3600</v>
      </c>
      <c r="K142" s="99">
        <f t="shared" si="40"/>
        <v>276.92307692307691</v>
      </c>
      <c r="L142" s="100">
        <v>13</v>
      </c>
      <c r="M142" s="98">
        <f>F142/V142*60</f>
        <v>3078.8418708240602</v>
      </c>
      <c r="N142" s="99">
        <f t="shared" si="48"/>
        <v>236.83399006338925</v>
      </c>
      <c r="O142" s="101">
        <f t="shared" si="49"/>
        <v>0</v>
      </c>
      <c r="P142" s="102">
        <f t="shared" si="50"/>
        <v>-40.089086859687654</v>
      </c>
      <c r="Q142" s="103">
        <f t="shared" si="51"/>
        <v>0.85523385300668342</v>
      </c>
      <c r="R142" s="277"/>
      <c r="S142" s="1">
        <v>0.73615740740740743</v>
      </c>
      <c r="T142" s="2">
        <v>0.75694444444444442</v>
      </c>
      <c r="U142" s="104">
        <v>5.0666666666667659</v>
      </c>
      <c r="V142" s="105">
        <v>29.93333333333327</v>
      </c>
      <c r="W142" s="106"/>
      <c r="X142" s="113"/>
      <c r="Y142" s="262"/>
      <c r="Z142" s="263"/>
      <c r="AA142" s="111">
        <f t="shared" si="52"/>
        <v>-521.15812917593985</v>
      </c>
      <c r="AB142" s="103">
        <f t="shared" si="53"/>
        <v>0.85523385300668342</v>
      </c>
      <c r="AC142" s="268"/>
    </row>
    <row r="143" spans="1:29" ht="15.75" customHeight="1">
      <c r="A143" s="271"/>
      <c r="B143" s="92" t="s">
        <v>104</v>
      </c>
      <c r="C143" s="260" t="s">
        <v>128</v>
      </c>
      <c r="D143" s="261"/>
      <c r="E143" s="93">
        <v>25.64</v>
      </c>
      <c r="F143" s="94">
        <v>2227</v>
      </c>
      <c r="G143" s="95">
        <f t="shared" si="54"/>
        <v>57100.28</v>
      </c>
      <c r="H143" s="96"/>
      <c r="I143" s="97">
        <v>11</v>
      </c>
      <c r="J143" s="98">
        <v>3600</v>
      </c>
      <c r="K143" s="99">
        <f t="shared" si="40"/>
        <v>327.27272727272725</v>
      </c>
      <c r="L143" s="100">
        <v>11</v>
      </c>
      <c r="M143" s="98">
        <f>F143/V143*60</f>
        <v>2978.1575037147154</v>
      </c>
      <c r="N143" s="99">
        <f t="shared" si="48"/>
        <v>270.74159124679232</v>
      </c>
      <c r="O143" s="101">
        <f t="shared" si="49"/>
        <v>0</v>
      </c>
      <c r="P143" s="102">
        <f t="shared" si="50"/>
        <v>-56.531136025934927</v>
      </c>
      <c r="Q143" s="103">
        <f t="shared" si="51"/>
        <v>0.82726597325408768</v>
      </c>
      <c r="R143" s="277"/>
      <c r="S143" s="1">
        <v>0.75981481481481483</v>
      </c>
      <c r="T143" s="2">
        <v>0.79097222222222219</v>
      </c>
      <c r="U143" s="104">
        <v>4.1333333333333933</v>
      </c>
      <c r="V143" s="105">
        <v>44.866666666666589</v>
      </c>
      <c r="W143" s="106"/>
      <c r="X143" s="113"/>
      <c r="Y143" s="262"/>
      <c r="Z143" s="263"/>
      <c r="AA143" s="111">
        <f t="shared" si="52"/>
        <v>-621.8424962852846</v>
      </c>
      <c r="AB143" s="103">
        <f t="shared" si="53"/>
        <v>0.82726597325408757</v>
      </c>
      <c r="AC143" s="268"/>
    </row>
    <row r="144" spans="1:29" ht="15.75" customHeight="1">
      <c r="A144" s="271"/>
      <c r="B144" s="92" t="s">
        <v>104</v>
      </c>
      <c r="C144" s="260" t="s">
        <v>129</v>
      </c>
      <c r="D144" s="261"/>
      <c r="E144" s="93">
        <v>29.52</v>
      </c>
      <c r="F144" s="94">
        <v>2440</v>
      </c>
      <c r="G144" s="95">
        <f t="shared" si="54"/>
        <v>72028.800000000003</v>
      </c>
      <c r="H144" s="96"/>
      <c r="I144" s="97">
        <v>17</v>
      </c>
      <c r="J144" s="98">
        <v>3273</v>
      </c>
      <c r="K144" s="99">
        <f t="shared" si="40"/>
        <v>192.52941176470588</v>
      </c>
      <c r="L144" s="100">
        <v>17</v>
      </c>
      <c r="M144" s="98">
        <f>F144/V144*60</f>
        <v>2816.2872715613967</v>
      </c>
      <c r="N144" s="99">
        <f t="shared" si="48"/>
        <v>165.6639571506704</v>
      </c>
      <c r="O144" s="101">
        <f t="shared" si="49"/>
        <v>0</v>
      </c>
      <c r="P144" s="102">
        <f t="shared" si="50"/>
        <v>-26.865454614035485</v>
      </c>
      <c r="Q144" s="103">
        <f t="shared" si="51"/>
        <v>0.8604605168229138</v>
      </c>
      <c r="R144" s="277"/>
      <c r="S144" s="1">
        <v>0.79376157407407411</v>
      </c>
      <c r="T144" s="2">
        <v>0.82986111111111116</v>
      </c>
      <c r="U144" s="104">
        <v>4.0166666666667616</v>
      </c>
      <c r="V144" s="105">
        <v>51.983333333333363</v>
      </c>
      <c r="W144" s="106"/>
      <c r="X144" s="107"/>
      <c r="Y144" s="262"/>
      <c r="Z144" s="263"/>
      <c r="AA144" s="111">
        <f t="shared" si="52"/>
        <v>-456.71272843860334</v>
      </c>
      <c r="AB144" s="103">
        <f t="shared" si="53"/>
        <v>0.86046051682291369</v>
      </c>
      <c r="AC144" s="268"/>
    </row>
    <row r="145" spans="1:29" ht="15.75" customHeight="1">
      <c r="A145" s="272"/>
      <c r="B145" s="92" t="s">
        <v>104</v>
      </c>
      <c r="C145" s="260" t="s">
        <v>130</v>
      </c>
      <c r="D145" s="261"/>
      <c r="E145" s="93">
        <v>29.85</v>
      </c>
      <c r="F145" s="94">
        <v>2533</v>
      </c>
      <c r="G145" s="95">
        <f t="shared" si="54"/>
        <v>75610.05</v>
      </c>
      <c r="H145" s="113"/>
      <c r="I145" s="97">
        <v>17</v>
      </c>
      <c r="J145" s="98">
        <v>3273</v>
      </c>
      <c r="K145" s="99">
        <f t="shared" si="40"/>
        <v>192.52941176470588</v>
      </c>
      <c r="L145" s="114">
        <v>17</v>
      </c>
      <c r="M145" s="98">
        <f>F145/V145*60</f>
        <v>2816.1828289067289</v>
      </c>
      <c r="N145" s="99">
        <f t="shared" si="48"/>
        <v>165.6578134651017</v>
      </c>
      <c r="O145" s="101">
        <f t="shared" si="49"/>
        <v>0</v>
      </c>
      <c r="P145" s="102">
        <f t="shared" si="50"/>
        <v>-26.871598299604187</v>
      </c>
      <c r="Q145" s="103">
        <f t="shared" si="51"/>
        <v>0.86042860644874086</v>
      </c>
      <c r="R145" s="277"/>
      <c r="S145" s="1">
        <v>0.83266203703703701</v>
      </c>
      <c r="T145" s="2">
        <v>0.87013888888888891</v>
      </c>
      <c r="U145" s="104">
        <v>4.0333333333332178</v>
      </c>
      <c r="V145" s="105">
        <v>53.96666666666674</v>
      </c>
      <c r="W145" s="106"/>
      <c r="X145" s="107"/>
      <c r="Y145" s="262"/>
      <c r="Z145" s="263"/>
      <c r="AA145" s="111">
        <f t="shared" si="52"/>
        <v>-456.8171710932711</v>
      </c>
      <c r="AB145" s="103">
        <f t="shared" si="53"/>
        <v>0.86042860644874086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3469.2</v>
      </c>
      <c r="K157" s="139">
        <f t="shared" ref="K157" si="56">J157/I157</f>
        <v>271.03124999999994</v>
      </c>
      <c r="L157" s="137">
        <f t="shared" ref="L157:M157" si="57">AVERAGE(L141:L156)</f>
        <v>12.8</v>
      </c>
      <c r="M157" s="138">
        <f t="shared" si="57"/>
        <v>2956.4612302449355</v>
      </c>
      <c r="N157" s="139">
        <f>M157/L157</f>
        <v>230.97353361288557</v>
      </c>
      <c r="O157" s="140">
        <f>L157-I157</f>
        <v>0</v>
      </c>
      <c r="P157" s="141">
        <f>N157-K157</f>
        <v>-40.057716387114368</v>
      </c>
      <c r="Q157" s="142">
        <f>N157/K157</f>
        <v>0.8522025914461363</v>
      </c>
      <c r="R157" s="278"/>
      <c r="S157" s="143">
        <f>S141</f>
        <v>0.70840277777777783</v>
      </c>
      <c r="T157" s="144">
        <f>INDEX(T141:T156,COUNTA(T141:T156))</f>
        <v>0.87013888888888891</v>
      </c>
      <c r="U157" s="145"/>
      <c r="V157" s="156"/>
      <c r="W157" s="135"/>
      <c r="X157" s="139"/>
      <c r="Y157" s="265"/>
      <c r="Z157" s="266"/>
      <c r="AA157" s="157">
        <f>M157-J157</f>
        <v>-512.73876975506437</v>
      </c>
      <c r="AB157" s="142">
        <f>M157/J157</f>
        <v>0.85220259144613619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9996</v>
      </c>
      <c r="G158" s="159">
        <f t="shared" ref="G158" si="58">E158*F158</f>
        <v>140243.88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2408.6746987951801</v>
      </c>
      <c r="N158" s="163">
        <f>M158/L158</f>
        <v>602.16867469879503</v>
      </c>
      <c r="O158" s="165">
        <f>L158-I158</f>
        <v>0</v>
      </c>
      <c r="P158" s="166">
        <f>N158-K158</f>
        <v>-72.83132530120497</v>
      </c>
      <c r="Q158" s="152">
        <f>N158/K158</f>
        <v>0.89210174029451117</v>
      </c>
      <c r="R158" s="276">
        <f>Q174</f>
        <v>0.89210174029451117</v>
      </c>
      <c r="S158" s="167">
        <v>0.70833333333333337</v>
      </c>
      <c r="T158" s="168">
        <v>0.88125000000000009</v>
      </c>
      <c r="U158" s="169"/>
      <c r="V158" s="170">
        <v>249.00000000000009</v>
      </c>
      <c r="W158" s="168"/>
      <c r="X158" s="171"/>
      <c r="Y158" s="279"/>
      <c r="Z158" s="280"/>
      <c r="AA158" s="109">
        <f>M158-J158</f>
        <v>-291.32530120481988</v>
      </c>
      <c r="AB158" s="152">
        <f>M158/J158</f>
        <v>0.89210174029451117</v>
      </c>
      <c r="AC158" s="267">
        <f>AB174</f>
        <v>0.89210174029451117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59">AVERAGE(I158:I173)</f>
        <v>4</v>
      </c>
      <c r="J174" s="138">
        <f t="shared" si="59"/>
        <v>2700</v>
      </c>
      <c r="K174" s="139">
        <f t="shared" ref="K174" si="60">J174/I174</f>
        <v>675</v>
      </c>
      <c r="L174" s="137">
        <f t="shared" ref="L174:M174" si="61">AVERAGE(L158:L173)</f>
        <v>4</v>
      </c>
      <c r="M174" s="138">
        <f t="shared" si="61"/>
        <v>2408.6746987951801</v>
      </c>
      <c r="N174" s="139">
        <f>M174/L174</f>
        <v>602.16867469879503</v>
      </c>
      <c r="O174" s="140">
        <f>L174-I174</f>
        <v>0</v>
      </c>
      <c r="P174" s="141">
        <f>N174-K174</f>
        <v>-72.83132530120497</v>
      </c>
      <c r="Q174" s="142">
        <f>N174/K174</f>
        <v>0.89210174029451117</v>
      </c>
      <c r="R174" s="278"/>
      <c r="S174" s="143">
        <f>S158</f>
        <v>0.70833333333333337</v>
      </c>
      <c r="T174" s="144">
        <f>INDEX(T158:T173,COUNTA(T158:T173))</f>
        <v>0.88125000000000009</v>
      </c>
      <c r="U174" s="145"/>
      <c r="V174" s="156"/>
      <c r="W174" s="135"/>
      <c r="X174" s="139"/>
      <c r="Y174" s="265"/>
      <c r="Z174" s="266"/>
      <c r="AA174" s="157">
        <f>M174-J174</f>
        <v>-291.32530120481988</v>
      </c>
      <c r="AB174" s="142">
        <f>M174/J174</f>
        <v>0.89210174029451117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1355</v>
      </c>
      <c r="G175" s="159">
        <f t="shared" ref="G175:G178" si="62">E175*F175</f>
        <v>37370.899999999994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2568.7203791469201</v>
      </c>
      <c r="N175" s="163">
        <f>M175/L175</f>
        <v>642.18009478673002</v>
      </c>
      <c r="O175" s="165">
        <f>L175-I175</f>
        <v>0</v>
      </c>
      <c r="P175" s="166">
        <f>N175-K175</f>
        <v>-107.81990521326998</v>
      </c>
      <c r="Q175" s="152">
        <f>N175/K175</f>
        <v>0.85624012638230673</v>
      </c>
      <c r="R175" s="276">
        <f>Q191</f>
        <v>0.8648102233056838</v>
      </c>
      <c r="S175" s="167">
        <v>0.70857638888888885</v>
      </c>
      <c r="T175" s="168">
        <v>0.73055555555555551</v>
      </c>
      <c r="U175" s="169"/>
      <c r="V175" s="170">
        <v>31.649999999999991</v>
      </c>
      <c r="W175" s="173"/>
      <c r="X175" s="151"/>
      <c r="Y175" s="279"/>
      <c r="Z175" s="280"/>
      <c r="AA175" s="109">
        <f>M175-J175</f>
        <v>-431.2796208530799</v>
      </c>
      <c r="AB175" s="152">
        <f>M175/J175</f>
        <v>0.85624012638230673</v>
      </c>
      <c r="AC175" s="267">
        <f>AB191</f>
        <v>0.8648102233056838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1098</v>
      </c>
      <c r="G176" s="95">
        <f t="shared" si="62"/>
        <v>26516.699999999997</v>
      </c>
      <c r="H176" s="96"/>
      <c r="I176" s="97">
        <v>4</v>
      </c>
      <c r="J176" s="98">
        <v>3000</v>
      </c>
      <c r="K176" s="99">
        <f t="shared" ref="K176:K178" si="63">J176/I176</f>
        <v>750</v>
      </c>
      <c r="L176" s="100">
        <v>4</v>
      </c>
      <c r="M176" s="98">
        <f>F176/V176*60</f>
        <v>2563.4241245136168</v>
      </c>
      <c r="N176" s="99">
        <f>M176/L176</f>
        <v>640.8560311284042</v>
      </c>
      <c r="O176" s="101">
        <f>L176-I176</f>
        <v>0</v>
      </c>
      <c r="P176" s="102">
        <f>N176-K176</f>
        <v>-109.1439688715958</v>
      </c>
      <c r="Q176" s="103">
        <f>N176/K176</f>
        <v>0.85447470817120563</v>
      </c>
      <c r="R176" s="277"/>
      <c r="S176" s="1">
        <v>0.73562499999999997</v>
      </c>
      <c r="T176" s="2">
        <v>0.75347222222222221</v>
      </c>
      <c r="U176" s="104">
        <v>7.300000000000022</v>
      </c>
      <c r="V176" s="105">
        <v>25.700000000000021</v>
      </c>
      <c r="W176" s="106"/>
      <c r="X176" s="107"/>
      <c r="Y176" s="262"/>
      <c r="Z176" s="263"/>
      <c r="AA176" s="111">
        <f>M176-J176</f>
        <v>-436.57587548638321</v>
      </c>
      <c r="AB176" s="103">
        <f>M176/J176</f>
        <v>0.85447470817120563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3010</v>
      </c>
      <c r="G177" s="95">
        <f t="shared" si="62"/>
        <v>47287.100000000006</v>
      </c>
      <c r="H177" s="96"/>
      <c r="I177" s="97">
        <v>3</v>
      </c>
      <c r="J177" s="98">
        <v>3300</v>
      </c>
      <c r="K177" s="99">
        <f t="shared" si="63"/>
        <v>1100</v>
      </c>
      <c r="L177" s="100">
        <v>3</v>
      </c>
      <c r="M177" s="98">
        <f>F177/V177*60</f>
        <v>2878.0876494023878</v>
      </c>
      <c r="N177" s="99">
        <f>M177/L177</f>
        <v>959.36254980079593</v>
      </c>
      <c r="O177" s="101">
        <f>L177-I177</f>
        <v>0</v>
      </c>
      <c r="P177" s="102">
        <f>N177-K177</f>
        <v>-140.63745019920407</v>
      </c>
      <c r="Q177" s="103">
        <f>N177/K177</f>
        <v>0.87214777254617815</v>
      </c>
      <c r="R177" s="277"/>
      <c r="S177" s="1">
        <v>0.75642361111111112</v>
      </c>
      <c r="T177" s="2">
        <v>0.8</v>
      </c>
      <c r="U177" s="104">
        <v>4.2500000000000249</v>
      </c>
      <c r="V177" s="105">
        <v>62.750000000000057</v>
      </c>
      <c r="W177" s="106"/>
      <c r="X177" s="107"/>
      <c r="Y177" s="262"/>
      <c r="Z177" s="263"/>
      <c r="AA177" s="111">
        <f>M177-J177</f>
        <v>-421.9123505976122</v>
      </c>
      <c r="AB177" s="103">
        <f>M177/J177</f>
        <v>0.87214777254617815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6156</v>
      </c>
      <c r="G178" s="95">
        <f t="shared" si="62"/>
        <v>110130.84</v>
      </c>
      <c r="H178" s="96"/>
      <c r="I178" s="97">
        <v>4</v>
      </c>
      <c r="J178" s="98">
        <v>3300</v>
      </c>
      <c r="K178" s="99">
        <f t="shared" si="63"/>
        <v>825</v>
      </c>
      <c r="L178" s="100">
        <v>4</v>
      </c>
      <c r="M178" s="98">
        <f>F178/V178*60</f>
        <v>2886.3766605886922</v>
      </c>
      <c r="N178" s="99">
        <f>M178/L178</f>
        <v>721.59416514717304</v>
      </c>
      <c r="O178" s="101">
        <f>L178-I178</f>
        <v>0</v>
      </c>
      <c r="P178" s="102">
        <f>N178-K178</f>
        <v>-103.40583485282696</v>
      </c>
      <c r="Q178" s="103">
        <f>N178/K178</f>
        <v>0.87465959411778549</v>
      </c>
      <c r="R178" s="277"/>
      <c r="S178" s="1">
        <v>0.80488425925925922</v>
      </c>
      <c r="T178" s="2">
        <v>0.89375000000000004</v>
      </c>
      <c r="U178" s="104">
        <v>7.0333333333332071</v>
      </c>
      <c r="V178" s="105">
        <v>127.9666666666668</v>
      </c>
      <c r="W178" s="106"/>
      <c r="X178" s="107"/>
      <c r="Y178" s="262"/>
      <c r="Z178" s="263"/>
      <c r="AA178" s="111">
        <f>M178-J178</f>
        <v>-413.62333941130782</v>
      </c>
      <c r="AB178" s="103">
        <f>M178/J178</f>
        <v>0.87465959411778549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4">AVERAGE(I175:I190)</f>
        <v>3.75</v>
      </c>
      <c r="J191" s="138">
        <f t="shared" si="64"/>
        <v>3150</v>
      </c>
      <c r="K191" s="139">
        <f t="shared" ref="K191" si="65">J191/I191</f>
        <v>840</v>
      </c>
      <c r="L191" s="137">
        <f t="shared" ref="L191:M191" si="66">AVERAGE(L175:L190)</f>
        <v>3.75</v>
      </c>
      <c r="M191" s="138">
        <f t="shared" si="66"/>
        <v>2724.1522034129039</v>
      </c>
      <c r="N191" s="139">
        <f>M191/L191</f>
        <v>726.44058757677442</v>
      </c>
      <c r="O191" s="140">
        <f>L191-I191</f>
        <v>0</v>
      </c>
      <c r="P191" s="141">
        <f>N191-K191</f>
        <v>-113.55941242322558</v>
      </c>
      <c r="Q191" s="142">
        <f>N191/K191</f>
        <v>0.8648102233056838</v>
      </c>
      <c r="R191" s="278"/>
      <c r="S191" s="143">
        <f>S175</f>
        <v>0.70857638888888885</v>
      </c>
      <c r="T191" s="144">
        <f>INDEX(T175:T190,COUNTA(T175:T190))</f>
        <v>0.89375000000000004</v>
      </c>
      <c r="U191" s="145"/>
      <c r="V191" s="156"/>
      <c r="W191" s="89"/>
      <c r="X191" s="91"/>
      <c r="Y191" s="265"/>
      <c r="Z191" s="266"/>
      <c r="AA191" s="157">
        <f>M191-J191</f>
        <v>-425.84779658709613</v>
      </c>
      <c r="AB191" s="142">
        <f>M191/J191</f>
        <v>0.8648102233056838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2007</v>
      </c>
      <c r="G192" s="159">
        <f t="shared" ref="G192:G194" si="67">E192*F192</f>
        <v>44715.96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2864.8691514670954</v>
      </c>
      <c r="N192" s="163">
        <f>M192/L192</f>
        <v>572.97383029341904</v>
      </c>
      <c r="O192" s="165">
        <f>L192-I192</f>
        <v>0</v>
      </c>
      <c r="P192" s="166">
        <f>N192-K192</f>
        <v>-87.026169706580959</v>
      </c>
      <c r="Q192" s="152">
        <f>N192/K192</f>
        <v>0.86814216711124093</v>
      </c>
      <c r="R192" s="276">
        <f>Q208</f>
        <v>0.87210186399226708</v>
      </c>
      <c r="S192" s="167">
        <v>0.70833333333333337</v>
      </c>
      <c r="T192" s="168">
        <v>0.73752314814814812</v>
      </c>
      <c r="U192" s="169"/>
      <c r="V192" s="170">
        <v>42.033333333333246</v>
      </c>
      <c r="W192" s="173"/>
      <c r="X192" s="151"/>
      <c r="Y192" s="279"/>
      <c r="Z192" s="280"/>
      <c r="AA192" s="109">
        <f>M192-J192</f>
        <v>-435.13084853290457</v>
      </c>
      <c r="AB192" s="152">
        <f>M192/J192</f>
        <v>0.86814216711124104</v>
      </c>
      <c r="AC192" s="267">
        <f>AB208</f>
        <v>0.87210186399226708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1784</v>
      </c>
      <c r="G193" s="95">
        <f t="shared" si="67"/>
        <v>32433.119999999999</v>
      </c>
      <c r="H193" s="96"/>
      <c r="I193" s="97">
        <v>4</v>
      </c>
      <c r="J193" s="98">
        <v>3300</v>
      </c>
      <c r="K193" s="99">
        <f t="shared" ref="K193:K231" si="68">J193/I193</f>
        <v>825</v>
      </c>
      <c r="L193" s="100">
        <v>4</v>
      </c>
      <c r="M193" s="98">
        <f>F193/V193*60</f>
        <v>2862.0320855615023</v>
      </c>
      <c r="N193" s="99">
        <f>M193/L193</f>
        <v>715.50802139037557</v>
      </c>
      <c r="O193" s="101">
        <f>L193-I193</f>
        <v>0</v>
      </c>
      <c r="P193" s="102">
        <f>N193-K193</f>
        <v>-109.49197860962443</v>
      </c>
      <c r="Q193" s="103">
        <f>N193/K193</f>
        <v>0.86728245017015226</v>
      </c>
      <c r="R193" s="277"/>
      <c r="S193" s="1">
        <v>0.74097222222222225</v>
      </c>
      <c r="T193" s="2">
        <v>0.76694444444444443</v>
      </c>
      <c r="U193" s="104">
        <v>4.9666666666667503</v>
      </c>
      <c r="V193" s="105">
        <v>37.399999999999935</v>
      </c>
      <c r="W193" s="106"/>
      <c r="X193" s="107"/>
      <c r="Y193" s="262"/>
      <c r="Z193" s="263"/>
      <c r="AA193" s="111">
        <f>M193-J193</f>
        <v>-437.9679144384977</v>
      </c>
      <c r="AB193" s="103">
        <f>M193/J193</f>
        <v>0.86728245017015226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9399</v>
      </c>
      <c r="G194" s="95">
        <f t="shared" si="67"/>
        <v>156587.34</v>
      </c>
      <c r="H194" s="96"/>
      <c r="I194" s="97">
        <v>4</v>
      </c>
      <c r="J194" s="98">
        <v>3300</v>
      </c>
      <c r="K194" s="99">
        <f t="shared" si="68"/>
        <v>825</v>
      </c>
      <c r="L194" s="100">
        <v>4</v>
      </c>
      <c r="M194" s="98">
        <f>F194/V194*60</f>
        <v>2906.9072164948461</v>
      </c>
      <c r="N194" s="99">
        <f>M194/L194</f>
        <v>726.72680412371153</v>
      </c>
      <c r="O194" s="101">
        <f>L194-I194</f>
        <v>0</v>
      </c>
      <c r="P194" s="102">
        <f>N194-K194</f>
        <v>-98.273195876288469</v>
      </c>
      <c r="Q194" s="103">
        <f>N194/K194</f>
        <v>0.88088097469540794</v>
      </c>
      <c r="R194" s="277"/>
      <c r="S194" s="1">
        <v>0.77013888888888893</v>
      </c>
      <c r="T194" s="2">
        <v>0.90486111111111112</v>
      </c>
      <c r="U194" s="104">
        <v>4.6000000000000796</v>
      </c>
      <c r="V194" s="105">
        <v>193.99999999999994</v>
      </c>
      <c r="W194" s="106"/>
      <c r="X194" s="107"/>
      <c r="Y194" s="262"/>
      <c r="Z194" s="263"/>
      <c r="AA194" s="111">
        <f>M194-J194</f>
        <v>-393.09278350515388</v>
      </c>
      <c r="AB194" s="103">
        <f>M194/J194</f>
        <v>0.88088097469540794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4.333333333333333</v>
      </c>
      <c r="J208" s="138">
        <f t="shared" si="69"/>
        <v>3300</v>
      </c>
      <c r="K208" s="139">
        <f t="shared" ref="K208" si="70">J208/I208</f>
        <v>761.53846153846155</v>
      </c>
      <c r="L208" s="137">
        <f t="shared" ref="L208:M208" si="71">AVERAGE(L192:L207)</f>
        <v>4.333333333333333</v>
      </c>
      <c r="M208" s="138">
        <f t="shared" si="71"/>
        <v>2877.9361511744814</v>
      </c>
      <c r="N208" s="139">
        <f>M208/L208</f>
        <v>664.13911180949572</v>
      </c>
      <c r="O208" s="140">
        <f>L208-I208</f>
        <v>0</v>
      </c>
      <c r="P208" s="141">
        <f>N208-K208</f>
        <v>-97.399349728965831</v>
      </c>
      <c r="Q208" s="142">
        <f>N208/K208</f>
        <v>0.87210186399226708</v>
      </c>
      <c r="R208" s="278"/>
      <c r="S208" s="143">
        <f>S192</f>
        <v>0.70833333333333337</v>
      </c>
      <c r="T208" s="144">
        <f>INDEX(T192:T207,COUNTA(T192:T207))</f>
        <v>0.90486111111111112</v>
      </c>
      <c r="U208" s="145"/>
      <c r="V208" s="156"/>
      <c r="W208" s="89"/>
      <c r="X208" s="91"/>
      <c r="Y208" s="265"/>
      <c r="Z208" s="266"/>
      <c r="AA208" s="157">
        <f>M208-J208</f>
        <v>-422.06384882551856</v>
      </c>
      <c r="AB208" s="142">
        <f>M208/J208</f>
        <v>0.87210186399226708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4109</v>
      </c>
      <c r="G209" s="159">
        <f t="shared" ref="G209:G211" si="72">E209*F209</f>
        <v>74701.62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3032.47232472325</v>
      </c>
      <c r="N209" s="163">
        <f>M209/L209</f>
        <v>1010.8241082410833</v>
      </c>
      <c r="O209" s="165">
        <f>L209-I209</f>
        <v>0</v>
      </c>
      <c r="P209" s="166">
        <f>N209-K209</f>
        <v>-189.17589175891669</v>
      </c>
      <c r="Q209" s="152">
        <f>N209/K209</f>
        <v>0.84235342353423615</v>
      </c>
      <c r="R209" s="276">
        <f>Q225</f>
        <v>0.84250010978024736</v>
      </c>
      <c r="S209" s="167">
        <v>0.70833333333333337</v>
      </c>
      <c r="T209" s="168">
        <v>0.76479166666666665</v>
      </c>
      <c r="U209" s="169"/>
      <c r="V209" s="170">
        <v>81.299999999999926</v>
      </c>
      <c r="W209" s="173"/>
      <c r="X209" s="151"/>
      <c r="Y209" s="279"/>
      <c r="Z209" s="280"/>
      <c r="AA209" s="109">
        <f>M209-J209</f>
        <v>-567.52767527674996</v>
      </c>
      <c r="AB209" s="152">
        <f>M209/J209</f>
        <v>0.84235342353423615</v>
      </c>
      <c r="AC209" s="267">
        <f>AB225</f>
        <v>0.84250010978024736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6044</v>
      </c>
      <c r="G210" s="95">
        <f t="shared" si="72"/>
        <v>86308.319999999992</v>
      </c>
      <c r="H210" s="96">
        <v>2</v>
      </c>
      <c r="I210" s="97">
        <v>3</v>
      </c>
      <c r="J210" s="98">
        <v>3600</v>
      </c>
      <c r="K210" s="99">
        <f t="shared" si="68"/>
        <v>1200</v>
      </c>
      <c r="L210" s="100">
        <v>3</v>
      </c>
      <c r="M210" s="98">
        <f>F210/V210*60</f>
        <v>3034.2211685957304</v>
      </c>
      <c r="N210" s="99">
        <f>M210/L210</f>
        <v>1011.4070561985768</v>
      </c>
      <c r="O210" s="101">
        <f>L210-I210</f>
        <v>0</v>
      </c>
      <c r="P210" s="102">
        <f>N210-K210</f>
        <v>-188.59294380142319</v>
      </c>
      <c r="Q210" s="103">
        <f>N210/K210</f>
        <v>0.84283921349881397</v>
      </c>
      <c r="R210" s="277"/>
      <c r="S210" s="1">
        <v>0.77741898148148147</v>
      </c>
      <c r="T210" s="2">
        <v>0.86041666666666672</v>
      </c>
      <c r="U210" s="104">
        <v>18.183333333333351</v>
      </c>
      <c r="V210" s="105">
        <v>119.51666666666675</v>
      </c>
      <c r="W210" s="106">
        <v>0.86041666666666672</v>
      </c>
      <c r="X210" s="107">
        <v>0.91597222222222219</v>
      </c>
      <c r="Y210" s="262"/>
      <c r="Z210" s="263"/>
      <c r="AA210" s="111">
        <f>M210-J210</f>
        <v>-565.77883140426957</v>
      </c>
      <c r="AB210" s="103">
        <f>M210/J210</f>
        <v>0.84283921349881397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5475</v>
      </c>
      <c r="G211" s="95">
        <f t="shared" si="72"/>
        <v>78183</v>
      </c>
      <c r="H211" s="96"/>
      <c r="I211" s="97">
        <v>3</v>
      </c>
      <c r="J211" s="98">
        <v>3600</v>
      </c>
      <c r="K211" s="99">
        <f t="shared" si="68"/>
        <v>1200</v>
      </c>
      <c r="L211" s="100">
        <v>3</v>
      </c>
      <c r="M211" s="98">
        <f>F211/V211*60</f>
        <v>3032.307692307691</v>
      </c>
      <c r="N211" s="99">
        <f>M211/L211</f>
        <v>1010.7692307692304</v>
      </c>
      <c r="O211" s="101">
        <f>L211-I211</f>
        <v>0</v>
      </c>
      <c r="P211" s="102">
        <f>N211-K211</f>
        <v>-189.23076923076962</v>
      </c>
      <c r="Q211" s="103">
        <f>N211/K211</f>
        <v>0.84230769230769198</v>
      </c>
      <c r="R211" s="277"/>
      <c r="S211" s="1">
        <v>0.91597222222222219</v>
      </c>
      <c r="T211" s="2">
        <v>0.9912037037037037</v>
      </c>
      <c r="U211" s="104">
        <v>79.999999999999872</v>
      </c>
      <c r="V211" s="105">
        <v>108.33333333333337</v>
      </c>
      <c r="W211" s="106"/>
      <c r="X211" s="107"/>
      <c r="Y211" s="262"/>
      <c r="Z211" s="263"/>
      <c r="AA211" s="111">
        <f>M211-J211</f>
        <v>-567.69230769230899</v>
      </c>
      <c r="AB211" s="103">
        <f>M211/J211</f>
        <v>0.84230769230769198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3">AVERAGE(I209:I224)</f>
        <v>3</v>
      </c>
      <c r="J225" s="138">
        <f t="shared" si="73"/>
        <v>3600</v>
      </c>
      <c r="K225" s="139">
        <f t="shared" ref="K225" si="74">J225/I225</f>
        <v>1200</v>
      </c>
      <c r="L225" s="137">
        <f t="shared" ref="L225:M225" si="75">AVERAGE(L209:L224)</f>
        <v>3</v>
      </c>
      <c r="M225" s="138">
        <f t="shared" si="75"/>
        <v>3033.0003952088905</v>
      </c>
      <c r="N225" s="139">
        <f t="shared" ref="N225:N231" si="76">M225/L225</f>
        <v>1011.0001317362968</v>
      </c>
      <c r="O225" s="140">
        <f t="shared" ref="O225:O231" si="77">L225-I225</f>
        <v>0</v>
      </c>
      <c r="P225" s="141">
        <f t="shared" ref="P225:P231" si="78">N225-K225</f>
        <v>-188.99986826370321</v>
      </c>
      <c r="Q225" s="142">
        <f t="shared" ref="Q225:Q231" si="79">N225/K225</f>
        <v>0.84250010978024736</v>
      </c>
      <c r="R225" s="278"/>
      <c r="S225" s="143">
        <f>S209</f>
        <v>0.70833333333333337</v>
      </c>
      <c r="T225" s="144">
        <f>INDEX(T209:T224,COUNTA(T209:T224))</f>
        <v>0.9912037037037037</v>
      </c>
      <c r="U225" s="145"/>
      <c r="V225" s="156"/>
      <c r="W225" s="89"/>
      <c r="X225" s="91"/>
      <c r="Y225" s="265"/>
      <c r="Z225" s="266"/>
      <c r="AA225" s="157">
        <f t="shared" ref="AA225:AA231" si="80">M225-J225</f>
        <v>-566.9996047911095</v>
      </c>
      <c r="AB225" s="142">
        <f t="shared" ref="AB225:AB231" si="81">M225/J225</f>
        <v>0.84250010978024736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2268</v>
      </c>
      <c r="G226" s="159">
        <f t="shared" ref="G226:G231" si="82">E226*F226</f>
        <v>41232.239999999998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83">F226/V226*60</f>
        <v>3026.2416604892446</v>
      </c>
      <c r="N226" s="163">
        <f t="shared" si="76"/>
        <v>1008.7472201630816</v>
      </c>
      <c r="O226" s="165">
        <f t="shared" si="77"/>
        <v>0</v>
      </c>
      <c r="P226" s="166">
        <f t="shared" si="78"/>
        <v>-191.25277983691842</v>
      </c>
      <c r="Q226" s="152">
        <f t="shared" si="79"/>
        <v>0.84062268346923463</v>
      </c>
      <c r="R226" s="276">
        <f>Q242</f>
        <v>0.86124369383022259</v>
      </c>
      <c r="S226" s="167">
        <v>0.70835648148148145</v>
      </c>
      <c r="T226" s="168">
        <v>0.73958333333333337</v>
      </c>
      <c r="U226" s="169"/>
      <c r="V226" s="170">
        <v>44.966666666666768</v>
      </c>
      <c r="W226" s="168"/>
      <c r="X226" s="171"/>
      <c r="Y226" s="279"/>
      <c r="Z226" s="280"/>
      <c r="AA226" s="174">
        <f t="shared" si="80"/>
        <v>-573.75833951075538</v>
      </c>
      <c r="AB226" s="152">
        <f t="shared" si="81"/>
        <v>0.84062268346923463</v>
      </c>
      <c r="AC226" s="267">
        <f>AB242</f>
        <v>0.86124369383022259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1109</v>
      </c>
      <c r="G227" s="95">
        <f t="shared" si="82"/>
        <v>27525.38</v>
      </c>
      <c r="H227" s="96">
        <v>2</v>
      </c>
      <c r="I227" s="97">
        <v>4</v>
      </c>
      <c r="J227" s="98">
        <v>3300</v>
      </c>
      <c r="K227" s="99">
        <f t="shared" si="68"/>
        <v>825</v>
      </c>
      <c r="L227" s="100">
        <v>4</v>
      </c>
      <c r="M227" s="98">
        <f t="shared" si="83"/>
        <v>2843.5897435897459</v>
      </c>
      <c r="N227" s="99">
        <f t="shared" si="76"/>
        <v>710.89743589743648</v>
      </c>
      <c r="O227" s="101">
        <f t="shared" si="77"/>
        <v>0</v>
      </c>
      <c r="P227" s="102">
        <f t="shared" si="78"/>
        <v>-114.10256410256352</v>
      </c>
      <c r="Q227" s="103">
        <f t="shared" si="79"/>
        <v>0.86169386169386242</v>
      </c>
      <c r="R227" s="277"/>
      <c r="S227" s="1">
        <v>0.75</v>
      </c>
      <c r="T227" s="2">
        <v>0.76624999999999999</v>
      </c>
      <c r="U227" s="104">
        <v>14.999999999999947</v>
      </c>
      <c r="V227" s="105">
        <v>23.399999999999981</v>
      </c>
      <c r="W227" s="106"/>
      <c r="X227" s="113"/>
      <c r="Y227" s="262"/>
      <c r="Z227" s="263"/>
      <c r="AA227" s="175">
        <f t="shared" si="80"/>
        <v>-456.41025641025408</v>
      </c>
      <c r="AB227" s="103">
        <f t="shared" si="81"/>
        <v>0.86169386169386242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1336</v>
      </c>
      <c r="G228" s="95">
        <f t="shared" si="82"/>
        <v>33440.080000000002</v>
      </c>
      <c r="H228" s="96">
        <v>2</v>
      </c>
      <c r="I228" s="97">
        <v>4</v>
      </c>
      <c r="J228" s="98">
        <v>3300</v>
      </c>
      <c r="K228" s="99">
        <f t="shared" si="68"/>
        <v>825</v>
      </c>
      <c r="L228" s="100">
        <v>4</v>
      </c>
      <c r="M228" s="98">
        <f t="shared" si="83"/>
        <v>2845.9171597633103</v>
      </c>
      <c r="N228" s="99">
        <f t="shared" si="76"/>
        <v>711.47928994082758</v>
      </c>
      <c r="O228" s="101">
        <f t="shared" si="77"/>
        <v>0</v>
      </c>
      <c r="P228" s="102">
        <f t="shared" si="78"/>
        <v>-113.52071005917242</v>
      </c>
      <c r="Q228" s="103">
        <f t="shared" si="79"/>
        <v>0.86239913932221524</v>
      </c>
      <c r="R228" s="277"/>
      <c r="S228" s="1">
        <v>0.77986111111111112</v>
      </c>
      <c r="T228" s="2">
        <v>0.79942129629629632</v>
      </c>
      <c r="U228" s="104">
        <v>19.600000000000026</v>
      </c>
      <c r="V228" s="105">
        <v>28.1666666666667</v>
      </c>
      <c r="W228" s="106"/>
      <c r="X228" s="113"/>
      <c r="Y228" s="262"/>
      <c r="Z228" s="263"/>
      <c r="AA228" s="175">
        <f t="shared" si="80"/>
        <v>-454.08284023668966</v>
      </c>
      <c r="AB228" s="103">
        <f t="shared" si="81"/>
        <v>0.86239913932221524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2604</v>
      </c>
      <c r="G229" s="95">
        <f t="shared" si="82"/>
        <v>47340.72</v>
      </c>
      <c r="H229" s="96"/>
      <c r="I229" s="97">
        <v>4</v>
      </c>
      <c r="J229" s="98">
        <v>3000</v>
      </c>
      <c r="K229" s="99">
        <f t="shared" si="68"/>
        <v>750</v>
      </c>
      <c r="L229" s="100">
        <v>4</v>
      </c>
      <c r="M229" s="98">
        <f t="shared" si="83"/>
        <v>2629.5652173913063</v>
      </c>
      <c r="N229" s="99">
        <f t="shared" si="76"/>
        <v>657.39130434782658</v>
      </c>
      <c r="O229" s="101">
        <f t="shared" si="77"/>
        <v>0</v>
      </c>
      <c r="P229" s="102">
        <f t="shared" si="78"/>
        <v>-92.608695652173424</v>
      </c>
      <c r="Q229" s="103">
        <f t="shared" si="79"/>
        <v>0.87652173913043541</v>
      </c>
      <c r="R229" s="277"/>
      <c r="S229" s="1">
        <v>0.80972222222222223</v>
      </c>
      <c r="T229" s="2">
        <v>0.85098379629629628</v>
      </c>
      <c r="U229" s="104">
        <v>14.833333333333307</v>
      </c>
      <c r="V229" s="105">
        <v>59.416666666666629</v>
      </c>
      <c r="W229" s="106">
        <v>0.85098379629629628</v>
      </c>
      <c r="X229" s="107">
        <v>0.90486111111111101</v>
      </c>
      <c r="Y229" s="262"/>
      <c r="Z229" s="263"/>
      <c r="AA229" s="175">
        <f t="shared" si="80"/>
        <v>-370.43478260869369</v>
      </c>
      <c r="AB229" s="103">
        <f t="shared" si="81"/>
        <v>0.87652173913043541</v>
      </c>
      <c r="AC229" s="268"/>
    </row>
    <row r="230" spans="1:29" ht="15.75" customHeight="1">
      <c r="A230" s="282"/>
      <c r="B230" s="92" t="s">
        <v>115</v>
      </c>
      <c r="C230" s="260" t="s">
        <v>148</v>
      </c>
      <c r="D230" s="261"/>
      <c r="E230" s="93">
        <v>25.03</v>
      </c>
      <c r="F230" s="94">
        <v>1812</v>
      </c>
      <c r="G230" s="95">
        <f t="shared" si="82"/>
        <v>45354.36</v>
      </c>
      <c r="H230" s="113"/>
      <c r="I230" s="97">
        <v>4</v>
      </c>
      <c r="J230" s="98">
        <v>3300</v>
      </c>
      <c r="K230" s="99">
        <f t="shared" si="68"/>
        <v>825</v>
      </c>
      <c r="L230" s="114">
        <v>4</v>
      </c>
      <c r="M230" s="98">
        <f t="shared" si="83"/>
        <v>2852.2955837341383</v>
      </c>
      <c r="N230" s="99">
        <f t="shared" si="76"/>
        <v>713.07389593353457</v>
      </c>
      <c r="O230" s="101">
        <f t="shared" si="77"/>
        <v>0</v>
      </c>
      <c r="P230" s="102">
        <f t="shared" si="78"/>
        <v>-111.92610406646543</v>
      </c>
      <c r="Q230" s="103">
        <f t="shared" si="79"/>
        <v>0.86433199507095104</v>
      </c>
      <c r="R230" s="277"/>
      <c r="S230" s="1">
        <v>0.90486111111111101</v>
      </c>
      <c r="T230" s="2">
        <v>0.93133101851851852</v>
      </c>
      <c r="U230" s="104">
        <v>77.583333333333201</v>
      </c>
      <c r="V230" s="105">
        <v>38.116666666666816</v>
      </c>
      <c r="W230" s="106"/>
      <c r="X230" s="107"/>
      <c r="Y230" s="262"/>
      <c r="Z230" s="263"/>
      <c r="AA230" s="175">
        <f t="shared" si="80"/>
        <v>-447.70441626586171</v>
      </c>
      <c r="AB230" s="103">
        <f t="shared" si="81"/>
        <v>0.86433199507095104</v>
      </c>
      <c r="AC230" s="268"/>
    </row>
    <row r="231" spans="1:29" ht="15.75" customHeight="1">
      <c r="A231" s="282"/>
      <c r="B231" s="92" t="s">
        <v>115</v>
      </c>
      <c r="C231" s="260" t="s">
        <v>143</v>
      </c>
      <c r="D231" s="261"/>
      <c r="E231" s="93">
        <v>24.82</v>
      </c>
      <c r="F231" s="94">
        <v>2514</v>
      </c>
      <c r="G231" s="115">
        <f t="shared" si="82"/>
        <v>62397.48</v>
      </c>
      <c r="H231" s="116"/>
      <c r="I231" s="97">
        <v>4</v>
      </c>
      <c r="J231" s="98">
        <v>3300</v>
      </c>
      <c r="K231" s="99">
        <f t="shared" si="68"/>
        <v>825</v>
      </c>
      <c r="L231" s="100">
        <v>4</v>
      </c>
      <c r="M231" s="98">
        <f t="shared" si="83"/>
        <v>2855.0157728706627</v>
      </c>
      <c r="N231" s="99">
        <f t="shared" si="76"/>
        <v>713.75394321766566</v>
      </c>
      <c r="O231" s="101">
        <f t="shared" si="77"/>
        <v>0</v>
      </c>
      <c r="P231" s="102">
        <f t="shared" si="78"/>
        <v>-111.24605678233434</v>
      </c>
      <c r="Q231" s="103">
        <f t="shared" si="79"/>
        <v>0.86515629480929168</v>
      </c>
      <c r="R231" s="277"/>
      <c r="S231" s="1">
        <v>0.94247685185185182</v>
      </c>
      <c r="T231" s="2">
        <v>0.97916666666666663</v>
      </c>
      <c r="U231" s="104">
        <v>16.049999999999951</v>
      </c>
      <c r="V231" s="105">
        <v>52.833333333333329</v>
      </c>
      <c r="W231" s="106"/>
      <c r="X231" s="4"/>
      <c r="Y231" s="262"/>
      <c r="Z231" s="263"/>
      <c r="AA231" s="175">
        <f t="shared" si="80"/>
        <v>-444.98422712933734</v>
      </c>
      <c r="AB231" s="103">
        <f t="shared" si="81"/>
        <v>0.86515629480929168</v>
      </c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4">AVERAGE(I226:I241)</f>
        <v>3.8333333333333335</v>
      </c>
      <c r="J242" s="138">
        <f t="shared" si="84"/>
        <v>3300</v>
      </c>
      <c r="K242" s="139">
        <f t="shared" ref="K242" si="85">J242/I242</f>
        <v>860.86956521739125</v>
      </c>
      <c r="L242" s="137">
        <f t="shared" ref="L242:M242" si="86">AVERAGE(L226:L241)</f>
        <v>3.8333333333333335</v>
      </c>
      <c r="M242" s="138">
        <f t="shared" si="86"/>
        <v>2842.1041896397346</v>
      </c>
      <c r="N242" s="139">
        <f>M242/L242</f>
        <v>741.41848425384376</v>
      </c>
      <c r="O242" s="140">
        <f>L242-I242</f>
        <v>0</v>
      </c>
      <c r="P242" s="141">
        <f>N242-K242</f>
        <v>-119.4510809635475</v>
      </c>
      <c r="Q242" s="142">
        <f>N242/K242</f>
        <v>0.86124369383022259</v>
      </c>
      <c r="R242" s="278"/>
      <c r="S242" s="143">
        <f>S226</f>
        <v>0.70835648148148145</v>
      </c>
      <c r="T242" s="144">
        <f>INDEX(T226:T241,COUNTA(T226:T241))</f>
        <v>0.97916666666666663</v>
      </c>
      <c r="U242" s="145"/>
      <c r="V242" s="156"/>
      <c r="W242" s="135"/>
      <c r="X242" s="139"/>
      <c r="Y242" s="265"/>
      <c r="Z242" s="266"/>
      <c r="AA242" s="177">
        <f>M242-J242</f>
        <v>-457.89581036026539</v>
      </c>
      <c r="AB242" s="142">
        <f>M242/J242</f>
        <v>0.86124369383022259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C166:D166"/>
    <mergeCell ref="Y166:Z166"/>
    <mergeCell ref="C167:D167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650" priority="1" operator="greaterThan">
      <formula>0</formula>
    </cfRule>
  </conditionalFormatting>
  <conditionalFormatting sqref="P5:P242 AA5:AA242">
    <cfRule type="cellIs" dxfId="649" priority="4" operator="lessThan">
      <formula>0</formula>
    </cfRule>
  </conditionalFormatting>
  <conditionalFormatting sqref="Q5:Q242 AB5:AB242">
    <cfRule type="cellIs" dxfId="648" priority="2" operator="greaterThan">
      <formula>1</formula>
    </cfRule>
    <cfRule type="cellIs" dxfId="647" priority="3" operator="lessThan">
      <formula>0.8</formula>
    </cfRule>
  </conditionalFormatting>
  <conditionalFormatting sqref="AC5:AC23 R5:R242 AC141:AC146">
    <cfRule type="cellIs" dxfId="646" priority="5" operator="lessThan">
      <formula>0.8</formula>
    </cfRule>
  </conditionalFormatting>
  <conditionalFormatting sqref="AC29:AC37">
    <cfRule type="cellIs" dxfId="645" priority="16" operator="lessThan">
      <formula>0.8</formula>
    </cfRule>
  </conditionalFormatting>
  <conditionalFormatting sqref="AC39:AC44">
    <cfRule type="cellIs" dxfId="644" priority="15" operator="lessThan">
      <formula>0.8</formula>
    </cfRule>
  </conditionalFormatting>
  <conditionalFormatting sqref="AC56">
    <cfRule type="cellIs" dxfId="643" priority="17" operator="lessThan">
      <formula>0.8</formula>
    </cfRule>
  </conditionalFormatting>
  <conditionalFormatting sqref="AC73:AC78">
    <cfRule type="cellIs" dxfId="642" priority="13" operator="lessThan">
      <formula>0.8</formula>
    </cfRule>
  </conditionalFormatting>
  <conditionalFormatting sqref="AC90">
    <cfRule type="cellIs" dxfId="641" priority="14" operator="lessThan">
      <formula>0.8</formula>
    </cfRule>
  </conditionalFormatting>
  <conditionalFormatting sqref="AC107">
    <cfRule type="cellIs" dxfId="640" priority="7" operator="lessThan">
      <formula>0.8</formula>
    </cfRule>
  </conditionalFormatting>
  <conditionalFormatting sqref="AC124:AC129">
    <cfRule type="cellIs" dxfId="639" priority="6" operator="lessThan">
      <formula>0.8</formula>
    </cfRule>
  </conditionalFormatting>
  <conditionalFormatting sqref="AC158:AC163">
    <cfRule type="cellIs" dxfId="638" priority="12" operator="lessThan">
      <formula>0.8</formula>
    </cfRule>
  </conditionalFormatting>
  <conditionalFormatting sqref="AC175">
    <cfRule type="cellIs" dxfId="637" priority="11" operator="lessThan">
      <formula>0.8</formula>
    </cfRule>
  </conditionalFormatting>
  <conditionalFormatting sqref="AC192">
    <cfRule type="cellIs" dxfId="636" priority="10" operator="lessThan">
      <formula>0.8</formula>
    </cfRule>
  </conditionalFormatting>
  <conditionalFormatting sqref="AC209">
    <cfRule type="cellIs" dxfId="635" priority="9" operator="lessThan">
      <formula>0.8</formula>
    </cfRule>
  </conditionalFormatting>
  <conditionalFormatting sqref="AC226:AC231">
    <cfRule type="cellIs" dxfId="634" priority="8" operator="lessThan">
      <formula>0.8</formula>
    </cfRule>
  </conditionalFormatting>
  <dataValidations count="1">
    <dataValidation type="list" allowBlank="1" showInputMessage="1" showErrorMessage="1" sqref="Y5:Z242" xr:uid="{5E71D44E-D301-47AE-95A6-B8FE2211B320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999A-6B83-4884-9531-510B99C1D084}">
  <sheetPr>
    <tabColor theme="8" tint="0.59999389629810485"/>
    <pageSetUpPr fitToPage="1"/>
  </sheetPr>
  <dimension ref="A1:AQ171"/>
  <sheetViews>
    <sheetView zoomScale="85" zoomScaleNormal="85" workbookViewId="0">
      <pane ySplit="4" topLeftCell="A83" activePane="bottomLeft" state="frozen"/>
      <selection activeCell="U37" sqref="U37"/>
      <selection pane="bottomLeft" activeCell="T99" sqref="T9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103086</v>
      </c>
      <c r="E1" s="77" t="s">
        <v>3</v>
      </c>
      <c r="F1" s="78">
        <f>SUM(G5:G157)</f>
        <v>4645892.29</v>
      </c>
      <c r="G1" s="79" t="s">
        <v>73</v>
      </c>
      <c r="H1" s="80">
        <f>L21+L38+L55+L72+L89+L106+L123+L140+L157</f>
        <v>167.0952380952381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45923</v>
      </c>
      <c r="B2" s="326"/>
      <c r="C2" s="82" t="s">
        <v>34</v>
      </c>
      <c r="D2" s="83">
        <f>AVERAGE(N21,N38,N55,N72,N89,N106,N123,N140,N157)</f>
        <v>153.93722467585627</v>
      </c>
      <c r="E2" s="83" t="s">
        <v>80</v>
      </c>
      <c r="F2" s="84">
        <f>F1/D1</f>
        <v>45.068120695341754</v>
      </c>
      <c r="G2" s="85" t="s">
        <v>81</v>
      </c>
      <c r="H2" s="86">
        <f>COUNT(H5:H157)</f>
        <v>2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3198</v>
      </c>
      <c r="G5" s="159">
        <f t="shared" ref="G5:G6" si="0">E5*F5</f>
        <v>63000.6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1066.0987128437821</v>
      </c>
      <c r="N5" s="163">
        <f>M5/L5</f>
        <v>82.007593295675548</v>
      </c>
      <c r="O5" s="179">
        <f>L5-I5</f>
        <v>0</v>
      </c>
      <c r="P5" s="180">
        <f>N5-K5</f>
        <v>-10.300099012016759</v>
      </c>
      <c r="Q5" s="132">
        <f>N5/K5</f>
        <v>0.88841559403648507</v>
      </c>
      <c r="R5" s="277">
        <f>Q21</f>
        <v>0.88351155236311996</v>
      </c>
      <c r="S5" s="167">
        <v>0.25001157407407409</v>
      </c>
      <c r="T5" s="168">
        <v>0.375</v>
      </c>
      <c r="U5" s="169"/>
      <c r="V5" s="170">
        <v>179.98333333333329</v>
      </c>
      <c r="W5" s="87"/>
      <c r="X5" s="88"/>
      <c r="Y5" s="279"/>
      <c r="Z5" s="280"/>
      <c r="AA5" s="109">
        <f>M5-J5</f>
        <v>-133.9012871562179</v>
      </c>
      <c r="AB5" s="110">
        <f>M5/J5</f>
        <v>0.88841559403648507</v>
      </c>
      <c r="AC5" s="292">
        <f>AB21</f>
        <v>0.88351155236311996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2479</v>
      </c>
      <c r="G6" s="95">
        <f t="shared" si="0"/>
        <v>74295.62999999999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2291.2451861360737</v>
      </c>
      <c r="N6" s="99">
        <f>M6/L6</f>
        <v>114.56225930680368</v>
      </c>
      <c r="O6" s="101">
        <f>L6-I6</f>
        <v>0</v>
      </c>
      <c r="P6" s="102">
        <f>N6-K6</f>
        <v>-15.437740693196318</v>
      </c>
      <c r="Q6" s="103">
        <f>N6/K6</f>
        <v>0.88124814851387445</v>
      </c>
      <c r="R6" s="277"/>
      <c r="S6" s="1">
        <v>0.49380787037037038</v>
      </c>
      <c r="T6" s="2">
        <v>0.53888888888888886</v>
      </c>
      <c r="U6" s="104">
        <v>57.083333333333357</v>
      </c>
      <c r="V6" s="105">
        <v>64.916666666666615</v>
      </c>
      <c r="W6" s="2"/>
      <c r="X6" s="107"/>
      <c r="Y6" s="262"/>
      <c r="Z6" s="263"/>
      <c r="AA6" s="111">
        <f>M6-J6</f>
        <v>-308.7548138639263</v>
      </c>
      <c r="AB6" s="112">
        <f>M6/J6</f>
        <v>0.88124814851387445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1678.671949489928</v>
      </c>
      <c r="N21" s="139">
        <f t="shared" ref="N21:N28" si="5">M21/L21</f>
        <v>101.73769390848048</v>
      </c>
      <c r="O21" s="140">
        <f t="shared" ref="O21:O28" si="6">L21-I21</f>
        <v>0</v>
      </c>
      <c r="P21" s="141">
        <f t="shared" ref="P21:P28" si="7">N21-K21</f>
        <v>-13.413821243034675</v>
      </c>
      <c r="Q21" s="142">
        <f t="shared" ref="Q21:Q28" si="8">N21/K21</f>
        <v>0.88351155236311996</v>
      </c>
      <c r="R21" s="278"/>
      <c r="S21" s="143">
        <f>S5</f>
        <v>0.25001157407407409</v>
      </c>
      <c r="T21" s="144">
        <f>INDEX(T5:T20,COUNTA(T5:T20))</f>
        <v>0.53888888888888886</v>
      </c>
      <c r="U21" s="145"/>
      <c r="V21" s="145"/>
      <c r="W21" s="146"/>
      <c r="X21" s="147"/>
      <c r="Y21" s="265"/>
      <c r="Z21" s="266"/>
      <c r="AA21" s="148">
        <f t="shared" ref="AA21:AA28" si="9">M21-J21</f>
        <v>-221.32805051007199</v>
      </c>
      <c r="AB21" s="149">
        <f t="shared" ref="AB21:AB28" si="10">M21/J21</f>
        <v>0.88351155236311996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211</v>
      </c>
      <c r="D22" s="291"/>
      <c r="E22" s="158">
        <v>57.3</v>
      </c>
      <c r="F22" s="162">
        <v>994</v>
      </c>
      <c r="G22" s="159">
        <f t="shared" ref="G22:G28" si="11">E22*F22</f>
        <v>56956.2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8" si="12">F22/V22*60</f>
        <v>1722.0404234841176</v>
      </c>
      <c r="N22" s="163">
        <f t="shared" si="5"/>
        <v>66.23232398015837</v>
      </c>
      <c r="O22" s="165">
        <f t="shared" si="6"/>
        <v>0</v>
      </c>
      <c r="P22" s="166">
        <f t="shared" si="7"/>
        <v>-10.69075294291855</v>
      </c>
      <c r="Q22" s="152">
        <f t="shared" si="8"/>
        <v>0.86102021174205889</v>
      </c>
      <c r="R22" s="276">
        <f>Q38</f>
        <v>0.8705896610011572</v>
      </c>
      <c r="S22" s="167">
        <v>0.25025462962962963</v>
      </c>
      <c r="T22" s="168">
        <v>0.27430555555555558</v>
      </c>
      <c r="U22" s="169"/>
      <c r="V22" s="170">
        <v>34.633333333333368</v>
      </c>
      <c r="W22" s="181"/>
      <c r="X22" s="163"/>
      <c r="Y22" s="279"/>
      <c r="Z22" s="280"/>
      <c r="AA22" s="109">
        <f t="shared" si="9"/>
        <v>-277.95957651588242</v>
      </c>
      <c r="AB22" s="152">
        <f t="shared" si="10"/>
        <v>0.86102021174205878</v>
      </c>
      <c r="AC22" s="352">
        <f>AB38</f>
        <v>0.8705896610011572</v>
      </c>
    </row>
    <row r="23" spans="1:43" ht="15.75" customHeight="1">
      <c r="A23" s="282"/>
      <c r="B23" s="92" t="s">
        <v>172</v>
      </c>
      <c r="C23" s="286" t="s">
        <v>182</v>
      </c>
      <c r="D23" s="286"/>
      <c r="E23" s="93">
        <v>77.34</v>
      </c>
      <c r="F23" s="94">
        <v>1400</v>
      </c>
      <c r="G23" s="95">
        <f t="shared" si="11"/>
        <v>108276</v>
      </c>
      <c r="H23" s="96">
        <v>2</v>
      </c>
      <c r="I23" s="97">
        <v>25</v>
      </c>
      <c r="J23" s="98">
        <v>2000</v>
      </c>
      <c r="K23" s="99">
        <f t="shared" ref="K23:K60" si="13">J23/I23</f>
        <v>80</v>
      </c>
      <c r="L23" s="100">
        <v>25</v>
      </c>
      <c r="M23" s="98">
        <f t="shared" si="12"/>
        <v>1739.1304347826103</v>
      </c>
      <c r="N23" s="99">
        <f t="shared" si="5"/>
        <v>69.565217391304415</v>
      </c>
      <c r="O23" s="101">
        <f t="shared" si="6"/>
        <v>0</v>
      </c>
      <c r="P23" s="102">
        <f t="shared" si="7"/>
        <v>-10.434782608695585</v>
      </c>
      <c r="Q23" s="103">
        <f t="shared" si="8"/>
        <v>0.86956521739130521</v>
      </c>
      <c r="R23" s="277"/>
      <c r="S23" s="1">
        <v>0.27708333333333335</v>
      </c>
      <c r="T23" s="2">
        <v>0.31062499999999998</v>
      </c>
      <c r="U23" s="104">
        <v>3.9999999999999858</v>
      </c>
      <c r="V23" s="105">
        <v>48.299999999999955</v>
      </c>
      <c r="W23" s="106"/>
      <c r="X23" s="107"/>
      <c r="Y23" s="262"/>
      <c r="Z23" s="263"/>
      <c r="AA23" s="111">
        <f t="shared" si="9"/>
        <v>-260.86956521738966</v>
      </c>
      <c r="AB23" s="103">
        <f t="shared" si="10"/>
        <v>0.86956521739130521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4444</v>
      </c>
      <c r="G24" s="95">
        <f t="shared" si="11"/>
        <v>252285.88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1759.0324354040679</v>
      </c>
      <c r="N24" s="99">
        <f t="shared" si="5"/>
        <v>67.655093669387227</v>
      </c>
      <c r="O24" s="101">
        <f t="shared" si="6"/>
        <v>0</v>
      </c>
      <c r="P24" s="102">
        <f t="shared" si="7"/>
        <v>-9.2679832536896924</v>
      </c>
      <c r="Q24" s="103">
        <f t="shared" si="8"/>
        <v>0.87951621770203403</v>
      </c>
      <c r="R24" s="277"/>
      <c r="S24" s="1">
        <v>0.31417824074074074</v>
      </c>
      <c r="T24" s="2">
        <v>0.41944444444444445</v>
      </c>
      <c r="U24" s="104">
        <v>5.1166666666666938</v>
      </c>
      <c r="V24" s="105">
        <v>151.58333333333334</v>
      </c>
      <c r="W24" s="106"/>
      <c r="X24" s="107"/>
      <c r="Y24" s="262"/>
      <c r="Z24" s="263"/>
      <c r="AA24" s="111">
        <f t="shared" si="9"/>
        <v>-240.96756459593212</v>
      </c>
      <c r="AB24" s="103">
        <f t="shared" si="10"/>
        <v>0.87951621770203392</v>
      </c>
      <c r="AC24" s="294"/>
    </row>
    <row r="25" spans="1:43" ht="15.75" customHeight="1">
      <c r="A25" s="282"/>
      <c r="B25" s="92" t="s">
        <v>169</v>
      </c>
      <c r="C25" s="286" t="s">
        <v>170</v>
      </c>
      <c r="D25" s="286"/>
      <c r="E25" s="93">
        <v>51.86</v>
      </c>
      <c r="F25" s="94">
        <v>1497</v>
      </c>
      <c r="G25" s="95">
        <f t="shared" si="11"/>
        <v>77634.42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1729.5250320924283</v>
      </c>
      <c r="N25" s="99">
        <f t="shared" si="5"/>
        <v>66.520193542016472</v>
      </c>
      <c r="O25" s="101">
        <f t="shared" si="6"/>
        <v>0</v>
      </c>
      <c r="P25" s="102">
        <f t="shared" si="7"/>
        <v>-10.402883381060448</v>
      </c>
      <c r="Q25" s="103">
        <f t="shared" si="8"/>
        <v>0.86476251604621412</v>
      </c>
      <c r="R25" s="277"/>
      <c r="S25" s="1">
        <v>0.42365740740740743</v>
      </c>
      <c r="T25" s="2">
        <v>0.4597222222222222</v>
      </c>
      <c r="U25" s="104">
        <v>6.0666666666666824</v>
      </c>
      <c r="V25" s="105">
        <v>51.933333333333273</v>
      </c>
      <c r="W25" s="106">
        <v>0.4597222222222222</v>
      </c>
      <c r="X25" s="107">
        <v>0.50069444444444444</v>
      </c>
      <c r="Y25" s="262"/>
      <c r="Z25" s="263"/>
      <c r="AA25" s="111">
        <f t="shared" si="9"/>
        <v>-270.47496790757168</v>
      </c>
      <c r="AB25" s="103">
        <f t="shared" si="10"/>
        <v>0.86476251604621412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1416</v>
      </c>
      <c r="G26" s="95">
        <f t="shared" si="11"/>
        <v>81136.800000000003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1729.1723202170942</v>
      </c>
      <c r="N26" s="99">
        <f t="shared" si="5"/>
        <v>69.16689280868377</v>
      </c>
      <c r="O26" s="101">
        <f t="shared" si="6"/>
        <v>0</v>
      </c>
      <c r="P26" s="102">
        <f t="shared" si="7"/>
        <v>-10.83310719131623</v>
      </c>
      <c r="Q26" s="103">
        <f t="shared" si="8"/>
        <v>0.86458616010854716</v>
      </c>
      <c r="R26" s="277"/>
      <c r="S26" s="1">
        <v>0.50069444444444444</v>
      </c>
      <c r="T26" s="2">
        <v>0.53481481481481485</v>
      </c>
      <c r="U26" s="104">
        <v>59.000000000000028</v>
      </c>
      <c r="V26" s="105">
        <v>49.133333333333397</v>
      </c>
      <c r="W26" s="106"/>
      <c r="X26" s="107"/>
      <c r="Y26" s="262"/>
      <c r="Z26" s="263"/>
      <c r="AA26" s="111">
        <f t="shared" si="9"/>
        <v>-270.82767978290576</v>
      </c>
      <c r="AB26" s="103">
        <f t="shared" si="10"/>
        <v>0.86458616010854716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6831</v>
      </c>
      <c r="G27" s="115">
        <f t="shared" si="11"/>
        <v>406581.12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1763.0914826498422</v>
      </c>
      <c r="N27" s="99">
        <f t="shared" si="5"/>
        <v>70.523659305993689</v>
      </c>
      <c r="O27" s="101">
        <f t="shared" si="6"/>
        <v>0</v>
      </c>
      <c r="P27" s="102">
        <f t="shared" si="7"/>
        <v>-9.4763406940063106</v>
      </c>
      <c r="Q27" s="103">
        <f t="shared" si="8"/>
        <v>0.88154574132492114</v>
      </c>
      <c r="R27" s="277"/>
      <c r="S27" s="1">
        <v>0.54027777777777775</v>
      </c>
      <c r="T27" s="2">
        <v>0.70171296296296293</v>
      </c>
      <c r="U27" s="104">
        <v>7.8666666666665641</v>
      </c>
      <c r="V27" s="105">
        <v>232.46666666666667</v>
      </c>
      <c r="W27" s="106"/>
      <c r="X27" s="107"/>
      <c r="Y27" s="262"/>
      <c r="Z27" s="263"/>
      <c r="AA27" s="111">
        <f t="shared" si="9"/>
        <v>-236.90851735015781</v>
      </c>
      <c r="AB27" s="103">
        <f t="shared" si="10"/>
        <v>0.88154574132492114</v>
      </c>
      <c r="AC27" s="294"/>
    </row>
    <row r="28" spans="1:43" ht="15.75" customHeight="1">
      <c r="A28" s="282"/>
      <c r="B28" s="92" t="s">
        <v>172</v>
      </c>
      <c r="C28" s="286" t="s">
        <v>182</v>
      </c>
      <c r="D28" s="286"/>
      <c r="E28" s="93">
        <v>77.34</v>
      </c>
      <c r="F28" s="94">
        <v>2356</v>
      </c>
      <c r="G28" s="115">
        <f t="shared" si="11"/>
        <v>182213.04</v>
      </c>
      <c r="H28" s="119"/>
      <c r="I28" s="97">
        <v>25</v>
      </c>
      <c r="J28" s="98">
        <v>2000</v>
      </c>
      <c r="K28" s="99">
        <f t="shared" si="13"/>
        <v>80</v>
      </c>
      <c r="L28" s="114">
        <v>25</v>
      </c>
      <c r="M28" s="98">
        <f t="shared" si="12"/>
        <v>1746.2631253860404</v>
      </c>
      <c r="N28" s="99">
        <f t="shared" si="5"/>
        <v>69.850525015441619</v>
      </c>
      <c r="O28" s="120">
        <f t="shared" si="6"/>
        <v>0</v>
      </c>
      <c r="P28" s="121">
        <f t="shared" si="7"/>
        <v>-10.149474984558381</v>
      </c>
      <c r="Q28" s="122">
        <f t="shared" si="8"/>
        <v>0.87313156269302028</v>
      </c>
      <c r="R28" s="277"/>
      <c r="S28" s="1">
        <v>0.70570601851851855</v>
      </c>
      <c r="T28" s="2">
        <v>0.76192129629629635</v>
      </c>
      <c r="U28" s="104">
        <v>5.7500000000000995</v>
      </c>
      <c r="V28" s="105">
        <v>80.950000000000017</v>
      </c>
      <c r="W28" s="106"/>
      <c r="X28" s="107"/>
      <c r="Y28" s="262"/>
      <c r="Z28" s="263"/>
      <c r="AA28" s="111">
        <f t="shared" si="9"/>
        <v>-253.73687461395957</v>
      </c>
      <c r="AB28" s="103">
        <f t="shared" si="10"/>
        <v>0.87313156269302017</v>
      </c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25.428571428571427</v>
      </c>
      <c r="J38" s="138">
        <f t="shared" si="14"/>
        <v>2000</v>
      </c>
      <c r="K38" s="139">
        <f t="shared" ref="K38" si="15">J38/I38</f>
        <v>78.651685393258433</v>
      </c>
      <c r="L38" s="137">
        <f t="shared" ref="L38:M38" si="16">AVERAGE(L22:L37)</f>
        <v>25.428571428571427</v>
      </c>
      <c r="M38" s="138">
        <f t="shared" si="16"/>
        <v>1741.1793220023144</v>
      </c>
      <c r="N38" s="139">
        <f t="shared" ref="N38:N43" si="17">M38/L38</f>
        <v>68.47334412368653</v>
      </c>
      <c r="O38" s="140">
        <f t="shared" ref="O38:O43" si="18">L38-I38</f>
        <v>0</v>
      </c>
      <c r="P38" s="141">
        <f t="shared" ref="P38:P43" si="19">N38-K38</f>
        <v>-10.178341269571902</v>
      </c>
      <c r="Q38" s="142">
        <f t="shared" ref="Q38:Q43" si="20">N38/K38</f>
        <v>0.8705896610011572</v>
      </c>
      <c r="R38" s="278"/>
      <c r="S38" s="143">
        <f>S22</f>
        <v>0.25025462962962963</v>
      </c>
      <c r="T38" s="144">
        <f>INDEX(T22:T37,COUNTA(T22:T37))</f>
        <v>0.76192129629629635</v>
      </c>
      <c r="U38" s="145"/>
      <c r="V38" s="156"/>
      <c r="W38" s="135"/>
      <c r="X38" s="139"/>
      <c r="Y38" s="265"/>
      <c r="Z38" s="266"/>
      <c r="AA38" s="157">
        <f t="shared" ref="AA38:AA43" si="21">M38-J38</f>
        <v>-258.82067799768561</v>
      </c>
      <c r="AB38" s="142">
        <f t="shared" ref="AB38:AB43" si="22">M38/J38</f>
        <v>0.8705896610011572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1745</v>
      </c>
      <c r="G39" s="159">
        <f t="shared" ref="G39:G43" si="23">E39*F39</f>
        <v>86412.400000000009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1731.0553871589971</v>
      </c>
      <c r="N39" s="163">
        <f t="shared" si="17"/>
        <v>72.12730779829154</v>
      </c>
      <c r="O39" s="165">
        <f t="shared" si="18"/>
        <v>0</v>
      </c>
      <c r="P39" s="166">
        <f t="shared" si="19"/>
        <v>-11.206025535041789</v>
      </c>
      <c r="Q39" s="152">
        <f t="shared" si="20"/>
        <v>0.86552769357949855</v>
      </c>
      <c r="R39" s="276">
        <f>Q55</f>
        <v>0.86541339237693582</v>
      </c>
      <c r="S39" s="167">
        <v>0.29166666666666669</v>
      </c>
      <c r="T39" s="168">
        <v>0.3336689814814815</v>
      </c>
      <c r="U39" s="169"/>
      <c r="V39" s="170">
        <v>60.483333333333327</v>
      </c>
      <c r="W39" s="87"/>
      <c r="X39" s="88"/>
      <c r="Y39" s="279"/>
      <c r="Z39" s="280"/>
      <c r="AA39" s="109">
        <f t="shared" si="21"/>
        <v>-268.94461284100294</v>
      </c>
      <c r="AB39" s="152">
        <f t="shared" si="22"/>
        <v>0.86552769357949855</v>
      </c>
      <c r="AC39" s="352">
        <f>AB55</f>
        <v>0.86541339237693582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1988</v>
      </c>
      <c r="G40" s="95">
        <f t="shared" si="23"/>
        <v>103018.16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1562.6200873362448</v>
      </c>
      <c r="N40" s="99">
        <f t="shared" si="17"/>
        <v>71.028185788011129</v>
      </c>
      <c r="O40" s="101">
        <f t="shared" si="18"/>
        <v>0</v>
      </c>
      <c r="P40" s="102">
        <f t="shared" si="19"/>
        <v>-10.789996030170684</v>
      </c>
      <c r="Q40" s="103">
        <f t="shared" si="20"/>
        <v>0.86812227074235826</v>
      </c>
      <c r="R40" s="277"/>
      <c r="S40" s="1">
        <v>0.33750000000000002</v>
      </c>
      <c r="T40" s="2">
        <v>0.39050925925925928</v>
      </c>
      <c r="U40" s="104">
        <v>5.5166666666666764</v>
      </c>
      <c r="V40" s="105">
        <v>76.333333333333329</v>
      </c>
      <c r="W40" s="106"/>
      <c r="X40" s="107"/>
      <c r="Y40" s="262"/>
      <c r="Z40" s="263"/>
      <c r="AA40" s="111">
        <f t="shared" si="21"/>
        <v>-237.37991266375525</v>
      </c>
      <c r="AB40" s="103">
        <f t="shared" si="22"/>
        <v>0.86812227074235815</v>
      </c>
      <c r="AC40" s="294"/>
    </row>
    <row r="41" spans="1:29" ht="15.75" customHeight="1">
      <c r="A41" s="271"/>
      <c r="B41" s="153" t="s">
        <v>163</v>
      </c>
      <c r="C41" s="260" t="s">
        <v>250</v>
      </c>
      <c r="D41" s="261"/>
      <c r="E41" s="93">
        <v>45.66</v>
      </c>
      <c r="F41" s="104">
        <v>1575</v>
      </c>
      <c r="G41" s="95">
        <f t="shared" si="23"/>
        <v>71914.5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>F41/V41*60</f>
        <v>1557.2644877780822</v>
      </c>
      <c r="N41" s="99">
        <f t="shared" si="17"/>
        <v>77.863224388904115</v>
      </c>
      <c r="O41" s="101">
        <f t="shared" si="18"/>
        <v>0</v>
      </c>
      <c r="P41" s="102">
        <f t="shared" si="19"/>
        <v>-12.136775611095885</v>
      </c>
      <c r="Q41" s="103">
        <f t="shared" si="20"/>
        <v>0.86514693765449013</v>
      </c>
      <c r="R41" s="277"/>
      <c r="S41" s="1">
        <v>0.39327546296296295</v>
      </c>
      <c r="T41" s="2">
        <v>0.43541666666666667</v>
      </c>
      <c r="U41" s="104">
        <v>3.9833333333332899</v>
      </c>
      <c r="V41" s="105">
        <v>60.683333333333358</v>
      </c>
      <c r="W41" s="106">
        <v>0.43541666666666667</v>
      </c>
      <c r="X41" s="107">
        <v>0.4765625</v>
      </c>
      <c r="Y41" s="262"/>
      <c r="Z41" s="263"/>
      <c r="AA41" s="111">
        <f t="shared" si="21"/>
        <v>-242.73551222191782</v>
      </c>
      <c r="AB41" s="103">
        <f t="shared" si="22"/>
        <v>0.86514693765449013</v>
      </c>
      <c r="AC41" s="294"/>
    </row>
    <row r="42" spans="1:29" ht="15.75" customHeight="1">
      <c r="A42" s="271"/>
      <c r="B42" s="153" t="s">
        <v>169</v>
      </c>
      <c r="C42" s="260" t="s">
        <v>252</v>
      </c>
      <c r="D42" s="261"/>
      <c r="E42" s="93">
        <v>57.3</v>
      </c>
      <c r="F42" s="104">
        <v>1840</v>
      </c>
      <c r="G42" s="95">
        <f t="shared" si="23"/>
        <v>105432</v>
      </c>
      <c r="H42" s="96"/>
      <c r="I42" s="100">
        <v>20</v>
      </c>
      <c r="J42" s="98">
        <v>2000</v>
      </c>
      <c r="K42" s="99">
        <f t="shared" si="13"/>
        <v>100</v>
      </c>
      <c r="L42" s="100">
        <v>20</v>
      </c>
      <c r="M42" s="98">
        <f>F42/V42*60</f>
        <v>1731.7647058823516</v>
      </c>
      <c r="N42" s="99">
        <f t="shared" si="17"/>
        <v>86.588235294117581</v>
      </c>
      <c r="O42" s="101">
        <f t="shared" si="18"/>
        <v>0</v>
      </c>
      <c r="P42" s="102">
        <f t="shared" si="19"/>
        <v>-13.411764705882419</v>
      </c>
      <c r="Q42" s="103">
        <f t="shared" si="20"/>
        <v>0.86588235294117577</v>
      </c>
      <c r="R42" s="277"/>
      <c r="S42" s="1">
        <v>0.4765625</v>
      </c>
      <c r="T42" s="2">
        <v>0.52083333333333337</v>
      </c>
      <c r="U42" s="104">
        <v>59.249999999999986</v>
      </c>
      <c r="V42" s="105">
        <v>63.750000000000057</v>
      </c>
      <c r="W42" s="106"/>
      <c r="X42" s="107"/>
      <c r="Y42" s="262"/>
      <c r="Z42" s="263"/>
      <c r="AA42" s="111">
        <f t="shared" si="21"/>
        <v>-268.23529411764844</v>
      </c>
      <c r="AB42" s="103">
        <f t="shared" si="22"/>
        <v>0.86588235294117577</v>
      </c>
      <c r="AC42" s="294"/>
    </row>
    <row r="43" spans="1:29" ht="15.75" customHeight="1">
      <c r="A43" s="272"/>
      <c r="B43" s="153" t="s">
        <v>172</v>
      </c>
      <c r="C43" s="260" t="s">
        <v>251</v>
      </c>
      <c r="D43" s="261"/>
      <c r="E43" s="93">
        <v>65.84</v>
      </c>
      <c r="F43" s="104">
        <v>1362</v>
      </c>
      <c r="G43" s="95">
        <f t="shared" si="23"/>
        <v>89674.08</v>
      </c>
      <c r="H43" s="113"/>
      <c r="I43" s="114">
        <v>21</v>
      </c>
      <c r="J43" s="98">
        <v>2000</v>
      </c>
      <c r="K43" s="99">
        <f t="shared" si="13"/>
        <v>95.238095238095241</v>
      </c>
      <c r="L43" s="114">
        <v>21</v>
      </c>
      <c r="M43" s="98">
        <f>F43/V43*60</f>
        <v>1725.2638986629076</v>
      </c>
      <c r="N43" s="99">
        <f t="shared" si="17"/>
        <v>82.155423745852744</v>
      </c>
      <c r="O43" s="101">
        <f t="shared" si="18"/>
        <v>0</v>
      </c>
      <c r="P43" s="102">
        <f t="shared" si="19"/>
        <v>-13.082671492242497</v>
      </c>
      <c r="Q43" s="103">
        <f t="shared" si="20"/>
        <v>0.86263194933145382</v>
      </c>
      <c r="R43" s="277"/>
      <c r="S43" s="1">
        <v>0.52499999999999991</v>
      </c>
      <c r="T43" s="2">
        <v>0.55789351851851854</v>
      </c>
      <c r="U43" s="104">
        <v>5.9999999999998188</v>
      </c>
      <c r="V43" s="105">
        <v>47.366666666666823</v>
      </c>
      <c r="W43" s="106"/>
      <c r="X43" s="107"/>
      <c r="Y43" s="262"/>
      <c r="Z43" s="263"/>
      <c r="AA43" s="111">
        <f t="shared" si="21"/>
        <v>-274.73610133709235</v>
      </c>
      <c r="AB43" s="103">
        <f t="shared" si="22"/>
        <v>0.86263194933145382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1661.5937133637167</v>
      </c>
      <c r="N55" s="139">
        <f t="shared" ref="N55:N60" si="27">M55/L55</f>
        <v>77.6445660450335</v>
      </c>
      <c r="O55" s="140">
        <f t="shared" ref="O55:O60" si="28">L55-I55</f>
        <v>0</v>
      </c>
      <c r="P55" s="141">
        <f t="shared" ref="P55:P60" si="29">N55-K55</f>
        <v>-12.075060123190809</v>
      </c>
      <c r="Q55" s="142">
        <f t="shared" ref="Q55:Q60" si="30">N55/K55</f>
        <v>0.86541339237693582</v>
      </c>
      <c r="R55" s="278"/>
      <c r="S55" s="143">
        <f>S39</f>
        <v>0.29166666666666669</v>
      </c>
      <c r="T55" s="144">
        <f>INDEX(T39:T54,COUNTA(T39:T54))</f>
        <v>0.55789351851851854</v>
      </c>
      <c r="U55" s="145"/>
      <c r="V55" s="156"/>
      <c r="W55" s="188"/>
      <c r="X55" s="189"/>
      <c r="Y55" s="265"/>
      <c r="Z55" s="266"/>
      <c r="AA55" s="157">
        <f t="shared" ref="AA55:AA60" si="31">M55-J55</f>
        <v>-258.40628663628331</v>
      </c>
      <c r="AB55" s="142">
        <f t="shared" ref="AB55:AB60" si="32">M55/J55</f>
        <v>0.86541339237693582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2001</v>
      </c>
      <c r="G56" s="159">
        <f t="shared" ref="G56:G60" si="33">E56*F56</f>
        <v>94787.37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1731.6346153846148</v>
      </c>
      <c r="N56" s="163">
        <f t="shared" si="27"/>
        <v>82.458791208791183</v>
      </c>
      <c r="O56" s="165">
        <f t="shared" si="28"/>
        <v>0</v>
      </c>
      <c r="P56" s="166">
        <f t="shared" si="29"/>
        <v>-12.779304029304058</v>
      </c>
      <c r="Q56" s="152">
        <f t="shared" si="30"/>
        <v>0.86581730769230736</v>
      </c>
      <c r="R56" s="276">
        <f>Q72</f>
        <v>0.87082887387453067</v>
      </c>
      <c r="S56" s="167">
        <v>0.25</v>
      </c>
      <c r="T56" s="168">
        <v>0.29814814814814816</v>
      </c>
      <c r="U56" s="169"/>
      <c r="V56" s="170">
        <v>69.333333333333357</v>
      </c>
      <c r="W56" s="168"/>
      <c r="X56" s="171"/>
      <c r="Y56" s="279"/>
      <c r="Z56" s="280"/>
      <c r="AA56" s="109">
        <f t="shared" si="31"/>
        <v>-268.36538461538521</v>
      </c>
      <c r="AB56" s="152">
        <f t="shared" si="32"/>
        <v>0.86581730769230736</v>
      </c>
      <c r="AC56" s="267">
        <f>AB72</f>
        <v>0.87082887387453067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674</v>
      </c>
      <c r="G57" s="95">
        <f t="shared" si="33"/>
        <v>38033.82</v>
      </c>
      <c r="H57" s="96">
        <v>2</v>
      </c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1731.9057815845786</v>
      </c>
      <c r="N57" s="99">
        <f t="shared" si="27"/>
        <v>78.722990072026292</v>
      </c>
      <c r="O57" s="101">
        <f t="shared" si="28"/>
        <v>0</v>
      </c>
      <c r="P57" s="102">
        <f t="shared" si="29"/>
        <v>-12.186100837064615</v>
      </c>
      <c r="Q57" s="103">
        <f t="shared" si="30"/>
        <v>0.86595289079228921</v>
      </c>
      <c r="R57" s="277"/>
      <c r="S57" s="1">
        <v>0.30138888888888887</v>
      </c>
      <c r="T57" s="2">
        <v>0.31760416666666669</v>
      </c>
      <c r="U57" s="104">
        <v>4.6666666666666234</v>
      </c>
      <c r="V57" s="105">
        <v>23.350000000000051</v>
      </c>
      <c r="W57" s="106"/>
      <c r="X57" s="107"/>
      <c r="Y57" s="262"/>
      <c r="Z57" s="263"/>
      <c r="AA57" s="111">
        <f t="shared" si="31"/>
        <v>-268.09421841542144</v>
      </c>
      <c r="AB57" s="103">
        <f t="shared" si="32"/>
        <v>0.86595289079228932</v>
      </c>
      <c r="AC57" s="268"/>
    </row>
    <row r="58" spans="1:29" ht="15.75" customHeight="1">
      <c r="A58" s="282"/>
      <c r="B58" s="153" t="s">
        <v>172</v>
      </c>
      <c r="C58" s="260" t="s">
        <v>183</v>
      </c>
      <c r="D58" s="261"/>
      <c r="E58" s="93">
        <v>58.67</v>
      </c>
      <c r="F58" s="94">
        <v>5157</v>
      </c>
      <c r="G58" s="95">
        <f t="shared" si="33"/>
        <v>302561.19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1759.7345971563986</v>
      </c>
      <c r="N58" s="99">
        <f t="shared" si="27"/>
        <v>73.322274881516606</v>
      </c>
      <c r="O58" s="101">
        <f t="shared" si="28"/>
        <v>0</v>
      </c>
      <c r="P58" s="102">
        <f t="shared" si="29"/>
        <v>-10.011058451816723</v>
      </c>
      <c r="Q58" s="103">
        <f t="shared" si="30"/>
        <v>0.87986729857819934</v>
      </c>
      <c r="R58" s="277"/>
      <c r="S58" s="1">
        <v>0.32303240740740741</v>
      </c>
      <c r="T58" s="2">
        <v>0.44513888888888886</v>
      </c>
      <c r="U58" s="104">
        <v>7.8166666666666362</v>
      </c>
      <c r="V58" s="105">
        <v>175.83333333333329</v>
      </c>
      <c r="W58" s="106">
        <v>0.44513888888888886</v>
      </c>
      <c r="X58" s="107">
        <v>0.48541666666666661</v>
      </c>
      <c r="Y58" s="262"/>
      <c r="Z58" s="263"/>
      <c r="AA58" s="111">
        <f t="shared" si="31"/>
        <v>-240.26540284360135</v>
      </c>
      <c r="AB58" s="103">
        <f t="shared" si="32"/>
        <v>0.87986729857819934</v>
      </c>
      <c r="AC58" s="268"/>
    </row>
    <row r="59" spans="1:29" ht="15.75" customHeight="1">
      <c r="A59" s="282"/>
      <c r="B59" s="153" t="s">
        <v>172</v>
      </c>
      <c r="C59" s="260" t="s">
        <v>178</v>
      </c>
      <c r="D59" s="261"/>
      <c r="E59" s="93">
        <v>59.34</v>
      </c>
      <c r="F59" s="94">
        <v>2738</v>
      </c>
      <c r="G59" s="95">
        <f t="shared" si="33"/>
        <v>162472.92000000001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1746.7304625199333</v>
      </c>
      <c r="N59" s="99">
        <f t="shared" si="27"/>
        <v>72.780435938330555</v>
      </c>
      <c r="O59" s="101">
        <f t="shared" si="28"/>
        <v>0</v>
      </c>
      <c r="P59" s="102">
        <f t="shared" si="29"/>
        <v>-10.552897395002773</v>
      </c>
      <c r="Q59" s="103">
        <f t="shared" si="30"/>
        <v>0.87336523125996668</v>
      </c>
      <c r="R59" s="277"/>
      <c r="S59" s="1">
        <v>0.48541666666666661</v>
      </c>
      <c r="T59" s="2">
        <v>0.55072916666666671</v>
      </c>
      <c r="U59" s="104">
        <v>57.999999999999957</v>
      </c>
      <c r="V59" s="105">
        <v>94.050000000000153</v>
      </c>
      <c r="W59" s="106"/>
      <c r="X59" s="107"/>
      <c r="Y59" s="262"/>
      <c r="Z59" s="263"/>
      <c r="AA59" s="111">
        <f t="shared" si="31"/>
        <v>-253.26953748006667</v>
      </c>
      <c r="AB59" s="103">
        <f t="shared" si="32"/>
        <v>0.87336523125996668</v>
      </c>
      <c r="AC59" s="268"/>
    </row>
    <row r="60" spans="1:29" ht="15.75" customHeight="1">
      <c r="A60" s="282"/>
      <c r="B60" s="153" t="s">
        <v>169</v>
      </c>
      <c r="C60" s="260" t="s">
        <v>216</v>
      </c>
      <c r="D60" s="261"/>
      <c r="E60" s="93">
        <v>56.43</v>
      </c>
      <c r="F60" s="94">
        <v>2042</v>
      </c>
      <c r="G60" s="95">
        <f t="shared" si="33"/>
        <v>115230.06</v>
      </c>
      <c r="H60" s="113"/>
      <c r="I60" s="97">
        <v>22</v>
      </c>
      <c r="J60" s="98">
        <v>2000</v>
      </c>
      <c r="K60" s="99">
        <f t="shared" si="13"/>
        <v>90.909090909090907</v>
      </c>
      <c r="L60" s="114">
        <v>22</v>
      </c>
      <c r="M60" s="98">
        <f>F60/V60*60</f>
        <v>1738.2832820997821</v>
      </c>
      <c r="N60" s="99">
        <f t="shared" si="27"/>
        <v>79.012876459080999</v>
      </c>
      <c r="O60" s="101">
        <f t="shared" si="28"/>
        <v>0</v>
      </c>
      <c r="P60" s="102">
        <f t="shared" si="29"/>
        <v>-11.896214450009907</v>
      </c>
      <c r="Q60" s="103">
        <f t="shared" si="30"/>
        <v>0.869141641049891</v>
      </c>
      <c r="R60" s="277"/>
      <c r="S60" s="1">
        <v>0.55486111111111103</v>
      </c>
      <c r="T60" s="2">
        <v>0.60380787037037043</v>
      </c>
      <c r="U60" s="104">
        <v>5.949999999999811</v>
      </c>
      <c r="V60" s="105">
        <v>70.483333333333533</v>
      </c>
      <c r="W60" s="106"/>
      <c r="X60" s="107"/>
      <c r="Y60" s="262"/>
      <c r="Z60" s="263"/>
      <c r="AA60" s="111">
        <f t="shared" si="31"/>
        <v>-261.71671790021787</v>
      </c>
      <c r="AB60" s="103">
        <f t="shared" si="32"/>
        <v>0.86914164104989111</v>
      </c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34">AVERAGE(I56:I71)</f>
        <v>22.6</v>
      </c>
      <c r="J72" s="138">
        <f t="shared" si="34"/>
        <v>2000</v>
      </c>
      <c r="K72" s="139">
        <f t="shared" ref="K72" si="35">J72/I72</f>
        <v>88.495575221238937</v>
      </c>
      <c r="L72" s="137">
        <f t="shared" ref="L72:M72" si="36">AVERAGE(L56:L71)</f>
        <v>22.6</v>
      </c>
      <c r="M72" s="138">
        <f t="shared" si="36"/>
        <v>1741.6577477490614</v>
      </c>
      <c r="N72" s="139">
        <f t="shared" ref="N72:N78" si="37">M72/L72</f>
        <v>77.064502112790322</v>
      </c>
      <c r="O72" s="140">
        <f t="shared" ref="O72:O78" si="38">L72-I72</f>
        <v>0</v>
      </c>
      <c r="P72" s="141">
        <f t="shared" ref="P72:P78" si="39">N72-K72</f>
        <v>-11.431073108448615</v>
      </c>
      <c r="Q72" s="142">
        <f t="shared" ref="Q72:Q78" si="40">N72/K72</f>
        <v>0.87082887387453067</v>
      </c>
      <c r="R72" s="278"/>
      <c r="S72" s="143">
        <f>S56</f>
        <v>0.25</v>
      </c>
      <c r="T72" s="144">
        <f>INDEX(T56:T71,COUNTA(T56:T71))</f>
        <v>0.60380787037037043</v>
      </c>
      <c r="U72" s="145"/>
      <c r="V72" s="156"/>
      <c r="W72" s="135"/>
      <c r="X72" s="139"/>
      <c r="Y72" s="265"/>
      <c r="Z72" s="266"/>
      <c r="AA72" s="157">
        <f t="shared" ref="AA72:AA78" si="41">M72-J72</f>
        <v>-258.3422522509386</v>
      </c>
      <c r="AB72" s="142">
        <f t="shared" ref="AB72:AB78" si="42">M72/J72</f>
        <v>0.87082887387453067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5379</v>
      </c>
      <c r="G73" s="159">
        <f t="shared" ref="G73:G78" si="43">E73*F73</f>
        <v>204079.25999999998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44">F73/V73*60</f>
        <v>3034.2212472579122</v>
      </c>
      <c r="N73" s="163">
        <f t="shared" si="37"/>
        <v>144.48672605990058</v>
      </c>
      <c r="O73" s="165">
        <f t="shared" si="38"/>
        <v>0</v>
      </c>
      <c r="P73" s="166">
        <f t="shared" si="39"/>
        <v>-26.94184536867084</v>
      </c>
      <c r="Q73" s="152">
        <f t="shared" si="40"/>
        <v>0.84283923534942007</v>
      </c>
      <c r="R73" s="276">
        <f>Q89</f>
        <v>0.86589252211936052</v>
      </c>
      <c r="S73" s="167">
        <v>0.16666666666666666</v>
      </c>
      <c r="T73" s="168">
        <v>0.24053240740740742</v>
      </c>
      <c r="U73" s="169"/>
      <c r="V73" s="170">
        <v>106.36666666666669</v>
      </c>
      <c r="W73" s="168"/>
      <c r="X73" s="171"/>
      <c r="Y73" s="279"/>
      <c r="Z73" s="280"/>
      <c r="AA73" s="109">
        <f t="shared" si="41"/>
        <v>-565.77875274208782</v>
      </c>
      <c r="AB73" s="152">
        <f t="shared" si="42"/>
        <v>0.84283923534942007</v>
      </c>
      <c r="AC73" s="267">
        <f>AB89</f>
        <v>0.86589252211936041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2399</v>
      </c>
      <c r="G74" s="95">
        <f t="shared" si="43"/>
        <v>93537.010000000009</v>
      </c>
      <c r="H74" s="96"/>
      <c r="I74" s="97">
        <v>19</v>
      </c>
      <c r="J74" s="98">
        <v>3600</v>
      </c>
      <c r="K74" s="99">
        <f t="shared" ref="K74:K111" si="45">J74/I74</f>
        <v>189.47368421052633</v>
      </c>
      <c r="L74" s="100">
        <v>19</v>
      </c>
      <c r="M74" s="98">
        <f t="shared" si="44"/>
        <v>3021.8334499650086</v>
      </c>
      <c r="N74" s="99">
        <f t="shared" si="37"/>
        <v>159.04386578763203</v>
      </c>
      <c r="O74" s="101">
        <f t="shared" si="38"/>
        <v>0</v>
      </c>
      <c r="P74" s="102">
        <f t="shared" si="39"/>
        <v>-30.4298184228943</v>
      </c>
      <c r="Q74" s="103">
        <f t="shared" si="40"/>
        <v>0.8393981805458357</v>
      </c>
      <c r="R74" s="277"/>
      <c r="S74" s="1">
        <v>0.24469907407407407</v>
      </c>
      <c r="T74" s="2">
        <v>0.27777777777777779</v>
      </c>
      <c r="U74" s="104">
        <v>5.9999999999999787</v>
      </c>
      <c r="V74" s="105">
        <v>47.633333333333361</v>
      </c>
      <c r="W74" s="106"/>
      <c r="X74" s="107"/>
      <c r="Y74" s="262"/>
      <c r="Z74" s="263"/>
      <c r="AA74" s="111">
        <f t="shared" si="41"/>
        <v>-578.16655003499136</v>
      </c>
      <c r="AB74" s="103">
        <f t="shared" si="42"/>
        <v>0.8393981805458357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3793</v>
      </c>
      <c r="G75" s="95">
        <f t="shared" si="43"/>
        <v>118607.11</v>
      </c>
      <c r="H75" s="96"/>
      <c r="I75" s="97">
        <v>19</v>
      </c>
      <c r="J75" s="98">
        <v>3600</v>
      </c>
      <c r="K75" s="99">
        <f t="shared" si="45"/>
        <v>189.47368421052633</v>
      </c>
      <c r="L75" s="100">
        <v>19</v>
      </c>
      <c r="M75" s="98">
        <f t="shared" si="44"/>
        <v>3030.3595206391483</v>
      </c>
      <c r="N75" s="99">
        <f t="shared" si="37"/>
        <v>159.49260634942885</v>
      </c>
      <c r="O75" s="101">
        <f t="shared" si="38"/>
        <v>0</v>
      </c>
      <c r="P75" s="102">
        <f t="shared" si="39"/>
        <v>-29.981077861097475</v>
      </c>
      <c r="Q75" s="103">
        <f t="shared" si="40"/>
        <v>0.84176653351087449</v>
      </c>
      <c r="R75" s="277"/>
      <c r="S75" s="1">
        <v>0.28125</v>
      </c>
      <c r="T75" s="2">
        <v>0.33340277777777777</v>
      </c>
      <c r="U75" s="104">
        <v>4.9999999999999822</v>
      </c>
      <c r="V75" s="105">
        <v>75.099999999999994</v>
      </c>
      <c r="W75" s="106"/>
      <c r="X75" s="107"/>
      <c r="Y75" s="262"/>
      <c r="Z75" s="263"/>
      <c r="AA75" s="111">
        <f t="shared" si="41"/>
        <v>-569.64047936085171</v>
      </c>
      <c r="AB75" s="103">
        <f t="shared" si="42"/>
        <v>0.84176653351087449</v>
      </c>
      <c r="AC75" s="268"/>
    </row>
    <row r="76" spans="1:29" ht="15.75" customHeight="1">
      <c r="A76" s="271"/>
      <c r="B76" s="92" t="s">
        <v>179</v>
      </c>
      <c r="C76" s="286" t="s">
        <v>192</v>
      </c>
      <c r="D76" s="286"/>
      <c r="E76" s="93">
        <v>38</v>
      </c>
      <c r="F76" s="94">
        <v>6411</v>
      </c>
      <c r="G76" s="95">
        <f t="shared" si="43"/>
        <v>243618</v>
      </c>
      <c r="H76" s="96"/>
      <c r="I76" s="97">
        <v>21</v>
      </c>
      <c r="J76" s="98">
        <v>3600</v>
      </c>
      <c r="K76" s="99">
        <f t="shared" si="45"/>
        <v>171.42857142857142</v>
      </c>
      <c r="L76" s="100">
        <v>21</v>
      </c>
      <c r="M76" s="98">
        <f t="shared" si="44"/>
        <v>3209.9582753824761</v>
      </c>
      <c r="N76" s="99">
        <f t="shared" si="37"/>
        <v>152.8551559705941</v>
      </c>
      <c r="O76" s="101">
        <f t="shared" si="38"/>
        <v>0</v>
      </c>
      <c r="P76" s="102">
        <f t="shared" si="39"/>
        <v>-18.573415457977319</v>
      </c>
      <c r="Q76" s="103">
        <f t="shared" si="40"/>
        <v>0.89165507649513231</v>
      </c>
      <c r="R76" s="277"/>
      <c r="S76" s="1">
        <v>0.33761574074074074</v>
      </c>
      <c r="T76" s="2">
        <v>0.42083333333333334</v>
      </c>
      <c r="U76" s="104">
        <v>6.0666666666666824</v>
      </c>
      <c r="V76" s="105">
        <v>119.83333333333333</v>
      </c>
      <c r="W76" s="106">
        <v>0.42083333333333334</v>
      </c>
      <c r="X76" s="107">
        <v>0.46180555555555558</v>
      </c>
      <c r="Y76" s="262"/>
      <c r="Z76" s="263"/>
      <c r="AA76" s="191">
        <f t="shared" si="41"/>
        <v>-390.04172461752387</v>
      </c>
      <c r="AB76" s="192">
        <f t="shared" si="42"/>
        <v>0.8916550764951322</v>
      </c>
      <c r="AC76" s="268"/>
    </row>
    <row r="77" spans="1:29" ht="15.75" customHeight="1">
      <c r="A77" s="272"/>
      <c r="B77" s="92" t="s">
        <v>179</v>
      </c>
      <c r="C77" s="286" t="s">
        <v>191</v>
      </c>
      <c r="D77" s="286"/>
      <c r="E77" s="93">
        <v>38.630000000000003</v>
      </c>
      <c r="F77" s="98">
        <v>5036</v>
      </c>
      <c r="G77" s="95">
        <f t="shared" si="43"/>
        <v>194540.68000000002</v>
      </c>
      <c r="H77" s="113"/>
      <c r="I77" s="97">
        <v>20</v>
      </c>
      <c r="J77" s="98">
        <v>3600</v>
      </c>
      <c r="K77" s="99">
        <f t="shared" si="45"/>
        <v>180</v>
      </c>
      <c r="L77" s="114">
        <v>20</v>
      </c>
      <c r="M77" s="98">
        <f t="shared" si="44"/>
        <v>3206.5086664308483</v>
      </c>
      <c r="N77" s="99">
        <f t="shared" si="37"/>
        <v>160.32543332154242</v>
      </c>
      <c r="O77" s="101">
        <f t="shared" si="38"/>
        <v>0</v>
      </c>
      <c r="P77" s="102">
        <f t="shared" si="39"/>
        <v>-19.67456667845758</v>
      </c>
      <c r="Q77" s="103">
        <f t="shared" si="40"/>
        <v>0.89069685178634672</v>
      </c>
      <c r="R77" s="277"/>
      <c r="S77" s="1">
        <v>0.46180555555555558</v>
      </c>
      <c r="T77" s="2">
        <v>0.52724537037037034</v>
      </c>
      <c r="U77" s="104">
        <v>59.000000000000028</v>
      </c>
      <c r="V77" s="105">
        <v>94.233333333333249</v>
      </c>
      <c r="W77" s="106"/>
      <c r="X77" s="107"/>
      <c r="Y77" s="262"/>
      <c r="Z77" s="263"/>
      <c r="AA77" s="191">
        <f t="shared" si="41"/>
        <v>-393.49133356915172</v>
      </c>
      <c r="AB77" s="192">
        <f t="shared" si="42"/>
        <v>0.89069685178634672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3580</v>
      </c>
      <c r="G78" s="115">
        <f t="shared" si="43"/>
        <v>131958.79999999999</v>
      </c>
      <c r="H78" s="116"/>
      <c r="I78" s="97">
        <v>21</v>
      </c>
      <c r="J78" s="98">
        <v>3600</v>
      </c>
      <c r="K78" s="99">
        <f t="shared" si="45"/>
        <v>171.42857142857142</v>
      </c>
      <c r="L78" s="100">
        <v>21</v>
      </c>
      <c r="M78" s="98">
        <f t="shared" si="44"/>
        <v>3200.3973181027959</v>
      </c>
      <c r="N78" s="99">
        <f t="shared" si="37"/>
        <v>152.39987229060932</v>
      </c>
      <c r="O78" s="101">
        <f t="shared" si="38"/>
        <v>0</v>
      </c>
      <c r="P78" s="102">
        <f t="shared" si="39"/>
        <v>-19.028699137962093</v>
      </c>
      <c r="Q78" s="103">
        <f t="shared" si="40"/>
        <v>0.88899925502855448</v>
      </c>
      <c r="R78" s="277"/>
      <c r="S78" s="1">
        <v>0.53124999999999989</v>
      </c>
      <c r="T78" s="2">
        <v>0.57785879629629633</v>
      </c>
      <c r="U78" s="104">
        <v>5.7666666666665556</v>
      </c>
      <c r="V78" s="105">
        <v>67.116666666666873</v>
      </c>
      <c r="W78" s="106"/>
      <c r="X78" s="107"/>
      <c r="Y78" s="262"/>
      <c r="Z78" s="263"/>
      <c r="AA78" s="191">
        <f t="shared" si="41"/>
        <v>-399.60268189720409</v>
      </c>
      <c r="AB78" s="192">
        <f t="shared" si="42"/>
        <v>0.88899925502855437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6">AVERAGE(I73:I88)</f>
        <v>20.166666666666668</v>
      </c>
      <c r="J89" s="138">
        <f t="shared" si="46"/>
        <v>3600</v>
      </c>
      <c r="K89" s="139">
        <f t="shared" ref="K89" si="47">J89/I89</f>
        <v>178.51239669421486</v>
      </c>
      <c r="L89" s="137">
        <f t="shared" ref="L89:M89" si="48">AVERAGE(L73:L88)</f>
        <v>20.166666666666668</v>
      </c>
      <c r="M89" s="138">
        <f t="shared" si="48"/>
        <v>3117.2130796296974</v>
      </c>
      <c r="N89" s="139">
        <f>M89/L89</f>
        <v>154.57254940312549</v>
      </c>
      <c r="O89" s="140">
        <f>L89-I89</f>
        <v>0</v>
      </c>
      <c r="P89" s="141">
        <f>N89-K89</f>
        <v>-23.939847291089364</v>
      </c>
      <c r="Q89" s="142">
        <f>N89/K89</f>
        <v>0.86589252211936052</v>
      </c>
      <c r="R89" s="278"/>
      <c r="S89" s="143">
        <f>S73</f>
        <v>0.16666666666666666</v>
      </c>
      <c r="T89" s="144">
        <f>INDEX(T73:T88,COUNTA(T73:T88))</f>
        <v>0.57785879629629633</v>
      </c>
      <c r="U89" s="145"/>
      <c r="V89" s="156"/>
      <c r="W89" s="135"/>
      <c r="X89" s="139"/>
      <c r="Y89" s="265"/>
      <c r="Z89" s="266"/>
      <c r="AA89" s="157">
        <f>M89-J89</f>
        <v>-482.7869203703026</v>
      </c>
      <c r="AB89" s="142">
        <f>M89/J89</f>
        <v>0.86589252211936041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1920</v>
      </c>
      <c r="G90" s="159">
        <f t="shared" ref="G90:G93" si="49">E90*F90</f>
        <v>65721.599999999991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2598.496240601502</v>
      </c>
      <c r="N90" s="163">
        <f>M90/L90</f>
        <v>162.40601503759387</v>
      </c>
      <c r="O90" s="165">
        <f>L90-I90</f>
        <v>0</v>
      </c>
      <c r="P90" s="166">
        <f>N90-K90</f>
        <v>-25.093984962406125</v>
      </c>
      <c r="Q90" s="152">
        <f>N90/K90</f>
        <v>0.86616541353383403</v>
      </c>
      <c r="R90" s="276">
        <f>Q106</f>
        <v>0.87195577797490609</v>
      </c>
      <c r="S90" s="167">
        <v>0.25</v>
      </c>
      <c r="T90" s="168">
        <v>0.28078703703703706</v>
      </c>
      <c r="U90" s="169"/>
      <c r="V90" s="170">
        <v>44.333333333333364</v>
      </c>
      <c r="W90" s="173"/>
      <c r="X90" s="151"/>
      <c r="Y90" s="279"/>
      <c r="Z90" s="280"/>
      <c r="AA90" s="109">
        <f>M90-J90</f>
        <v>-401.503759398498</v>
      </c>
      <c r="AB90" s="152">
        <f>M90/J90</f>
        <v>0.86616541353383403</v>
      </c>
      <c r="AC90" s="267">
        <f>AB106</f>
        <v>0.87195577797490609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1568</v>
      </c>
      <c r="G91" s="95">
        <f t="shared" si="49"/>
        <v>54519.360000000008</v>
      </c>
      <c r="H91" s="96"/>
      <c r="I91" s="97">
        <v>11</v>
      </c>
      <c r="J91" s="98">
        <v>3000</v>
      </c>
      <c r="K91" s="99">
        <f t="shared" si="45"/>
        <v>272.72727272727275</v>
      </c>
      <c r="L91" s="100">
        <v>11</v>
      </c>
      <c r="M91" s="98">
        <f>F91/V91*60</f>
        <v>2588.1705639614852</v>
      </c>
      <c r="N91" s="99">
        <f>M91/L91</f>
        <v>235.28823308740775</v>
      </c>
      <c r="O91" s="101">
        <f>L91-I91</f>
        <v>0</v>
      </c>
      <c r="P91" s="102">
        <f>N91-K91</f>
        <v>-37.439039639865001</v>
      </c>
      <c r="Q91" s="103">
        <f>N91/K91</f>
        <v>0.86272352132049501</v>
      </c>
      <c r="R91" s="277"/>
      <c r="S91" s="1">
        <v>0.28472222222222221</v>
      </c>
      <c r="T91" s="2">
        <v>0.30996527777777777</v>
      </c>
      <c r="U91" s="104">
        <v>5.6666666666666199</v>
      </c>
      <c r="V91" s="105">
        <v>36.350000000000009</v>
      </c>
      <c r="W91" s="106"/>
      <c r="X91" s="107"/>
      <c r="Y91" s="262"/>
      <c r="Z91" s="263"/>
      <c r="AA91" s="111">
        <f>M91-J91</f>
        <v>-411.82943603851481</v>
      </c>
      <c r="AB91" s="103">
        <f>M91/J91</f>
        <v>0.86272352132049501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5602</v>
      </c>
      <c r="G92" s="95">
        <f t="shared" si="49"/>
        <v>200719.66</v>
      </c>
      <c r="H92" s="96"/>
      <c r="I92" s="97">
        <v>12</v>
      </c>
      <c r="J92" s="98">
        <v>3273</v>
      </c>
      <c r="K92" s="99">
        <f t="shared" si="45"/>
        <v>272.75</v>
      </c>
      <c r="L92" s="100">
        <v>12</v>
      </c>
      <c r="M92" s="98">
        <f>F92/V92*60</f>
        <v>2884.7375196681469</v>
      </c>
      <c r="N92" s="99">
        <f>M92/L92</f>
        <v>240.39479330567892</v>
      </c>
      <c r="O92" s="101">
        <f>L92-I92</f>
        <v>0</v>
      </c>
      <c r="P92" s="102">
        <f>N92-K92</f>
        <v>-32.355206694321083</v>
      </c>
      <c r="Q92" s="103">
        <f>N92/K92</f>
        <v>0.88137412761018852</v>
      </c>
      <c r="R92" s="277"/>
      <c r="S92" s="1">
        <v>0.34547453703703701</v>
      </c>
      <c r="T92" s="2">
        <v>0.42638888888888887</v>
      </c>
      <c r="U92" s="104">
        <v>5.4833333333333645</v>
      </c>
      <c r="V92" s="105">
        <v>116.51666666666659</v>
      </c>
      <c r="W92" s="106"/>
      <c r="X92" s="107"/>
      <c r="Y92" s="262"/>
      <c r="Z92" s="263"/>
      <c r="AA92" s="111">
        <f>M92-J92</f>
        <v>-388.26248033185311</v>
      </c>
      <c r="AB92" s="103">
        <f>M92/J92</f>
        <v>0.88137412761018852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4503</v>
      </c>
      <c r="G93" s="95">
        <f t="shared" si="49"/>
        <v>163954.22999999998</v>
      </c>
      <c r="H93" s="113"/>
      <c r="I93" s="97">
        <v>11</v>
      </c>
      <c r="J93" s="98">
        <v>3273</v>
      </c>
      <c r="K93" s="99">
        <f t="shared" si="45"/>
        <v>297.54545454545456</v>
      </c>
      <c r="L93" s="114">
        <v>11</v>
      </c>
      <c r="M93" s="98">
        <f>F93/V93*60</f>
        <v>2868.1528662420378</v>
      </c>
      <c r="N93" s="99">
        <f>M93/L93</f>
        <v>260.74116965836708</v>
      </c>
      <c r="O93" s="101">
        <f>L93-I93</f>
        <v>0</v>
      </c>
      <c r="P93" s="102">
        <f>N93-K93</f>
        <v>-36.804284887087476</v>
      </c>
      <c r="Q93" s="103">
        <f>N93/K93</f>
        <v>0.87630701687810508</v>
      </c>
      <c r="R93" s="277"/>
      <c r="S93" s="1">
        <v>0.4284722222222222</v>
      </c>
      <c r="T93" s="2">
        <v>0.49388888888888888</v>
      </c>
      <c r="U93" s="104">
        <v>3</v>
      </c>
      <c r="V93" s="105">
        <v>94.200000000000017</v>
      </c>
      <c r="W93" s="106"/>
      <c r="X93" s="107"/>
      <c r="Y93" s="262"/>
      <c r="Z93" s="263"/>
      <c r="AA93" s="111">
        <f>M93-J93</f>
        <v>-404.84713375796218</v>
      </c>
      <c r="AB93" s="103">
        <f>M93/J93</f>
        <v>0.87630701687810508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6"/>
      <c r="I94" s="97"/>
      <c r="J94" s="98"/>
      <c r="K94" s="99"/>
      <c r="L94" s="100"/>
      <c r="M94" s="98"/>
      <c r="N94" s="99"/>
      <c r="O94" s="101"/>
      <c r="P94" s="102"/>
      <c r="Q94" s="103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50">AVERAGE(I90:I105)</f>
        <v>12.5</v>
      </c>
      <c r="J106" s="138">
        <f t="shared" si="50"/>
        <v>3136.5</v>
      </c>
      <c r="K106" s="139">
        <f t="shared" ref="K106" si="51">J106/I106</f>
        <v>250.92</v>
      </c>
      <c r="L106" s="137">
        <f t="shared" ref="L106:M106" si="52">AVERAGE(L90:L105)</f>
        <v>12.5</v>
      </c>
      <c r="M106" s="138">
        <f t="shared" si="52"/>
        <v>2734.8892976182929</v>
      </c>
      <c r="N106" s="139">
        <f t="shared" ref="N106:N111" si="53">M106/L106</f>
        <v>218.79114380946342</v>
      </c>
      <c r="O106" s="140">
        <f t="shared" ref="O106:O111" si="54">L106-I106</f>
        <v>0</v>
      </c>
      <c r="P106" s="141">
        <f t="shared" ref="P106:P111" si="55">N106-K106</f>
        <v>-32.128856190536567</v>
      </c>
      <c r="Q106" s="142">
        <f t="shared" ref="Q106:Q111" si="56">N106/K106</f>
        <v>0.87195577797490609</v>
      </c>
      <c r="R106" s="278"/>
      <c r="S106" s="143">
        <f>S90</f>
        <v>0.25</v>
      </c>
      <c r="T106" s="144">
        <f>INDEX(T90:T105,COUNTA(T90:T105))</f>
        <v>0.49388888888888888</v>
      </c>
      <c r="U106" s="145"/>
      <c r="V106" s="156"/>
      <c r="W106" s="135"/>
      <c r="X106" s="139"/>
      <c r="Y106" s="265"/>
      <c r="Z106" s="266"/>
      <c r="AA106" s="157">
        <f t="shared" ref="AA106:AA111" si="57">M106-J106</f>
        <v>-401.61070238170714</v>
      </c>
      <c r="AB106" s="142">
        <f t="shared" ref="AB106:AB111" si="58">M106/J106</f>
        <v>0.87195577797490609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1038</v>
      </c>
      <c r="G107" s="159">
        <f t="shared" ref="G107:G111" si="59">E107*F107</f>
        <v>27641.94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2780.3571428571249</v>
      </c>
      <c r="N107" s="163">
        <f t="shared" si="53"/>
        <v>463.39285714285415</v>
      </c>
      <c r="O107" s="165">
        <f t="shared" si="54"/>
        <v>0</v>
      </c>
      <c r="P107" s="166">
        <f t="shared" si="55"/>
        <v>-82.107142857145845</v>
      </c>
      <c r="Q107" s="152">
        <f t="shared" si="56"/>
        <v>0.84948278119679954</v>
      </c>
      <c r="R107" s="276">
        <f>Q123</f>
        <v>0.88940409806072229</v>
      </c>
      <c r="S107" s="193">
        <v>0.37430555555555545</v>
      </c>
      <c r="T107" s="194">
        <v>0.3898611111111111</v>
      </c>
      <c r="U107" s="169"/>
      <c r="V107" s="170">
        <v>22.400000000000144</v>
      </c>
      <c r="W107" s="168"/>
      <c r="X107" s="171"/>
      <c r="Y107" s="279"/>
      <c r="Z107" s="280"/>
      <c r="AA107" s="109">
        <f t="shared" si="57"/>
        <v>-492.64285714287507</v>
      </c>
      <c r="AB107" s="152">
        <f t="shared" si="58"/>
        <v>0.84948278119679954</v>
      </c>
      <c r="AC107" s="267">
        <f>AB123</f>
        <v>0.88940409806072229</v>
      </c>
    </row>
    <row r="108" spans="1:29" ht="15.75" customHeight="1">
      <c r="A108" s="271"/>
      <c r="B108" s="92" t="s">
        <v>166</v>
      </c>
      <c r="C108" s="260" t="s">
        <v>200</v>
      </c>
      <c r="D108" s="261"/>
      <c r="E108" s="93">
        <v>24.73</v>
      </c>
      <c r="F108" s="94">
        <v>1877</v>
      </c>
      <c r="G108" s="95">
        <f t="shared" si="59"/>
        <v>46418.21</v>
      </c>
      <c r="H108" s="96"/>
      <c r="I108" s="97">
        <v>6</v>
      </c>
      <c r="J108" s="98">
        <v>3600</v>
      </c>
      <c r="K108" s="99">
        <f t="shared" si="45"/>
        <v>600</v>
      </c>
      <c r="L108" s="100">
        <v>6</v>
      </c>
      <c r="M108" s="98">
        <f>F108/V108*60</f>
        <v>3245.5331412103756</v>
      </c>
      <c r="N108" s="99">
        <f t="shared" si="53"/>
        <v>540.92219020172922</v>
      </c>
      <c r="O108" s="101">
        <f t="shared" si="54"/>
        <v>0</v>
      </c>
      <c r="P108" s="102">
        <f t="shared" si="55"/>
        <v>-59.077809798270778</v>
      </c>
      <c r="Q108" s="103">
        <f t="shared" si="56"/>
        <v>0.90153698366954871</v>
      </c>
      <c r="R108" s="277"/>
      <c r="S108" s="1">
        <v>0.39395833333333335</v>
      </c>
      <c r="T108" s="2">
        <v>0.41805555555555557</v>
      </c>
      <c r="U108" s="104">
        <v>5.900000000000043</v>
      </c>
      <c r="V108" s="105">
        <v>34.699999999999989</v>
      </c>
      <c r="W108" s="106"/>
      <c r="X108" s="113"/>
      <c r="Y108" s="262"/>
      <c r="Z108" s="263"/>
      <c r="AA108" s="111">
        <f t="shared" si="57"/>
        <v>-354.46685878962444</v>
      </c>
      <c r="AB108" s="103">
        <f t="shared" si="58"/>
        <v>0.90153698366954882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1387</v>
      </c>
      <c r="G109" s="95">
        <f t="shared" si="59"/>
        <v>34591.78</v>
      </c>
      <c r="H109" s="96"/>
      <c r="I109" s="97">
        <v>6</v>
      </c>
      <c r="J109" s="98">
        <v>3600</v>
      </c>
      <c r="K109" s="99">
        <f t="shared" si="45"/>
        <v>600</v>
      </c>
      <c r="L109" s="100">
        <v>6</v>
      </c>
      <c r="M109" s="98">
        <f>F109/V109*60</f>
        <v>3227.666451195862</v>
      </c>
      <c r="N109" s="99">
        <f t="shared" si="53"/>
        <v>537.94440853264371</v>
      </c>
      <c r="O109" s="101">
        <f t="shared" si="54"/>
        <v>0</v>
      </c>
      <c r="P109" s="102">
        <f t="shared" si="55"/>
        <v>-62.055591467356294</v>
      </c>
      <c r="Q109" s="103">
        <f t="shared" si="56"/>
        <v>0.89657401422107286</v>
      </c>
      <c r="R109" s="277"/>
      <c r="S109" s="1">
        <v>0.42098379629629629</v>
      </c>
      <c r="T109" s="2">
        <v>0.43888888888888888</v>
      </c>
      <c r="U109" s="104">
        <v>4.216666666666633</v>
      </c>
      <c r="V109" s="105">
        <v>25.783333333333339</v>
      </c>
      <c r="W109" s="106"/>
      <c r="X109" s="107"/>
      <c r="Y109" s="262"/>
      <c r="Z109" s="263"/>
      <c r="AA109" s="111">
        <f t="shared" si="57"/>
        <v>-372.33354880413799</v>
      </c>
      <c r="AB109" s="103">
        <f t="shared" si="58"/>
        <v>0.89657401422107275</v>
      </c>
      <c r="AC109" s="268"/>
    </row>
    <row r="110" spans="1:29" ht="15.75" customHeight="1">
      <c r="A110" s="271"/>
      <c r="B110" s="92" t="s">
        <v>166</v>
      </c>
      <c r="C110" s="260" t="s">
        <v>214</v>
      </c>
      <c r="D110" s="261"/>
      <c r="E110" s="93">
        <v>24.73</v>
      </c>
      <c r="F110" s="94">
        <v>1716</v>
      </c>
      <c r="G110" s="95">
        <f t="shared" si="59"/>
        <v>42436.68</v>
      </c>
      <c r="H110" s="96"/>
      <c r="I110" s="97">
        <v>6</v>
      </c>
      <c r="J110" s="98">
        <v>3600</v>
      </c>
      <c r="K110" s="99">
        <f t="shared" si="45"/>
        <v>600</v>
      </c>
      <c r="L110" s="100">
        <v>6</v>
      </c>
      <c r="M110" s="98">
        <f>F110/V110*60</f>
        <v>3242.8346456692907</v>
      </c>
      <c r="N110" s="99">
        <f t="shared" si="53"/>
        <v>540.47244094488178</v>
      </c>
      <c r="O110" s="101">
        <f t="shared" si="54"/>
        <v>0</v>
      </c>
      <c r="P110" s="102">
        <f t="shared" si="55"/>
        <v>-59.527559055118218</v>
      </c>
      <c r="Q110" s="103">
        <f t="shared" si="56"/>
        <v>0.90078740157480297</v>
      </c>
      <c r="R110" s="277"/>
      <c r="S110" s="1">
        <v>0.44322916666666667</v>
      </c>
      <c r="T110" s="2">
        <v>0.46527777777777779</v>
      </c>
      <c r="U110" s="104">
        <v>6.2500000000000178</v>
      </c>
      <c r="V110" s="105">
        <v>31.750000000000007</v>
      </c>
      <c r="W110" s="106"/>
      <c r="X110" s="113"/>
      <c r="Y110" s="262"/>
      <c r="Z110" s="263"/>
      <c r="AA110" s="111">
        <f t="shared" si="57"/>
        <v>-357.16535433070931</v>
      </c>
      <c r="AB110" s="103">
        <f t="shared" si="58"/>
        <v>0.90078740157480297</v>
      </c>
      <c r="AC110" s="268"/>
    </row>
    <row r="111" spans="1:29" ht="15.75" customHeight="1">
      <c r="A111" s="272"/>
      <c r="B111" s="92" t="s">
        <v>166</v>
      </c>
      <c r="C111" s="260" t="s">
        <v>253</v>
      </c>
      <c r="D111" s="261"/>
      <c r="E111" s="93">
        <v>20.11</v>
      </c>
      <c r="F111" s="94">
        <v>682</v>
      </c>
      <c r="G111" s="95">
        <f t="shared" si="59"/>
        <v>13715.02</v>
      </c>
      <c r="H111" s="113"/>
      <c r="I111" s="97">
        <v>6</v>
      </c>
      <c r="J111" s="98">
        <v>3600</v>
      </c>
      <c r="K111" s="99">
        <f t="shared" si="45"/>
        <v>600</v>
      </c>
      <c r="L111" s="114">
        <v>6</v>
      </c>
      <c r="M111" s="98">
        <f>F111/V111*60</f>
        <v>3222.0472440944914</v>
      </c>
      <c r="N111" s="99">
        <f t="shared" si="53"/>
        <v>537.0078740157486</v>
      </c>
      <c r="O111" s="101">
        <f t="shared" si="54"/>
        <v>0</v>
      </c>
      <c r="P111" s="102">
        <f t="shared" si="55"/>
        <v>-62.992125984251402</v>
      </c>
      <c r="Q111" s="103">
        <f t="shared" si="56"/>
        <v>0.89501312335958094</v>
      </c>
      <c r="R111" s="277"/>
      <c r="S111" s="1">
        <v>0.47034722222222225</v>
      </c>
      <c r="T111" s="2">
        <v>0.47916666666666669</v>
      </c>
      <c r="U111" s="104">
        <v>7.300000000000022</v>
      </c>
      <c r="V111" s="105">
        <v>12.699999999999987</v>
      </c>
      <c r="W111" s="106"/>
      <c r="X111" s="113"/>
      <c r="Y111" s="262"/>
      <c r="Z111" s="263"/>
      <c r="AA111" s="111">
        <f t="shared" si="57"/>
        <v>-377.95275590550864</v>
      </c>
      <c r="AB111" s="103">
        <f t="shared" si="58"/>
        <v>0.89501312335958094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60">AVERAGE(I107:I122)</f>
        <v>6</v>
      </c>
      <c r="J123" s="138">
        <f t="shared" si="60"/>
        <v>3534.6</v>
      </c>
      <c r="K123" s="139">
        <f t="shared" ref="K123" si="61">J123/I123</f>
        <v>589.1</v>
      </c>
      <c r="L123" s="137">
        <f t="shared" ref="L123:M123" si="62">AVERAGE(L107:L122)</f>
        <v>6</v>
      </c>
      <c r="M123" s="138">
        <f t="shared" si="62"/>
        <v>3143.687725005429</v>
      </c>
      <c r="N123" s="139">
        <f>M123/L123</f>
        <v>523.94795416757154</v>
      </c>
      <c r="O123" s="140">
        <f>L123-I123</f>
        <v>0</v>
      </c>
      <c r="P123" s="141">
        <f>N123-K123</f>
        <v>-65.152045832428485</v>
      </c>
      <c r="Q123" s="142">
        <f>N123/K123</f>
        <v>0.88940409806072229</v>
      </c>
      <c r="R123" s="278"/>
      <c r="S123" s="143">
        <f>S107</f>
        <v>0.37430555555555545</v>
      </c>
      <c r="T123" s="144">
        <f>INDEX(T107:T122,COUNTA(T107:T122))</f>
        <v>0.47916666666666669</v>
      </c>
      <c r="U123" s="145"/>
      <c r="V123" s="156"/>
      <c r="W123" s="135"/>
      <c r="X123" s="139"/>
      <c r="Y123" s="265"/>
      <c r="Z123" s="266"/>
      <c r="AA123" s="157">
        <f>M123-J123</f>
        <v>-390.91227499457091</v>
      </c>
      <c r="AB123" s="142">
        <f>M123/J123</f>
        <v>0.88940409806072229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2367</v>
      </c>
      <c r="G124" s="159">
        <f t="shared" ref="G124:G126" si="63">E124*F124</f>
        <v>134421.93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1735.4786150712853</v>
      </c>
      <c r="N124" s="163">
        <f>M124/L124</f>
        <v>75.455591959621103</v>
      </c>
      <c r="O124" s="165">
        <f>L124-I124</f>
        <v>0</v>
      </c>
      <c r="P124" s="166">
        <f>N124-K124</f>
        <v>-11.500929779509335</v>
      </c>
      <c r="Q124" s="152">
        <f>N124/K124</f>
        <v>0.86773930753564266</v>
      </c>
      <c r="R124" s="276">
        <f>Q140</f>
        <v>0.86668418617093845</v>
      </c>
      <c r="S124" s="167">
        <v>0.70844907407407409</v>
      </c>
      <c r="T124" s="168">
        <v>0.76527777777777772</v>
      </c>
      <c r="U124" s="169"/>
      <c r="V124" s="170">
        <v>81.833333333333229</v>
      </c>
      <c r="W124" s="87"/>
      <c r="X124" s="88"/>
      <c r="Y124" s="279"/>
      <c r="Z124" s="280"/>
      <c r="AA124" s="109">
        <f>M124-J124</f>
        <v>-264.52138492871472</v>
      </c>
      <c r="AB124" s="152">
        <f>M124/J124</f>
        <v>0.86773930753564266</v>
      </c>
      <c r="AC124" s="352">
        <f>AB140</f>
        <v>0.86668418617093845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1963</v>
      </c>
      <c r="G125" s="95">
        <f t="shared" si="63"/>
        <v>111635.81</v>
      </c>
      <c r="H125" s="96"/>
      <c r="I125" s="97">
        <v>23</v>
      </c>
      <c r="J125" s="98">
        <v>2000</v>
      </c>
      <c r="K125" s="99">
        <f t="shared" ref="K125:K126" si="64">J125/I125</f>
        <v>86.956521739130437</v>
      </c>
      <c r="L125" s="100">
        <v>23</v>
      </c>
      <c r="M125" s="98">
        <f>F125/V125*60</f>
        <v>1732.0588235294097</v>
      </c>
      <c r="N125" s="99">
        <f>M125/L125</f>
        <v>75.306905370843893</v>
      </c>
      <c r="O125" s="101">
        <f>L125-I125</f>
        <v>0</v>
      </c>
      <c r="P125" s="102">
        <f>N125-K125</f>
        <v>-11.649616368286544</v>
      </c>
      <c r="Q125" s="103">
        <f>N125/K125</f>
        <v>0.86602941176470472</v>
      </c>
      <c r="R125" s="277"/>
      <c r="S125" s="1">
        <v>0.76875000000000004</v>
      </c>
      <c r="T125" s="2">
        <v>0.81597222222222232</v>
      </c>
      <c r="U125" s="104">
        <v>5.0000000000001421</v>
      </c>
      <c r="V125" s="105">
        <v>68.000000000000085</v>
      </c>
      <c r="W125" s="106"/>
      <c r="X125" s="107"/>
      <c r="Y125" s="262"/>
      <c r="Z125" s="263"/>
      <c r="AA125" s="111">
        <f>M125-J125</f>
        <v>-267.94117647059034</v>
      </c>
      <c r="AB125" s="103">
        <f>M125/J125</f>
        <v>0.86602941176470483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1760</v>
      </c>
      <c r="G126" s="95">
        <f t="shared" si="63"/>
        <v>77968</v>
      </c>
      <c r="H126" s="96"/>
      <c r="I126" s="97">
        <v>17</v>
      </c>
      <c r="J126" s="98">
        <v>2000</v>
      </c>
      <c r="K126" s="99">
        <f t="shared" si="64"/>
        <v>117.64705882352941</v>
      </c>
      <c r="L126" s="100">
        <v>17</v>
      </c>
      <c r="M126" s="98">
        <f>F126/V126*60</f>
        <v>1732.5676784249358</v>
      </c>
      <c r="N126" s="99">
        <f>M126/L126</f>
        <v>101.9157457897021</v>
      </c>
      <c r="O126" s="101">
        <f>L126-I126</f>
        <v>0</v>
      </c>
      <c r="P126" s="102">
        <f>N126-K126</f>
        <v>-15.731313033827306</v>
      </c>
      <c r="Q126" s="103">
        <f>N126/K126</f>
        <v>0.86628383921246788</v>
      </c>
      <c r="R126" s="277"/>
      <c r="S126" s="1">
        <v>0.82017361111111109</v>
      </c>
      <c r="T126" s="2">
        <v>0.86250000000000004</v>
      </c>
      <c r="U126" s="104">
        <v>6.0499999999998266</v>
      </c>
      <c r="V126" s="105">
        <v>60.950000000000095</v>
      </c>
      <c r="W126" s="106"/>
      <c r="X126" s="107"/>
      <c r="Y126" s="262"/>
      <c r="Z126" s="263"/>
      <c r="AA126" s="111">
        <f>M126-J126</f>
        <v>-267.43232157506418</v>
      </c>
      <c r="AB126" s="103">
        <f>M126/J126</f>
        <v>0.86628383921246788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65">AVERAGE(I124:I139)</f>
        <v>21</v>
      </c>
      <c r="J140" s="138">
        <f t="shared" si="65"/>
        <v>2000</v>
      </c>
      <c r="K140" s="139">
        <f t="shared" ref="K140" si="66">J140/I140</f>
        <v>95.238095238095241</v>
      </c>
      <c r="L140" s="137">
        <f t="shared" ref="L140:M140" si="67">AVERAGE(L124:L139)</f>
        <v>21</v>
      </c>
      <c r="M140" s="138">
        <f t="shared" si="67"/>
        <v>1733.3683723418769</v>
      </c>
      <c r="N140" s="139">
        <f>M140/L140</f>
        <v>82.541351063898901</v>
      </c>
      <c r="O140" s="140">
        <f>L140-I140</f>
        <v>0</v>
      </c>
      <c r="P140" s="141">
        <f>N140-K140</f>
        <v>-12.69674417419634</v>
      </c>
      <c r="Q140" s="142">
        <f>N140/K140</f>
        <v>0.86668418617093845</v>
      </c>
      <c r="R140" s="278"/>
      <c r="S140" s="143">
        <f>S124</f>
        <v>0.70844907407407409</v>
      </c>
      <c r="T140" s="144">
        <f>INDEX(T124:T139,COUNTA(T124:T139))</f>
        <v>0.86250000000000004</v>
      </c>
      <c r="U140" s="145"/>
      <c r="V140" s="156"/>
      <c r="W140" s="188"/>
      <c r="X140" s="189"/>
      <c r="Y140" s="265"/>
      <c r="Z140" s="266"/>
      <c r="AA140" s="157">
        <f>M140-J140</f>
        <v>-266.63162765812308</v>
      </c>
      <c r="AB140" s="142">
        <f>M140/J140</f>
        <v>0.86668418617093845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1946</v>
      </c>
      <c r="G141" s="159">
        <f t="shared" ref="G141:G142" si="68">E141*F141</f>
        <v>98603.82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1731.9159456118682</v>
      </c>
      <c r="N141" s="163">
        <f>M141/L141</f>
        <v>86.595797280593416</v>
      </c>
      <c r="O141" s="165">
        <f>L141-I141</f>
        <v>0</v>
      </c>
      <c r="P141" s="166">
        <f>N141-K141</f>
        <v>-13.404202719406584</v>
      </c>
      <c r="Q141" s="152">
        <f>N141/K141</f>
        <v>0.86595797280593412</v>
      </c>
      <c r="R141" s="276">
        <f>Q157</f>
        <v>0.8671156125730527</v>
      </c>
      <c r="S141" s="167">
        <v>0.70833333333333337</v>
      </c>
      <c r="T141" s="168">
        <v>0.75515046296296295</v>
      </c>
      <c r="U141" s="169"/>
      <c r="V141" s="170">
        <v>67.4166666666666</v>
      </c>
      <c r="W141" s="168"/>
      <c r="X141" s="171"/>
      <c r="Y141" s="279"/>
      <c r="Z141" s="280"/>
      <c r="AA141" s="109">
        <f>M141-J141</f>
        <v>-268.08405438813179</v>
      </c>
      <c r="AB141" s="152">
        <f>M141/J141</f>
        <v>0.86595797280593412</v>
      </c>
      <c r="AC141" s="267">
        <f>AB157</f>
        <v>0.86711561257305259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2422</v>
      </c>
      <c r="G142" s="95">
        <f t="shared" si="68"/>
        <v>115287.2</v>
      </c>
      <c r="H142" s="96"/>
      <c r="I142" s="97">
        <v>23</v>
      </c>
      <c r="J142" s="98">
        <v>2000</v>
      </c>
      <c r="K142" s="99">
        <f t="shared" ref="K142" si="69">J142/I142</f>
        <v>86.956521739130437</v>
      </c>
      <c r="L142" s="100">
        <v>23</v>
      </c>
      <c r="M142" s="98">
        <f>F142/V142*60</f>
        <v>1736.546504680342</v>
      </c>
      <c r="N142" s="99">
        <f>M142/L142</f>
        <v>75.502021942623557</v>
      </c>
      <c r="O142" s="101">
        <f>L142-I142</f>
        <v>0</v>
      </c>
      <c r="P142" s="102">
        <f>N142-K142</f>
        <v>-11.45449979650688</v>
      </c>
      <c r="Q142" s="103">
        <f>N142/K142</f>
        <v>0.86827325234017083</v>
      </c>
      <c r="R142" s="277"/>
      <c r="S142" s="1">
        <v>0.75994212962962959</v>
      </c>
      <c r="T142" s="2">
        <v>0.81805555555555554</v>
      </c>
      <c r="U142" s="104">
        <v>6.8999999999999595</v>
      </c>
      <c r="V142" s="105">
        <v>83.683333333333366</v>
      </c>
      <c r="W142" s="106"/>
      <c r="X142" s="107"/>
      <c r="Y142" s="262"/>
      <c r="Z142" s="263"/>
      <c r="AA142" s="111">
        <f>M142-J142</f>
        <v>-263.45349531965803</v>
      </c>
      <c r="AB142" s="103">
        <f>M142/J142</f>
        <v>0.86827325234017094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70">AVERAGE(I141:I156)</f>
        <v>21.5</v>
      </c>
      <c r="J157" s="138">
        <f t="shared" si="70"/>
        <v>2000</v>
      </c>
      <c r="K157" s="139">
        <f t="shared" ref="K157" si="71">J157/I157</f>
        <v>93.023255813953483</v>
      </c>
      <c r="L157" s="137">
        <f t="shared" ref="L157:M157" si="72">AVERAGE(L141:L156)</f>
        <v>21.5</v>
      </c>
      <c r="M157" s="138">
        <f t="shared" si="72"/>
        <v>1734.2312251461051</v>
      </c>
      <c r="N157" s="139">
        <f>M157/L157</f>
        <v>80.661917448656055</v>
      </c>
      <c r="O157" s="140">
        <f>L157-I157</f>
        <v>0</v>
      </c>
      <c r="P157" s="141">
        <f>N157-K157</f>
        <v>-12.361338365297428</v>
      </c>
      <c r="Q157" s="142">
        <f>N157/K157</f>
        <v>0.8671156125730527</v>
      </c>
      <c r="R157" s="278"/>
      <c r="S157" s="143">
        <f>S141</f>
        <v>0.70833333333333337</v>
      </c>
      <c r="T157" s="144">
        <f>INDEX(T141:T156,COUNTA(T141:T156))</f>
        <v>0.81805555555555554</v>
      </c>
      <c r="U157" s="145"/>
      <c r="V157" s="156"/>
      <c r="W157" s="135"/>
      <c r="X157" s="139"/>
      <c r="Y157" s="265"/>
      <c r="Z157" s="266"/>
      <c r="AA157" s="157">
        <f>M157-J157</f>
        <v>-265.76877485389491</v>
      </c>
      <c r="AB157" s="142">
        <f>M157/J157</f>
        <v>0.86711561257305259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633" priority="3" operator="greaterThan">
      <formula>0</formula>
    </cfRule>
  </conditionalFormatting>
  <conditionalFormatting sqref="P5:P157 AA5:AA157">
    <cfRule type="cellIs" dxfId="632" priority="6" operator="lessThan">
      <formula>0</formula>
    </cfRule>
  </conditionalFormatting>
  <conditionalFormatting sqref="Q5:Q157 AB5:AB157">
    <cfRule type="cellIs" dxfId="631" priority="4" operator="greaterThan">
      <formula>1</formula>
    </cfRule>
    <cfRule type="cellIs" dxfId="630" priority="5" operator="lessThan">
      <formula>0.8</formula>
    </cfRule>
  </conditionalFormatting>
  <conditionalFormatting sqref="R5:R157 AC124">
    <cfRule type="cellIs" dxfId="629" priority="7" operator="lessThan">
      <formula>0.8</formula>
    </cfRule>
  </conditionalFormatting>
  <conditionalFormatting sqref="AC5:AC22 AC56:AC91">
    <cfRule type="cellIs" dxfId="628" priority="9" operator="lessThan">
      <formula>0.8</formula>
    </cfRule>
  </conditionalFormatting>
  <conditionalFormatting sqref="AC39">
    <cfRule type="cellIs" dxfId="627" priority="12" operator="lessThan">
      <formula>0.8</formula>
    </cfRule>
  </conditionalFormatting>
  <conditionalFormatting sqref="AC54">
    <cfRule type="cellIs" dxfId="626" priority="11" operator="lessThan">
      <formula>0.8</formula>
    </cfRule>
  </conditionalFormatting>
  <conditionalFormatting sqref="AC97:AC105">
    <cfRule type="cellIs" dxfId="625" priority="10" operator="lessThan">
      <formula>0.8</formula>
    </cfRule>
  </conditionalFormatting>
  <conditionalFormatting sqref="AC107:AC112">
    <cfRule type="cellIs" dxfId="624" priority="8" operator="lessThan">
      <formula>0.8</formula>
    </cfRule>
  </conditionalFormatting>
  <conditionalFormatting sqref="AC139">
    <cfRule type="cellIs" dxfId="623" priority="2" operator="lessThan">
      <formula>0.8</formula>
    </cfRule>
  </conditionalFormatting>
  <conditionalFormatting sqref="AC141:AC157">
    <cfRule type="cellIs" dxfId="622" priority="1" operator="lessThan">
      <formula>0.8</formula>
    </cfRule>
  </conditionalFormatting>
  <dataValidations count="1">
    <dataValidation type="list" allowBlank="1" showInputMessage="1" showErrorMessage="1" sqref="Y5:Z157" xr:uid="{79243FB3-4A33-4C6F-A03C-8098C09E85B9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6947-8D57-4BC1-8FA8-47AF62B4F748}">
  <sheetPr>
    <tabColor theme="9" tint="0.59999389629810485"/>
  </sheetPr>
  <dimension ref="B1:AR36"/>
  <sheetViews>
    <sheetView zoomScale="70" zoomScaleNormal="70" workbookViewId="0">
      <selection activeCell="S13" sqref="S13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259</v>
      </c>
      <c r="D3" s="249"/>
      <c r="E3" s="7" t="s">
        <v>2</v>
      </c>
      <c r="F3" s="250">
        <f>'0922(18度C)'!D1+'0922(4度C)'!D1</f>
        <v>252996</v>
      </c>
      <c r="G3" s="251"/>
      <c r="H3" s="7" t="s">
        <v>3</v>
      </c>
      <c r="I3" s="252">
        <f>'0922(18度C)'!F1+'0922(4度C)'!F1</f>
        <v>7692372.9399999995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495.50299524785521</v>
      </c>
      <c r="F6" s="227" t="e">
        <f>AVERAGE(#REF!,D13:K13)</f>
        <v>#REF!</v>
      </c>
      <c r="G6" s="228">
        <f>AVERAGE(D13:K13)</f>
        <v>198.38562721617731</v>
      </c>
      <c r="H6" s="229"/>
      <c r="I6" s="228">
        <f>AVERAGE(L13:O13)</f>
        <v>94.130675526024362</v>
      </c>
      <c r="J6" s="229"/>
      <c r="K6" s="228">
        <f>AVERAGE(D27:O27)</f>
        <v>647.07635660319397</v>
      </c>
      <c r="L6" s="229"/>
      <c r="M6" s="228">
        <f>AVERAGE(P27:X27)</f>
        <v>773.83288271830463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428.54804704369565</v>
      </c>
      <c r="F7" s="231" t="e">
        <f>AVERAGE(#REF!,D14:K14)</f>
        <v>#REF!</v>
      </c>
      <c r="G7" s="218">
        <f>AVERAGE(D14:K14)</f>
        <v>174.38291349521711</v>
      </c>
      <c r="H7" s="219"/>
      <c r="I7" s="218">
        <f>AVERAGE(L14:O14)</f>
        <v>81.614893775208316</v>
      </c>
      <c r="J7" s="219"/>
      <c r="K7" s="218">
        <f>AVERAGE(D28:O28)</f>
        <v>558.52211664390029</v>
      </c>
      <c r="L7" s="219"/>
      <c r="M7" s="218">
        <f>AVERAGE(P28:X28)</f>
        <v>667.4196611394774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0.86690347140089186</v>
      </c>
      <c r="F8" s="223" t="e">
        <f>AVERAGE(D15:K15,#REF!)</f>
        <v>#REF!</v>
      </c>
      <c r="G8" s="224">
        <f>AVERAGE(D15:K15)</f>
        <v>0.87397961517068445</v>
      </c>
      <c r="H8" s="225"/>
      <c r="I8" s="224">
        <f>AVERAGE(L15:O15)</f>
        <v>0.86704611851077917</v>
      </c>
      <c r="J8" s="225"/>
      <c r="K8" s="224">
        <f>AVERAGE(D29:O29)</f>
        <v>0.86244239948297963</v>
      </c>
      <c r="L8" s="225"/>
      <c r="M8" s="224">
        <f>AVERAGE(P29:X29)</f>
        <v>0.8645485171900541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177.46478873239437</v>
      </c>
      <c r="I13" s="24">
        <v>250.92</v>
      </c>
      <c r="J13" s="24" t="s">
        <v>36</v>
      </c>
      <c r="K13" s="54">
        <v>589.1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101.63254244392303</v>
      </c>
      <c r="E14" s="28">
        <v>68.276065567994735</v>
      </c>
      <c r="F14" s="28">
        <v>77.611101697209349</v>
      </c>
      <c r="G14" s="28">
        <v>76.609958314510763</v>
      </c>
      <c r="H14" s="28">
        <v>154.08606461820133</v>
      </c>
      <c r="I14" s="28">
        <v>218.39934477028885</v>
      </c>
      <c r="J14" s="28" t="s">
        <v>36</v>
      </c>
      <c r="K14" s="55">
        <v>524.06531705439181</v>
      </c>
      <c r="L14" s="27" t="s">
        <v>36</v>
      </c>
      <c r="M14" s="67" t="s">
        <v>36</v>
      </c>
      <c r="N14" s="28">
        <v>82.511916581682186</v>
      </c>
      <c r="O14" s="29">
        <v>80.717870968734445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0.8825983949077526</v>
      </c>
      <c r="E15" s="32">
        <f t="shared" si="0"/>
        <v>0.87051983599193283</v>
      </c>
      <c r="F15" s="32">
        <f t="shared" si="0"/>
        <v>0.86504040433347906</v>
      </c>
      <c r="G15" s="32">
        <f t="shared" si="0"/>
        <v>0.87143827582755995</v>
      </c>
      <c r="H15" s="32">
        <f t="shared" si="0"/>
        <v>0.86826274507081702</v>
      </c>
      <c r="I15" s="32">
        <f t="shared" si="0"/>
        <v>0.87039432795428362</v>
      </c>
      <c r="J15" s="32" t="s">
        <v>36</v>
      </c>
      <c r="K15" s="56">
        <f t="shared" ref="K15" si="1">K14/K13</f>
        <v>0.88960332210896587</v>
      </c>
      <c r="L15" s="31" t="s">
        <v>36</v>
      </c>
      <c r="M15" s="68" t="s">
        <v>36</v>
      </c>
      <c r="N15" s="32">
        <f t="shared" ref="N15:O15" si="2">N14/N13</f>
        <v>0.86637512410766293</v>
      </c>
      <c r="O15" s="33">
        <f t="shared" si="2"/>
        <v>0.86771711291389531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0.16671296296296295</v>
      </c>
      <c r="F16" s="2">
        <v>0.25017361111111114</v>
      </c>
      <c r="G16" s="2">
        <v>0.25005787037037036</v>
      </c>
      <c r="H16" s="2">
        <v>0.25</v>
      </c>
      <c r="I16" s="2">
        <v>0.25018518518518518</v>
      </c>
      <c r="J16" s="2" t="s">
        <v>36</v>
      </c>
      <c r="K16" s="3">
        <v>0.37111111111111111</v>
      </c>
      <c r="L16" s="1" t="s">
        <v>36</v>
      </c>
      <c r="M16" s="69" t="s">
        <v>36</v>
      </c>
      <c r="N16" s="2">
        <v>0.70833333333333337</v>
      </c>
      <c r="O16" s="4">
        <v>0.7085069444444444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0.55589120370370371</v>
      </c>
      <c r="E17" s="2">
        <v>0.68541666666666667</v>
      </c>
      <c r="F17" s="2">
        <v>0.52306712962962965</v>
      </c>
      <c r="G17" s="2">
        <v>0.60157407407407404</v>
      </c>
      <c r="H17" s="2">
        <v>0.67847222222222225</v>
      </c>
      <c r="I17" s="2">
        <v>0.56412037037037033</v>
      </c>
      <c r="J17" s="2" t="s">
        <v>36</v>
      </c>
      <c r="K17" s="3">
        <v>0.48228009259259258</v>
      </c>
      <c r="L17" s="1" t="s">
        <v>36</v>
      </c>
      <c r="M17" s="69" t="s">
        <v>36</v>
      </c>
      <c r="N17" s="2">
        <v>0.87368055555555557</v>
      </c>
      <c r="O17" s="4">
        <v>0.82155092592592593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290.65714285714284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165.66169545247121</v>
      </c>
      <c r="E28" s="28" t="s">
        <v>36</v>
      </c>
      <c r="F28" s="28" t="s">
        <v>36</v>
      </c>
      <c r="G28" s="28">
        <v>222.51619408500443</v>
      </c>
      <c r="H28" s="28">
        <v>369.54417657385329</v>
      </c>
      <c r="I28" s="28" t="s">
        <v>36</v>
      </c>
      <c r="J28" s="28">
        <v>597.28714034057555</v>
      </c>
      <c r="K28" s="28">
        <v>708.638783269962</v>
      </c>
      <c r="L28" s="28" t="s">
        <v>36</v>
      </c>
      <c r="M28" s="28">
        <v>755.0120427979075</v>
      </c>
      <c r="N28" s="28">
        <v>919.60811608537495</v>
      </c>
      <c r="O28" s="28">
        <v>729.90878454605297</v>
      </c>
      <c r="P28" s="27">
        <v>249.45699835292439</v>
      </c>
      <c r="Q28" s="28" t="s">
        <v>36</v>
      </c>
      <c r="R28" s="28" t="s">
        <v>36</v>
      </c>
      <c r="S28" s="28">
        <v>601.99067078378584</v>
      </c>
      <c r="T28" s="28">
        <v>726.12540162806977</v>
      </c>
      <c r="U28" s="28" t="s">
        <v>36</v>
      </c>
      <c r="V28" s="28">
        <v>675.55687897882524</v>
      </c>
      <c r="W28" s="28">
        <v>1010.4386843215557</v>
      </c>
      <c r="X28" s="29">
        <v>740.9493327717031</v>
      </c>
    </row>
    <row r="29" spans="2:44" ht="40.15" customHeight="1">
      <c r="B29" s="206"/>
      <c r="C29" s="30" t="s">
        <v>38</v>
      </c>
      <c r="D29" s="32">
        <f>D28/D27</f>
        <v>0.86044876953620852</v>
      </c>
      <c r="E29" s="32" t="s">
        <v>36</v>
      </c>
      <c r="F29" s="32" t="s">
        <v>36</v>
      </c>
      <c r="G29" s="32">
        <f>G28/G27</f>
        <v>0.85297874399251694</v>
      </c>
      <c r="H29" s="32">
        <f>H28/H27</f>
        <v>0.85279425363196915</v>
      </c>
      <c r="I29" s="32" t="s">
        <v>36</v>
      </c>
      <c r="J29" s="32">
        <f>J28/J27</f>
        <v>0.88486983754159343</v>
      </c>
      <c r="K29" s="32">
        <f>K28/K27</f>
        <v>0.85895610093328723</v>
      </c>
      <c r="L29" s="32" t="s">
        <v>36</v>
      </c>
      <c r="M29" s="32">
        <f>M28/M27</f>
        <v>0.86940780685819652</v>
      </c>
      <c r="N29" s="32">
        <f>N28/N27</f>
        <v>0.84786563894396283</v>
      </c>
      <c r="O29" s="32">
        <f>O28/O27</f>
        <v>0.87221804442610096</v>
      </c>
      <c r="P29" s="31">
        <f>P28/P27</f>
        <v>0.85825173914797537</v>
      </c>
      <c r="Q29" s="32" t="s">
        <v>36</v>
      </c>
      <c r="R29" s="32" t="s">
        <v>36</v>
      </c>
      <c r="S29" s="32">
        <f>S28/S27</f>
        <v>0.89183803079079382</v>
      </c>
      <c r="T29" s="32">
        <f>T28/T27</f>
        <v>0.86443500193817835</v>
      </c>
      <c r="U29" s="32" t="s">
        <v>36</v>
      </c>
      <c r="V29" s="32">
        <f>V28/V27</f>
        <v>0.8700353744424264</v>
      </c>
      <c r="W29" s="32">
        <f>W28/W27</f>
        <v>0.8420322369346297</v>
      </c>
      <c r="X29" s="33">
        <f>X28/X27</f>
        <v>0.86069871988632185</v>
      </c>
    </row>
    <row r="30" spans="2:44" ht="17.25" customHeight="1">
      <c r="B30" s="207" t="s">
        <v>39</v>
      </c>
      <c r="C30" s="15" t="s">
        <v>40</v>
      </c>
      <c r="D30" s="2">
        <v>0.38966435185185183</v>
      </c>
      <c r="E30" s="2" t="s">
        <v>36</v>
      </c>
      <c r="F30" s="2" t="s">
        <v>36</v>
      </c>
      <c r="G30" s="2">
        <v>0.31388888888888888</v>
      </c>
      <c r="H30" s="2">
        <v>0.25003472222222223</v>
      </c>
      <c r="I30" s="2" t="s">
        <v>36</v>
      </c>
      <c r="J30" s="2">
        <v>0.25005787037037036</v>
      </c>
      <c r="K30" s="2">
        <v>0.35167824074074072</v>
      </c>
      <c r="L30" s="2" t="s">
        <v>36</v>
      </c>
      <c r="M30" s="2">
        <v>0.16666666666666666</v>
      </c>
      <c r="N30" s="2">
        <v>0.16666666666666666</v>
      </c>
      <c r="O30" s="2">
        <v>0.16666666666666666</v>
      </c>
      <c r="P30" s="1">
        <v>0.70841435185185186</v>
      </c>
      <c r="Q30" s="2" t="s">
        <v>36</v>
      </c>
      <c r="R30" s="2" t="s">
        <v>36</v>
      </c>
      <c r="S30" s="2">
        <v>0.70855324074074078</v>
      </c>
      <c r="T30" s="2">
        <v>0.70864583333333331</v>
      </c>
      <c r="U30" s="2" t="s">
        <v>36</v>
      </c>
      <c r="V30" s="2">
        <v>0.70833333333333337</v>
      </c>
      <c r="W30" s="2">
        <v>0.70843750000000005</v>
      </c>
      <c r="X30" s="4">
        <v>0.70851851851851855</v>
      </c>
    </row>
    <row r="31" spans="2:44" ht="17.25" customHeight="1">
      <c r="B31" s="204"/>
      <c r="C31" s="15" t="s">
        <v>41</v>
      </c>
      <c r="D31" s="2">
        <v>0.46820601851851851</v>
      </c>
      <c r="E31" s="2" t="s">
        <v>36</v>
      </c>
      <c r="F31" s="2" t="s">
        <v>36</v>
      </c>
      <c r="G31" s="2">
        <v>0.37291666666666667</v>
      </c>
      <c r="H31" s="2">
        <v>0.36530092592592595</v>
      </c>
      <c r="I31" s="2" t="s">
        <v>36</v>
      </c>
      <c r="J31" s="2">
        <v>0.34861111111111109</v>
      </c>
      <c r="K31" s="2">
        <v>0.42777777777777776</v>
      </c>
      <c r="L31" s="2" t="s">
        <v>36</v>
      </c>
      <c r="M31" s="2">
        <v>0.40231481481481479</v>
      </c>
      <c r="N31" s="2">
        <v>0.41458333333333336</v>
      </c>
      <c r="O31" s="2">
        <v>0.46458333333333335</v>
      </c>
      <c r="P31" s="1">
        <v>0.92638888888888893</v>
      </c>
      <c r="Q31" s="2" t="s">
        <v>36</v>
      </c>
      <c r="R31" s="2" t="s">
        <v>36</v>
      </c>
      <c r="S31" s="2">
        <v>0.88472222222222219</v>
      </c>
      <c r="T31" s="2">
        <v>0.89861111111111114</v>
      </c>
      <c r="U31" s="2" t="s">
        <v>36</v>
      </c>
      <c r="V31" s="2">
        <v>0.95208333333333328</v>
      </c>
      <c r="W31" s="2">
        <v>0.99733796296296295</v>
      </c>
      <c r="X31" s="4">
        <v>0.99046296296296299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3.25</v>
      </c>
      <c r="O32" s="35">
        <v>3.8</v>
      </c>
      <c r="P32" s="34">
        <v>11.666666666666666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237B-55C3-4D71-ACDA-A72899AAE83F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Y28" sqref="Y28:Z28"/>
      <selection pane="bottomLeft" activeCell="Y28" sqref="Y28:Z2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146931</v>
      </c>
      <c r="E1" s="77" t="s">
        <v>3</v>
      </c>
      <c r="F1" s="78">
        <f>SUM(G5:G242)</f>
        <v>2930547.4999999995</v>
      </c>
      <c r="G1" s="79" t="s">
        <v>73</v>
      </c>
      <c r="H1" s="80">
        <f>L21+L38+L55+L72+L89+L106+L123+L140+L157+L174+L191+L208+L225+L242</f>
        <v>83.85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45922</v>
      </c>
      <c r="B2" s="326"/>
      <c r="C2" s="82" t="s">
        <v>34</v>
      </c>
      <c r="D2" s="83">
        <f>AVERAGE(N21,N38,N55,N72,N89,N106,N123,N140,N157,N174,N191,N208,N225,N242)</f>
        <v>605.19249285629041</v>
      </c>
      <c r="E2" s="83" t="s">
        <v>80</v>
      </c>
      <c r="F2" s="84">
        <f>F1/D1</f>
        <v>19.945059245496182</v>
      </c>
      <c r="G2" s="85" t="s">
        <v>81</v>
      </c>
      <c r="H2" s="86">
        <f>COUNT(H5:H242)</f>
        <v>5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2576</v>
      </c>
      <c r="G5" s="95">
        <f t="shared" ref="G5:G6" si="0">E5*F5</f>
        <v>76893.600000000006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2816.1554813240209</v>
      </c>
      <c r="N5" s="99">
        <f>M5/L5</f>
        <v>165.65620478376593</v>
      </c>
      <c r="O5" s="101">
        <f>L5-I5</f>
        <v>0</v>
      </c>
      <c r="P5" s="102">
        <f>N5-K5</f>
        <v>-26.873206980939955</v>
      </c>
      <c r="Q5" s="103">
        <f>N5/K5</f>
        <v>0.86042025093920582</v>
      </c>
      <c r="R5" s="277">
        <f>Q21</f>
        <v>0.86044876953620852</v>
      </c>
      <c r="S5" s="1">
        <v>0.38966435185185183</v>
      </c>
      <c r="T5" s="2">
        <v>0.42777777777777776</v>
      </c>
      <c r="U5" s="104">
        <v>7.1166666666666867</v>
      </c>
      <c r="V5" s="105">
        <v>54.883333333333333</v>
      </c>
      <c r="W5" s="106"/>
      <c r="X5" s="107"/>
      <c r="Y5" s="279"/>
      <c r="Z5" s="280"/>
      <c r="AA5" s="109">
        <f>M5-J5</f>
        <v>-456.84451867597909</v>
      </c>
      <c r="AB5" s="110">
        <f>M5/J5</f>
        <v>0.86042025093920593</v>
      </c>
      <c r="AC5" s="292">
        <f>AB21</f>
        <v>0.86044876953620852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2451</v>
      </c>
      <c r="G6" s="95">
        <f t="shared" si="0"/>
        <v>72353.52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2816.3421640600004</v>
      </c>
      <c r="N6" s="99">
        <f>M6/L6</f>
        <v>165.66718612117648</v>
      </c>
      <c r="O6" s="101">
        <f>L6-I6</f>
        <v>0</v>
      </c>
      <c r="P6" s="102">
        <f>N6-K6</f>
        <v>-26.862225643529399</v>
      </c>
      <c r="Q6" s="103">
        <f>N6/K6</f>
        <v>0.86047728813321123</v>
      </c>
      <c r="R6" s="277"/>
      <c r="S6" s="1">
        <v>0.43194444444444435</v>
      </c>
      <c r="T6" s="2">
        <v>0.46820601851851851</v>
      </c>
      <c r="U6" s="104">
        <v>5.9999999999998987</v>
      </c>
      <c r="V6" s="105">
        <v>52.216666666666782</v>
      </c>
      <c r="W6" s="106">
        <v>0.46820601851851851</v>
      </c>
      <c r="X6" s="107">
        <v>0.50972222222222208</v>
      </c>
      <c r="Y6" s="262"/>
      <c r="Z6" s="263"/>
      <c r="AA6" s="111">
        <f>M6-J6</f>
        <v>-456.65783593999959</v>
      </c>
      <c r="AB6" s="112">
        <f>M6/J6</f>
        <v>0.86047728813321123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2816.2488226920104</v>
      </c>
      <c r="N21" s="139">
        <f>M21/L21</f>
        <v>165.66169545247121</v>
      </c>
      <c r="O21" s="140">
        <f>L21-I21</f>
        <v>0</v>
      </c>
      <c r="P21" s="141">
        <f>N21-K21</f>
        <v>-26.867716312234677</v>
      </c>
      <c r="Q21" s="142">
        <f>N21/K21</f>
        <v>0.86044876953620852</v>
      </c>
      <c r="R21" s="278"/>
      <c r="S21" s="143">
        <f>S5</f>
        <v>0.38966435185185183</v>
      </c>
      <c r="T21" s="144">
        <f>INDEX(T5:T20,COUNTA(T5:T20))</f>
        <v>0.46820601851851851</v>
      </c>
      <c r="U21" s="145"/>
      <c r="V21" s="145"/>
      <c r="W21" s="146"/>
      <c r="X21" s="147"/>
      <c r="Y21" s="265"/>
      <c r="Z21" s="266"/>
      <c r="AA21" s="148">
        <f>M21-J21</f>
        <v>-456.75117730798956</v>
      </c>
      <c r="AB21" s="149">
        <f>M21/J21</f>
        <v>0.86044876953620852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508</v>
      </c>
      <c r="G22" s="95">
        <f t="shared" ref="G22:G23" si="5">E22*F22</f>
        <v>12964.16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2536.4771151178948</v>
      </c>
      <c r="N22" s="99">
        <f>M22/L22</f>
        <v>211.37309292649124</v>
      </c>
      <c r="O22" s="101">
        <f>L22-I22</f>
        <v>0</v>
      </c>
      <c r="P22" s="102">
        <f>N22-K22</f>
        <v>-38.626907073508761</v>
      </c>
      <c r="Q22" s="103">
        <f>N22/K22</f>
        <v>0.84549237170596492</v>
      </c>
      <c r="R22" s="276">
        <f>Q38</f>
        <v>0.85297874399251694</v>
      </c>
      <c r="S22" s="1">
        <v>0.31388888888888888</v>
      </c>
      <c r="T22" s="2">
        <v>0.32223379629629628</v>
      </c>
      <c r="U22" s="104">
        <v>3.9999999999999858</v>
      </c>
      <c r="V22" s="105">
        <v>12.016666666666653</v>
      </c>
      <c r="W22" s="106"/>
      <c r="X22" s="151"/>
      <c r="Y22" s="279"/>
      <c r="Z22" s="280"/>
      <c r="AA22" s="109">
        <f>M22-J22</f>
        <v>-463.52288488210525</v>
      </c>
      <c r="AB22" s="152">
        <f>M22/J22</f>
        <v>0.84549237170596492</v>
      </c>
      <c r="AC22" s="267">
        <f>AB38</f>
        <v>0.85297874399251694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2960</v>
      </c>
      <c r="G23" s="95">
        <f t="shared" si="5"/>
        <v>75894.400000000009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2581.3953488372076</v>
      </c>
      <c r="N23" s="99">
        <f>M23/L23</f>
        <v>234.67230443974614</v>
      </c>
      <c r="O23" s="101">
        <f>L23-I23</f>
        <v>0</v>
      </c>
      <c r="P23" s="102">
        <f>N23-K23</f>
        <v>-38.054968287526606</v>
      </c>
      <c r="Q23" s="103">
        <f>N23/K23</f>
        <v>0.86046511627906908</v>
      </c>
      <c r="R23" s="277"/>
      <c r="S23" s="1">
        <v>0.32513888888888887</v>
      </c>
      <c r="T23" s="2">
        <v>0.37291666666666667</v>
      </c>
      <c r="U23" s="104">
        <v>4.1833333333333211</v>
      </c>
      <c r="V23" s="105">
        <v>68.80000000000004</v>
      </c>
      <c r="W23" s="106"/>
      <c r="X23" s="107"/>
      <c r="Y23" s="262"/>
      <c r="Z23" s="263"/>
      <c r="AA23" s="111">
        <f>M23-J23</f>
        <v>-418.60465116279238</v>
      </c>
      <c r="AB23" s="103">
        <f>M23/J23</f>
        <v>0.86046511627906919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2558.936231977551</v>
      </c>
      <c r="N38" s="139">
        <f>M38/L38</f>
        <v>222.51619408500443</v>
      </c>
      <c r="O38" s="140">
        <f>L38-I38</f>
        <v>0</v>
      </c>
      <c r="P38" s="141">
        <f>N38-K38</f>
        <v>-38.353371132386883</v>
      </c>
      <c r="Q38" s="142">
        <f>N38/K38</f>
        <v>0.85297874399251694</v>
      </c>
      <c r="R38" s="278"/>
      <c r="S38" s="143">
        <f>S22</f>
        <v>0.31388888888888888</v>
      </c>
      <c r="T38" s="144">
        <f>INDEX(T22:T37,COUNTA(T22:T37))</f>
        <v>0.37291666666666667</v>
      </c>
      <c r="U38" s="145"/>
      <c r="V38" s="156"/>
      <c r="W38" s="135"/>
      <c r="X38" s="139"/>
      <c r="Y38" s="265"/>
      <c r="Z38" s="266"/>
      <c r="AA38" s="157">
        <f>M38-J38</f>
        <v>-441.06376802244904</v>
      </c>
      <c r="AB38" s="142">
        <f>M38/J38</f>
        <v>0.85297874399251694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1027</v>
      </c>
      <c r="G39" s="159">
        <f t="shared" ref="G39:G41" si="9">E39*F39</f>
        <v>14439.62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2204.6511627906998</v>
      </c>
      <c r="N39" s="163">
        <f>M39/L39</f>
        <v>367.44186046511663</v>
      </c>
      <c r="O39" s="165">
        <f>L39-I39</f>
        <v>0</v>
      </c>
      <c r="P39" s="166">
        <f>N39-K39</f>
        <v>-65.891472868216681</v>
      </c>
      <c r="Q39" s="152">
        <f>N39/K39</f>
        <v>0.8479427549195</v>
      </c>
      <c r="R39" s="276">
        <f>Q55</f>
        <v>0.85279425363196915</v>
      </c>
      <c r="S39" s="167">
        <v>0.25003472222222223</v>
      </c>
      <c r="T39" s="168">
        <v>0.26944444444444443</v>
      </c>
      <c r="U39" s="169"/>
      <c r="V39" s="170">
        <v>27.949999999999974</v>
      </c>
      <c r="W39" s="168"/>
      <c r="X39" s="171"/>
      <c r="Y39" s="279"/>
      <c r="Z39" s="280"/>
      <c r="AA39" s="109">
        <f>M39-J39</f>
        <v>-395.3488372093002</v>
      </c>
      <c r="AB39" s="152">
        <f>M39/J39</f>
        <v>0.84794275491949989</v>
      </c>
      <c r="AC39" s="267">
        <f>AB55</f>
        <v>0.85279425363196915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1225</v>
      </c>
      <c r="G40" s="95">
        <f t="shared" si="9"/>
        <v>18142.25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2210.5263157894678</v>
      </c>
      <c r="N40" s="99">
        <f>M40/L40</f>
        <v>368.42105263157799</v>
      </c>
      <c r="O40" s="101">
        <f>L40-I40</f>
        <v>0</v>
      </c>
      <c r="P40" s="102">
        <f>N40-K40</f>
        <v>-64.912280701755321</v>
      </c>
      <c r="Q40" s="103">
        <f>N40/K40</f>
        <v>0.85020242914979538</v>
      </c>
      <c r="R40" s="277"/>
      <c r="S40" s="1">
        <v>0.27430555555555552</v>
      </c>
      <c r="T40" s="2">
        <v>0.29739583333333336</v>
      </c>
      <c r="U40" s="104">
        <v>6.9999999999999751</v>
      </c>
      <c r="V40" s="105">
        <v>33.250000000000085</v>
      </c>
      <c r="W40" s="106"/>
      <c r="X40" s="113"/>
      <c r="Y40" s="262"/>
      <c r="Z40" s="263"/>
      <c r="AA40" s="111">
        <f>M40-J40</f>
        <v>-389.47368421053216</v>
      </c>
      <c r="AB40" s="103">
        <f>M40/J40</f>
        <v>0.85020242914979538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3468</v>
      </c>
      <c r="G41" s="95">
        <f t="shared" si="9"/>
        <v>61487.64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2236.6176997491907</v>
      </c>
      <c r="N41" s="99">
        <f>M41/L41</f>
        <v>372.76961662486514</v>
      </c>
      <c r="O41" s="101">
        <f>L41-I41</f>
        <v>0</v>
      </c>
      <c r="P41" s="102">
        <f>N41-K41</f>
        <v>-60.563716708468178</v>
      </c>
      <c r="Q41" s="103">
        <f>N41/K41</f>
        <v>0.86023757682661184</v>
      </c>
      <c r="R41" s="277"/>
      <c r="S41" s="1">
        <v>0.30069444444444438</v>
      </c>
      <c r="T41" s="2">
        <v>0.36530092592592595</v>
      </c>
      <c r="U41" s="104">
        <v>4.7499999999998632</v>
      </c>
      <c r="V41" s="105">
        <v>93.033333333333459</v>
      </c>
      <c r="W41" s="106"/>
      <c r="X41" s="113"/>
      <c r="Y41" s="262"/>
      <c r="Z41" s="263"/>
      <c r="AA41" s="111">
        <f>M41-J41</f>
        <v>-363.38230025080929</v>
      </c>
      <c r="AB41" s="103">
        <f>M41/J41</f>
        <v>0.86023757682661184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2217.2650594431198</v>
      </c>
      <c r="N55" s="139">
        <f>M55/L55</f>
        <v>369.54417657385329</v>
      </c>
      <c r="O55" s="140">
        <f>L55-I55</f>
        <v>0</v>
      </c>
      <c r="P55" s="141">
        <f>N55-K55</f>
        <v>-63.789156759480022</v>
      </c>
      <c r="Q55" s="142">
        <f>N55/K55</f>
        <v>0.85279425363196915</v>
      </c>
      <c r="R55" s="278"/>
      <c r="S55" s="143">
        <f>S39</f>
        <v>0.25003472222222223</v>
      </c>
      <c r="T55" s="144">
        <f>INDEX(T39:T54,COUNTA(T39:T54))</f>
        <v>0.36530092592592595</v>
      </c>
      <c r="U55" s="145"/>
      <c r="V55" s="156"/>
      <c r="W55" s="135"/>
      <c r="X55" s="139"/>
      <c r="Y55" s="265"/>
      <c r="Z55" s="266"/>
      <c r="AA55" s="157">
        <f>M55-J55</f>
        <v>-382.73494055688025</v>
      </c>
      <c r="AB55" s="142">
        <f>M55/J55</f>
        <v>0.85279425363196915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5651</v>
      </c>
      <c r="G56" s="159">
        <f t="shared" ref="G56" si="14">E56*F56</f>
        <v>79283.53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2389.1485613623022</v>
      </c>
      <c r="N56" s="163">
        <f>M56/L56</f>
        <v>597.28714034057555</v>
      </c>
      <c r="O56" s="165">
        <f>L56-I56</f>
        <v>0</v>
      </c>
      <c r="P56" s="166">
        <f>N56-K56</f>
        <v>-77.712859659424453</v>
      </c>
      <c r="Q56" s="152">
        <f>N56/K56</f>
        <v>0.88486983754159343</v>
      </c>
      <c r="R56" s="276">
        <f>Q72</f>
        <v>0.88486983754159343</v>
      </c>
      <c r="S56" s="167">
        <v>0.25005787037037036</v>
      </c>
      <c r="T56" s="168">
        <v>0.34861111111111109</v>
      </c>
      <c r="U56" s="169"/>
      <c r="V56" s="170">
        <v>141.91666666666666</v>
      </c>
      <c r="W56" s="173"/>
      <c r="X56" s="151"/>
      <c r="Y56" s="279"/>
      <c r="Z56" s="280"/>
      <c r="AA56" s="109">
        <f>M56-J56</f>
        <v>-310.85143863769781</v>
      </c>
      <c r="AB56" s="152">
        <f>M56/J56</f>
        <v>0.88486983754159343</v>
      </c>
      <c r="AC56" s="267">
        <f>AB72</f>
        <v>0.88486983754159343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2389.1485613623022</v>
      </c>
      <c r="N72" s="139">
        <f>M72/L72</f>
        <v>597.28714034057555</v>
      </c>
      <c r="O72" s="140">
        <f>L72-I72</f>
        <v>0</v>
      </c>
      <c r="P72" s="141">
        <f>N72-K72</f>
        <v>-77.712859659424453</v>
      </c>
      <c r="Q72" s="142">
        <f>N72/K72</f>
        <v>0.88486983754159343</v>
      </c>
      <c r="R72" s="278"/>
      <c r="S72" s="143">
        <f>S56</f>
        <v>0.25005787037037036</v>
      </c>
      <c r="T72" s="144">
        <f>INDEX(T56:T71,COUNTA(T56:T71))</f>
        <v>0.34861111111111109</v>
      </c>
      <c r="U72" s="145"/>
      <c r="V72" s="156"/>
      <c r="W72" s="89"/>
      <c r="X72" s="91"/>
      <c r="Y72" s="265"/>
      <c r="Z72" s="266"/>
      <c r="AA72" s="157">
        <f>M72-J72</f>
        <v>-310.85143863769781</v>
      </c>
      <c r="AB72" s="142">
        <f>M72/J72</f>
        <v>0.88486983754159343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5177</v>
      </c>
      <c r="G73" s="159">
        <f t="shared" ref="G73" si="18">E73*F73</f>
        <v>111046.65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2834.555133079848</v>
      </c>
      <c r="N73" s="163">
        <f>M73/L73</f>
        <v>708.638783269962</v>
      </c>
      <c r="O73" s="165">
        <f>L73-I73</f>
        <v>0</v>
      </c>
      <c r="P73" s="166">
        <f>N73-K73</f>
        <v>-116.361216730038</v>
      </c>
      <c r="Q73" s="152">
        <f>N73/K73</f>
        <v>0.85895610093328723</v>
      </c>
      <c r="R73" s="276">
        <f>Q89</f>
        <v>0.85895610093328723</v>
      </c>
      <c r="S73" s="167">
        <v>0.35167824074074072</v>
      </c>
      <c r="T73" s="168">
        <v>0.42777777777777776</v>
      </c>
      <c r="U73" s="169"/>
      <c r="V73" s="170">
        <v>109.58333333333333</v>
      </c>
      <c r="W73" s="168"/>
      <c r="X73" s="171"/>
      <c r="Y73" s="279"/>
      <c r="Z73" s="280"/>
      <c r="AA73" s="109">
        <f>M73-J73</f>
        <v>-465.44486692015198</v>
      </c>
      <c r="AB73" s="152">
        <f>M73/J73</f>
        <v>0.85895610093328723</v>
      </c>
      <c r="AC73" s="267">
        <f>AB89</f>
        <v>0.85895610093328723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2834.555133079848</v>
      </c>
      <c r="N89" s="139">
        <f t="shared" ref="N89:N94" si="22">M89/L89</f>
        <v>708.638783269962</v>
      </c>
      <c r="O89" s="140">
        <f t="shared" ref="O89:O94" si="23">L89-I89</f>
        <v>0</v>
      </c>
      <c r="P89" s="141">
        <f t="shared" ref="P89:P94" si="24">N89-K89</f>
        <v>-116.361216730038</v>
      </c>
      <c r="Q89" s="142">
        <f t="shared" ref="Q89:Q94" si="25">N89/K89</f>
        <v>0.85895610093328723</v>
      </c>
      <c r="R89" s="278"/>
      <c r="S89" s="143">
        <f>S73</f>
        <v>0.35167824074074072</v>
      </c>
      <c r="T89" s="144">
        <f>INDEX(T73:T88,COUNTA(T73:T88))</f>
        <v>0.42777777777777776</v>
      </c>
      <c r="U89" s="145"/>
      <c r="V89" s="156"/>
      <c r="W89" s="135"/>
      <c r="X89" s="139"/>
      <c r="Y89" s="265"/>
      <c r="Z89" s="266"/>
      <c r="AA89" s="157">
        <f t="shared" ref="AA89:AA94" si="26">M89-J89</f>
        <v>-465.44486692015198</v>
      </c>
      <c r="AB89" s="142">
        <f t="shared" ref="AB89:AB94" si="27">M89/J89</f>
        <v>0.85895610093328723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1246</v>
      </c>
      <c r="G90" s="159">
        <f t="shared" ref="G90:G94" si="28">E90*F90</f>
        <v>26726.7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2851.6211061665599</v>
      </c>
      <c r="N90" s="163">
        <f t="shared" si="22"/>
        <v>950.5403687221866</v>
      </c>
      <c r="O90" s="165">
        <f t="shared" si="23"/>
        <v>0</v>
      </c>
      <c r="P90" s="166">
        <f t="shared" si="24"/>
        <v>-149.4596312778134</v>
      </c>
      <c r="Q90" s="152">
        <f t="shared" si="25"/>
        <v>0.86412760792926058</v>
      </c>
      <c r="R90" s="276">
        <f>Q106</f>
        <v>0.86940780685819652</v>
      </c>
      <c r="S90" s="167">
        <v>0.16666666666666666</v>
      </c>
      <c r="T90" s="168">
        <v>0.18487268518518518</v>
      </c>
      <c r="U90" s="169"/>
      <c r="V90" s="170">
        <v>26.216666666666676</v>
      </c>
      <c r="W90" s="173"/>
      <c r="X90" s="151"/>
      <c r="Y90" s="279"/>
      <c r="Z90" s="280"/>
      <c r="AA90" s="109">
        <f t="shared" si="26"/>
        <v>-448.37889383344009</v>
      </c>
      <c r="AB90" s="152">
        <f t="shared" si="27"/>
        <v>0.86412760792926058</v>
      </c>
      <c r="AC90" s="267">
        <f>AB106</f>
        <v>0.86940780685819652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2863</v>
      </c>
      <c r="G91" s="95">
        <f t="shared" si="28"/>
        <v>44977.73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2874.9790794979067</v>
      </c>
      <c r="N91" s="99">
        <f t="shared" si="22"/>
        <v>958.3263598326356</v>
      </c>
      <c r="O91" s="101">
        <f t="shared" si="23"/>
        <v>0</v>
      </c>
      <c r="P91" s="102">
        <f t="shared" si="24"/>
        <v>-141.6736401673644</v>
      </c>
      <c r="Q91" s="103">
        <f t="shared" si="25"/>
        <v>0.87120578166603235</v>
      </c>
      <c r="R91" s="277"/>
      <c r="S91" s="1">
        <v>0.19045138888888888</v>
      </c>
      <c r="T91" s="2">
        <v>0.23194444444444445</v>
      </c>
      <c r="U91" s="104">
        <v>8.0333333333333243</v>
      </c>
      <c r="V91" s="105">
        <v>59.750000000000028</v>
      </c>
      <c r="W91" s="106"/>
      <c r="X91" s="107"/>
      <c r="Y91" s="262"/>
      <c r="Z91" s="263"/>
      <c r="AA91" s="111">
        <f t="shared" si="26"/>
        <v>-425.0209205020933</v>
      </c>
      <c r="AB91" s="103">
        <f t="shared" si="27"/>
        <v>0.87120578166603235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1576</v>
      </c>
      <c r="G92" s="95">
        <f t="shared" si="28"/>
        <v>35113.279999999999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2861.1195158850178</v>
      </c>
      <c r="N92" s="99">
        <f t="shared" si="22"/>
        <v>572.22390317700354</v>
      </c>
      <c r="O92" s="101">
        <f t="shared" si="23"/>
        <v>0</v>
      </c>
      <c r="P92" s="102">
        <f t="shared" si="24"/>
        <v>-87.776096822996465</v>
      </c>
      <c r="Q92" s="103">
        <f t="shared" si="25"/>
        <v>0.86700591390455084</v>
      </c>
      <c r="R92" s="277"/>
      <c r="S92" s="1">
        <v>0.23680555555555555</v>
      </c>
      <c r="T92" s="2">
        <v>0.25975694444444447</v>
      </c>
      <c r="U92" s="104">
        <v>6.9999999999999751</v>
      </c>
      <c r="V92" s="105">
        <v>33.050000000000054</v>
      </c>
      <c r="W92" s="106"/>
      <c r="X92" s="107"/>
      <c r="Y92" s="262"/>
      <c r="Z92" s="263"/>
      <c r="AA92" s="111">
        <f t="shared" si="26"/>
        <v>-438.88048411498221</v>
      </c>
      <c r="AB92" s="103">
        <f t="shared" si="27"/>
        <v>0.86700591390455084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3455</v>
      </c>
      <c r="G93" s="95">
        <f t="shared" si="28"/>
        <v>61809.950000000004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2870.5285021924747</v>
      </c>
      <c r="N93" s="99">
        <f t="shared" si="22"/>
        <v>717.63212554811867</v>
      </c>
      <c r="O93" s="101">
        <f t="shared" si="23"/>
        <v>0</v>
      </c>
      <c r="P93" s="102">
        <f t="shared" si="24"/>
        <v>-107.36787445188133</v>
      </c>
      <c r="Q93" s="103">
        <f t="shared" si="25"/>
        <v>0.86985712187650743</v>
      </c>
      <c r="R93" s="277"/>
      <c r="S93" s="1">
        <v>0.2631944444444444</v>
      </c>
      <c r="T93" s="2">
        <v>0.31334490740740739</v>
      </c>
      <c r="U93" s="104">
        <v>4.9499999999998945</v>
      </c>
      <c r="V93" s="105">
        <v>72.216666666666711</v>
      </c>
      <c r="W93" s="106"/>
      <c r="X93" s="107"/>
      <c r="Y93" s="262"/>
      <c r="Z93" s="263"/>
      <c r="AA93" s="111">
        <f t="shared" si="26"/>
        <v>-429.47149780752534</v>
      </c>
      <c r="AB93" s="103">
        <f t="shared" si="27"/>
        <v>0.86985712187650743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5790</v>
      </c>
      <c r="G94" s="95">
        <f t="shared" si="28"/>
        <v>96461.4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2886.9806094182809</v>
      </c>
      <c r="N94" s="99">
        <f t="shared" si="22"/>
        <v>721.74515235457022</v>
      </c>
      <c r="O94" s="101">
        <f t="shared" si="23"/>
        <v>0</v>
      </c>
      <c r="P94" s="102">
        <f t="shared" si="24"/>
        <v>-103.25484764542978</v>
      </c>
      <c r="Q94" s="103">
        <f t="shared" si="25"/>
        <v>0.87484260891463062</v>
      </c>
      <c r="R94" s="277"/>
      <c r="S94" s="1">
        <v>0.31874999999999992</v>
      </c>
      <c r="T94" s="2">
        <v>0.40231481481481479</v>
      </c>
      <c r="U94" s="104">
        <v>7.7833333333332444</v>
      </c>
      <c r="V94" s="105">
        <v>120.33333333333341</v>
      </c>
      <c r="W94" s="106"/>
      <c r="X94" s="107"/>
      <c r="Y94" s="262"/>
      <c r="Z94" s="263"/>
      <c r="AA94" s="111">
        <f t="shared" si="26"/>
        <v>-413.01939058171911</v>
      </c>
      <c r="AB94" s="103">
        <f t="shared" si="27"/>
        <v>0.87484260891463062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2869.0457626320485</v>
      </c>
      <c r="N106" s="139">
        <f>M106/L106</f>
        <v>755.0120427979075</v>
      </c>
      <c r="O106" s="140">
        <f>L106-I106</f>
        <v>0</v>
      </c>
      <c r="P106" s="141">
        <f>N106-K106</f>
        <v>-113.40900983367146</v>
      </c>
      <c r="Q106" s="142">
        <f>N106/K106</f>
        <v>0.86940780685819652</v>
      </c>
      <c r="R106" s="278"/>
      <c r="S106" s="143">
        <f>S90</f>
        <v>0.16666666666666666</v>
      </c>
      <c r="T106" s="144">
        <f>INDEX(T90:T105,COUNTA(T90:T105))</f>
        <v>0.40231481481481479</v>
      </c>
      <c r="U106" s="145"/>
      <c r="V106" s="156"/>
      <c r="W106" s="89"/>
      <c r="X106" s="91"/>
      <c r="Y106" s="265"/>
      <c r="Z106" s="266"/>
      <c r="AA106" s="157">
        <f>M106-J106</f>
        <v>-430.95423736795146</v>
      </c>
      <c r="AB106" s="142">
        <f>M106/J106</f>
        <v>0.86940780685819652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2724</v>
      </c>
      <c r="G107" s="159">
        <f t="shared" ref="G107:G110" si="33">E107*F107</f>
        <v>67609.680000000008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2859.8425196850385</v>
      </c>
      <c r="N107" s="163">
        <f>M107/L107</f>
        <v>714.96062992125962</v>
      </c>
      <c r="O107" s="165">
        <f>L107-I107</f>
        <v>0</v>
      </c>
      <c r="P107" s="166">
        <f>N107-K107</f>
        <v>-110.03937007874038</v>
      </c>
      <c r="Q107" s="152">
        <f>N107/K107</f>
        <v>0.86661894535910255</v>
      </c>
      <c r="R107" s="276">
        <f>Q123</f>
        <v>0.84786563894396283</v>
      </c>
      <c r="S107" s="167">
        <v>0.16666666666666666</v>
      </c>
      <c r="T107" s="168">
        <v>0.20635416666666667</v>
      </c>
      <c r="U107" s="169"/>
      <c r="V107" s="170">
        <v>57.15000000000002</v>
      </c>
      <c r="W107" s="173"/>
      <c r="X107" s="151"/>
      <c r="Y107" s="279"/>
      <c r="Z107" s="280"/>
      <c r="AA107" s="109">
        <f>M107-J107</f>
        <v>-440.1574803149615</v>
      </c>
      <c r="AB107" s="152">
        <f>M107/J107</f>
        <v>0.86661894535910255</v>
      </c>
      <c r="AC107" s="267">
        <f>AB123</f>
        <v>0.84786563894396272</v>
      </c>
    </row>
    <row r="108" spans="1:29" ht="15.75" customHeight="1">
      <c r="A108" s="271"/>
      <c r="B108" s="92" t="s">
        <v>115</v>
      </c>
      <c r="C108" s="260" t="s">
        <v>123</v>
      </c>
      <c r="D108" s="261"/>
      <c r="E108" s="93">
        <v>18.18</v>
      </c>
      <c r="F108" s="94">
        <v>2892</v>
      </c>
      <c r="G108" s="95">
        <f t="shared" si="33"/>
        <v>52576.56</v>
      </c>
      <c r="H108" s="96"/>
      <c r="I108" s="97">
        <v>3</v>
      </c>
      <c r="J108" s="98">
        <v>3600</v>
      </c>
      <c r="K108" s="99">
        <f t="shared" ref="K108:K146" si="34">J108/I108</f>
        <v>1200</v>
      </c>
      <c r="L108" s="100">
        <v>3</v>
      </c>
      <c r="M108" s="98">
        <f>F108/V108*60</f>
        <v>3028.2722513089002</v>
      </c>
      <c r="N108" s="99">
        <f>M108/L108</f>
        <v>1009.4240837696334</v>
      </c>
      <c r="O108" s="101">
        <f>L108-I108</f>
        <v>0</v>
      </c>
      <c r="P108" s="102">
        <f>N108-K108</f>
        <v>-190.5759162303666</v>
      </c>
      <c r="Q108" s="103">
        <f>N108/K108</f>
        <v>0.84118673647469455</v>
      </c>
      <c r="R108" s="277"/>
      <c r="S108" s="1">
        <v>0.21805555555555556</v>
      </c>
      <c r="T108" s="2">
        <v>0.25784722222222223</v>
      </c>
      <c r="U108" s="104">
        <v>16.849999999999994</v>
      </c>
      <c r="V108" s="105">
        <v>57.300000000000004</v>
      </c>
      <c r="W108" s="106"/>
      <c r="X108" s="107"/>
      <c r="Y108" s="262"/>
      <c r="Z108" s="263"/>
      <c r="AA108" s="111">
        <f>M108-J108</f>
        <v>-571.72774869109981</v>
      </c>
      <c r="AB108" s="103">
        <f>M108/J108</f>
        <v>0.84118673647469455</v>
      </c>
      <c r="AC108" s="268"/>
    </row>
    <row r="109" spans="1:29" ht="15.75" customHeight="1">
      <c r="A109" s="271"/>
      <c r="B109" s="92" t="s">
        <v>115</v>
      </c>
      <c r="C109" s="260" t="s">
        <v>207</v>
      </c>
      <c r="D109" s="261"/>
      <c r="E109" s="93">
        <v>18.18</v>
      </c>
      <c r="F109" s="94">
        <v>2397</v>
      </c>
      <c r="G109" s="95">
        <f t="shared" si="33"/>
        <v>43577.46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3032.0449754040737</v>
      </c>
      <c r="N109" s="99">
        <f>M109/L109</f>
        <v>1010.6816584680246</v>
      </c>
      <c r="O109" s="101">
        <f>L109-I109</f>
        <v>0</v>
      </c>
      <c r="P109" s="102">
        <f>N109-K109</f>
        <v>-189.31834153197542</v>
      </c>
      <c r="Q109" s="103">
        <f>N109/K109</f>
        <v>0.84223471539002048</v>
      </c>
      <c r="R109" s="277"/>
      <c r="S109" s="1">
        <v>0.27152777777777776</v>
      </c>
      <c r="T109" s="2">
        <v>0.3044675925925926</v>
      </c>
      <c r="U109" s="104">
        <v>19.69999999999996</v>
      </c>
      <c r="V109" s="105">
        <v>47.433333333333366</v>
      </c>
      <c r="W109" s="106"/>
      <c r="X109" s="107"/>
      <c r="Y109" s="262"/>
      <c r="Z109" s="263"/>
      <c r="AA109" s="111">
        <f>M109-J109</f>
        <v>-567.95502459592626</v>
      </c>
      <c r="AB109" s="103">
        <f>M109/J109</f>
        <v>0.84223471539002048</v>
      </c>
      <c r="AC109" s="268"/>
    </row>
    <row r="110" spans="1:29" ht="15.75" customHeight="1">
      <c r="A110" s="271"/>
      <c r="B110" s="92" t="s">
        <v>115</v>
      </c>
      <c r="C110" s="260" t="s">
        <v>208</v>
      </c>
      <c r="D110" s="261"/>
      <c r="E110" s="93">
        <v>14.28</v>
      </c>
      <c r="F110" s="94">
        <v>7162</v>
      </c>
      <c r="G110" s="95">
        <f t="shared" si="33"/>
        <v>102273.36</v>
      </c>
      <c r="H110" s="96"/>
      <c r="I110" s="97">
        <v>3</v>
      </c>
      <c r="J110" s="98">
        <v>3600</v>
      </c>
      <c r="K110" s="99">
        <f t="shared" si="34"/>
        <v>1200</v>
      </c>
      <c r="L110" s="100">
        <v>3</v>
      </c>
      <c r="M110" s="98">
        <f>F110/V110*60</f>
        <v>3034.7457627118624</v>
      </c>
      <c r="N110" s="99">
        <f>M110/L110</f>
        <v>1011.5819209039541</v>
      </c>
      <c r="O110" s="101">
        <f>L110-I110</f>
        <v>0</v>
      </c>
      <c r="P110" s="102">
        <f>N110-K110</f>
        <v>-188.41807909604586</v>
      </c>
      <c r="Q110" s="103">
        <f>N110/K110</f>
        <v>0.84298493408662845</v>
      </c>
      <c r="R110" s="277"/>
      <c r="S110" s="1">
        <v>0.31624999999999998</v>
      </c>
      <c r="T110" s="2">
        <v>0.41458333333333336</v>
      </c>
      <c r="U110" s="104">
        <v>16.966666666666626</v>
      </c>
      <c r="V110" s="105">
        <v>141.60000000000008</v>
      </c>
      <c r="W110" s="106"/>
      <c r="X110" s="107"/>
      <c r="Y110" s="262"/>
      <c r="Z110" s="263"/>
      <c r="AA110" s="111">
        <f>M110-J110</f>
        <v>-565.25423728813757</v>
      </c>
      <c r="AB110" s="103">
        <f>M110/J110</f>
        <v>0.84298493408662845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35">AVERAGE(I107:I122)</f>
        <v>3.25</v>
      </c>
      <c r="J123" s="138">
        <f t="shared" si="35"/>
        <v>3525</v>
      </c>
      <c r="K123" s="139">
        <f t="shared" ref="K123" si="36">J123/I123</f>
        <v>1084.6153846153845</v>
      </c>
      <c r="L123" s="137">
        <f t="shared" ref="L123:M123" si="37">AVERAGE(L107:L122)</f>
        <v>3.25</v>
      </c>
      <c r="M123" s="138">
        <f t="shared" si="37"/>
        <v>2988.7263772774686</v>
      </c>
      <c r="N123" s="139">
        <f t="shared" ref="N123:N128" si="38">M123/L123</f>
        <v>919.60811608537495</v>
      </c>
      <c r="O123" s="140">
        <f t="shared" ref="O123:O128" si="39">L123-I123</f>
        <v>0</v>
      </c>
      <c r="P123" s="141">
        <f t="shared" ref="P123:P128" si="40">N123-K123</f>
        <v>-165.00726853000958</v>
      </c>
      <c r="Q123" s="142">
        <f t="shared" ref="Q123:Q128" si="41">N123/K123</f>
        <v>0.84786563894396283</v>
      </c>
      <c r="R123" s="278"/>
      <c r="S123" s="143">
        <f>S107</f>
        <v>0.16666666666666666</v>
      </c>
      <c r="T123" s="144">
        <f>INDEX(T107:T122,COUNTA(T107:T122))</f>
        <v>0.41458333333333336</v>
      </c>
      <c r="U123" s="145"/>
      <c r="V123" s="156"/>
      <c r="W123" s="89"/>
      <c r="X123" s="91"/>
      <c r="Y123" s="265"/>
      <c r="Z123" s="266"/>
      <c r="AA123" s="157">
        <f t="shared" ref="AA123:AA128" si="42">M123-J123</f>
        <v>-536.2736227225314</v>
      </c>
      <c r="AB123" s="142">
        <f t="shared" ref="AB123:AB128" si="43">M123/J123</f>
        <v>0.84786563894396272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2585</v>
      </c>
      <c r="G124" s="159">
        <f t="shared" ref="G124:G128" si="44">E124*F124</f>
        <v>64702.55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2856.3535911602207</v>
      </c>
      <c r="N124" s="163">
        <f t="shared" si="38"/>
        <v>714.08839779005518</v>
      </c>
      <c r="O124" s="165">
        <f t="shared" si="39"/>
        <v>0</v>
      </c>
      <c r="P124" s="166">
        <f t="shared" si="40"/>
        <v>-110.91160220994482</v>
      </c>
      <c r="Q124" s="152">
        <f t="shared" si="41"/>
        <v>0.86556169429097596</v>
      </c>
      <c r="R124" s="276">
        <f>Q140</f>
        <v>0.87221804442610096</v>
      </c>
      <c r="S124" s="167">
        <v>0.16666666666666666</v>
      </c>
      <c r="T124" s="168">
        <v>0.204375</v>
      </c>
      <c r="U124" s="169"/>
      <c r="V124" s="170">
        <v>54.300000000000011</v>
      </c>
      <c r="W124" s="168"/>
      <c r="X124" s="171"/>
      <c r="Y124" s="279"/>
      <c r="Z124" s="280"/>
      <c r="AA124" s="109">
        <f t="shared" si="42"/>
        <v>-443.64640883977927</v>
      </c>
      <c r="AB124" s="152">
        <f t="shared" si="43"/>
        <v>0.86556169429097596</v>
      </c>
      <c r="AC124" s="267">
        <f>AB140</f>
        <v>0.87221804442610107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3255</v>
      </c>
      <c r="G125" s="95">
        <f t="shared" si="44"/>
        <v>82839.75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>F125/V125*60</f>
        <v>2867.1397112796667</v>
      </c>
      <c r="N125" s="99">
        <f t="shared" si="38"/>
        <v>716.78492781991667</v>
      </c>
      <c r="O125" s="101">
        <f t="shared" si="39"/>
        <v>0</v>
      </c>
      <c r="P125" s="102">
        <f t="shared" si="40"/>
        <v>-108.21507218008333</v>
      </c>
      <c r="Q125" s="103">
        <f t="shared" si="41"/>
        <v>0.86883021553929296</v>
      </c>
      <c r="R125" s="277"/>
      <c r="S125" s="1">
        <v>0.21458333333333332</v>
      </c>
      <c r="T125" s="2">
        <v>0.26188657407407406</v>
      </c>
      <c r="U125" s="104">
        <v>14.69999999999998</v>
      </c>
      <c r="V125" s="105">
        <v>68.116666666666674</v>
      </c>
      <c r="W125" s="106"/>
      <c r="X125" s="113"/>
      <c r="Y125" s="262"/>
      <c r="Z125" s="263"/>
      <c r="AA125" s="111">
        <f t="shared" si="42"/>
        <v>-432.8602887203333</v>
      </c>
      <c r="AB125" s="103">
        <f t="shared" si="43"/>
        <v>0.86883021553929296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2798</v>
      </c>
      <c r="G126" s="95">
        <f t="shared" si="44"/>
        <v>74790.540000000008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>F126/V126*60</f>
        <v>2861.590909090909</v>
      </c>
      <c r="N126" s="99">
        <f t="shared" si="38"/>
        <v>715.39772727272725</v>
      </c>
      <c r="O126" s="101">
        <f t="shared" si="39"/>
        <v>0</v>
      </c>
      <c r="P126" s="102">
        <f t="shared" si="40"/>
        <v>-109.60227272727275</v>
      </c>
      <c r="Q126" s="103">
        <f t="shared" si="41"/>
        <v>0.86714876033057853</v>
      </c>
      <c r="R126" s="277"/>
      <c r="S126" s="1">
        <v>0.27314814814814814</v>
      </c>
      <c r="T126" s="2">
        <v>0.31388888888888888</v>
      </c>
      <c r="U126" s="104">
        <v>16.216666666666669</v>
      </c>
      <c r="V126" s="105">
        <v>58.666666666666671</v>
      </c>
      <c r="W126" s="106"/>
      <c r="X126" s="113"/>
      <c r="Y126" s="262"/>
      <c r="Z126" s="263"/>
      <c r="AA126" s="111">
        <f t="shared" si="42"/>
        <v>-438.40909090909099</v>
      </c>
      <c r="AB126" s="103">
        <f t="shared" si="43"/>
        <v>0.86714876033057853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4004</v>
      </c>
      <c r="G127" s="95">
        <f t="shared" si="44"/>
        <v>120120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>F127/V127*60</f>
        <v>2644.8440366972472</v>
      </c>
      <c r="N127" s="99">
        <f t="shared" si="38"/>
        <v>661.21100917431181</v>
      </c>
      <c r="O127" s="101">
        <f t="shared" si="39"/>
        <v>0</v>
      </c>
      <c r="P127" s="102">
        <f t="shared" si="40"/>
        <v>-88.788990825688188</v>
      </c>
      <c r="Q127" s="103">
        <f t="shared" si="41"/>
        <v>0.8816146788990824</v>
      </c>
      <c r="R127" s="277"/>
      <c r="S127" s="1">
        <v>0.32650462962962962</v>
      </c>
      <c r="T127" s="2">
        <v>0.38958333333333334</v>
      </c>
      <c r="U127" s="104">
        <v>18.166666666666657</v>
      </c>
      <c r="V127" s="105">
        <v>90.833333333333357</v>
      </c>
      <c r="W127" s="106"/>
      <c r="X127" s="107"/>
      <c r="Y127" s="262"/>
      <c r="Z127" s="263"/>
      <c r="AA127" s="111">
        <f t="shared" si="42"/>
        <v>-355.15596330275275</v>
      </c>
      <c r="AB127" s="103">
        <f t="shared" si="43"/>
        <v>0.8816146788990824</v>
      </c>
      <c r="AC127" s="268"/>
    </row>
    <row r="128" spans="1:29" ht="15.75" customHeight="1">
      <c r="A128" s="282"/>
      <c r="B128" s="92" t="s">
        <v>115</v>
      </c>
      <c r="C128" s="260" t="s">
        <v>126</v>
      </c>
      <c r="D128" s="261"/>
      <c r="E128" s="93">
        <v>30</v>
      </c>
      <c r="F128" s="94">
        <v>4129</v>
      </c>
      <c r="G128" s="95">
        <f t="shared" si="44"/>
        <v>123870</v>
      </c>
      <c r="H128" s="113"/>
      <c r="I128" s="97">
        <v>3</v>
      </c>
      <c r="J128" s="98">
        <v>3000</v>
      </c>
      <c r="K128" s="99">
        <f t="shared" si="34"/>
        <v>1000</v>
      </c>
      <c r="L128" s="114">
        <v>3</v>
      </c>
      <c r="M128" s="98">
        <f>F128/V128*60</f>
        <v>2638.3386581469636</v>
      </c>
      <c r="N128" s="99">
        <f t="shared" si="38"/>
        <v>879.44621938232115</v>
      </c>
      <c r="O128" s="101">
        <f t="shared" si="39"/>
        <v>0</v>
      </c>
      <c r="P128" s="102">
        <f t="shared" si="40"/>
        <v>-120.55378061767885</v>
      </c>
      <c r="Q128" s="103">
        <f t="shared" si="41"/>
        <v>0.87944621938232115</v>
      </c>
      <c r="R128" s="277"/>
      <c r="S128" s="1">
        <v>0.39937499999999998</v>
      </c>
      <c r="T128" s="2">
        <v>0.46458333333333335</v>
      </c>
      <c r="U128" s="104">
        <v>14.099999999999966</v>
      </c>
      <c r="V128" s="105">
        <v>93.900000000000048</v>
      </c>
      <c r="W128" s="106"/>
      <c r="X128" s="107"/>
      <c r="Y128" s="262"/>
      <c r="Z128" s="263"/>
      <c r="AA128" s="111">
        <f t="shared" si="42"/>
        <v>-361.66134185303645</v>
      </c>
      <c r="AB128" s="103">
        <f t="shared" si="43"/>
        <v>0.87944621938232115</v>
      </c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3.8</v>
      </c>
      <c r="J140" s="138">
        <f t="shared" si="45"/>
        <v>3180</v>
      </c>
      <c r="K140" s="139">
        <f t="shared" ref="K140" si="46">J140/I140</f>
        <v>836.84210526315792</v>
      </c>
      <c r="L140" s="137">
        <f t="shared" ref="L140:M140" si="47">AVERAGE(L124:L139)</f>
        <v>3.8</v>
      </c>
      <c r="M140" s="138">
        <f t="shared" si="47"/>
        <v>2773.6533812750013</v>
      </c>
      <c r="N140" s="139">
        <f t="shared" ref="N140:N146" si="48">M140/L140</f>
        <v>729.90878454605297</v>
      </c>
      <c r="O140" s="140">
        <f t="shared" ref="O140:O146" si="49">L140-I140</f>
        <v>0</v>
      </c>
      <c r="P140" s="141">
        <f t="shared" ref="P140:P146" si="50">N140-K140</f>
        <v>-106.93332071710495</v>
      </c>
      <c r="Q140" s="142">
        <f t="shared" ref="Q140:Q146" si="51">N140/K140</f>
        <v>0.87221804442610096</v>
      </c>
      <c r="R140" s="278"/>
      <c r="S140" s="143">
        <f>S124</f>
        <v>0.16666666666666666</v>
      </c>
      <c r="T140" s="144">
        <f>INDEX(T124:T139,COUNTA(T124:T139))</f>
        <v>0.46458333333333335</v>
      </c>
      <c r="U140" s="145"/>
      <c r="V140" s="156"/>
      <c r="W140" s="135"/>
      <c r="X140" s="139"/>
      <c r="Y140" s="265"/>
      <c r="Z140" s="266"/>
      <c r="AA140" s="157">
        <f t="shared" ref="AA140:AA146" si="52">M140-J140</f>
        <v>-406.34661872499873</v>
      </c>
      <c r="AB140" s="142">
        <f t="shared" ref="AB140:AB146" si="53">M140/J140</f>
        <v>0.87221804442610107</v>
      </c>
      <c r="AC140" s="269"/>
    </row>
    <row r="141" spans="1:29" ht="15.75" customHeight="1">
      <c r="A141" s="270" t="s">
        <v>127</v>
      </c>
      <c r="B141" s="108" t="s">
        <v>104</v>
      </c>
      <c r="C141" s="274" t="s">
        <v>129</v>
      </c>
      <c r="D141" s="275"/>
      <c r="E141" s="158">
        <v>29.52</v>
      </c>
      <c r="F141" s="87">
        <v>2482</v>
      </c>
      <c r="G141" s="159">
        <f t="shared" ref="G141:G146" si="54">E141*F141</f>
        <v>73268.639999999999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 t="shared" ref="M141:M146" si="55">F141/V141*60</f>
        <v>2816.0100850929716</v>
      </c>
      <c r="N141" s="163">
        <f t="shared" si="48"/>
        <v>165.64765206429246</v>
      </c>
      <c r="O141" s="165">
        <f t="shared" si="49"/>
        <v>0</v>
      </c>
      <c r="P141" s="166">
        <f t="shared" si="50"/>
        <v>-26.881759700413426</v>
      </c>
      <c r="Q141" s="152">
        <f t="shared" si="51"/>
        <v>0.86037582801496237</v>
      </c>
      <c r="R141" s="276">
        <f>Q157</f>
        <v>0.85825173914797537</v>
      </c>
      <c r="S141" s="167">
        <v>0.70841435185185186</v>
      </c>
      <c r="T141" s="168">
        <v>0.74513888888888891</v>
      </c>
      <c r="U141" s="169"/>
      <c r="V141" s="170">
        <v>52.88333333333334</v>
      </c>
      <c r="W141" s="168"/>
      <c r="X141" s="171"/>
      <c r="Y141" s="279"/>
      <c r="Z141" s="280"/>
      <c r="AA141" s="109">
        <f t="shared" si="52"/>
        <v>-456.98991490702838</v>
      </c>
      <c r="AB141" s="152">
        <f t="shared" si="53"/>
        <v>0.86037582801496226</v>
      </c>
      <c r="AC141" s="267">
        <f>AB157</f>
        <v>0.85825173914797526</v>
      </c>
    </row>
    <row r="142" spans="1:29" ht="15.75" customHeight="1">
      <c r="A142" s="271"/>
      <c r="B142" s="92" t="s">
        <v>104</v>
      </c>
      <c r="C142" s="260" t="s">
        <v>130</v>
      </c>
      <c r="D142" s="261"/>
      <c r="E142" s="93">
        <v>29.85</v>
      </c>
      <c r="F142" s="94">
        <v>2555</v>
      </c>
      <c r="G142" s="95">
        <f t="shared" si="54"/>
        <v>76266.75</v>
      </c>
      <c r="H142" s="96"/>
      <c r="I142" s="97">
        <v>17</v>
      </c>
      <c r="J142" s="98">
        <v>3273</v>
      </c>
      <c r="K142" s="99">
        <f t="shared" si="34"/>
        <v>192.52941176470588</v>
      </c>
      <c r="L142" s="100">
        <v>17</v>
      </c>
      <c r="M142" s="98">
        <f t="shared" si="55"/>
        <v>2816.2890385793057</v>
      </c>
      <c r="N142" s="99">
        <f t="shared" si="48"/>
        <v>165.66406109290034</v>
      </c>
      <c r="O142" s="101">
        <f t="shared" si="49"/>
        <v>0</v>
      </c>
      <c r="P142" s="102">
        <f t="shared" si="50"/>
        <v>-26.865350671805544</v>
      </c>
      <c r="Q142" s="103">
        <f t="shared" si="51"/>
        <v>0.8604610567000629</v>
      </c>
      <c r="R142" s="277"/>
      <c r="S142" s="1">
        <v>0.75</v>
      </c>
      <c r="T142" s="2">
        <v>0.78780092592592588</v>
      </c>
      <c r="U142" s="104">
        <v>6.9999999999999751</v>
      </c>
      <c r="V142" s="105">
        <v>54.433333333333266</v>
      </c>
      <c r="W142" s="106"/>
      <c r="X142" s="113"/>
      <c r="Y142" s="262"/>
      <c r="Z142" s="263"/>
      <c r="AA142" s="111">
        <f t="shared" si="52"/>
        <v>-456.71096142069428</v>
      </c>
      <c r="AB142" s="103">
        <f t="shared" si="53"/>
        <v>0.8604610567000629</v>
      </c>
      <c r="AC142" s="268"/>
    </row>
    <row r="143" spans="1:29" ht="15.75" customHeight="1">
      <c r="A143" s="271"/>
      <c r="B143" s="92" t="s">
        <v>115</v>
      </c>
      <c r="C143" s="260" t="s">
        <v>246</v>
      </c>
      <c r="D143" s="261"/>
      <c r="E143" s="93">
        <v>13.42</v>
      </c>
      <c r="F143" s="94">
        <v>290</v>
      </c>
      <c r="G143" s="95">
        <f t="shared" si="54"/>
        <v>3891.8</v>
      </c>
      <c r="H143" s="96">
        <v>2</v>
      </c>
      <c r="I143" s="97">
        <v>6</v>
      </c>
      <c r="J143" s="98">
        <v>3600</v>
      </c>
      <c r="K143" s="99">
        <f t="shared" si="34"/>
        <v>600</v>
      </c>
      <c r="L143" s="100">
        <v>6</v>
      </c>
      <c r="M143" s="98">
        <f t="shared" si="55"/>
        <v>3079.646017699069</v>
      </c>
      <c r="N143" s="99">
        <f t="shared" si="48"/>
        <v>513.27433628317817</v>
      </c>
      <c r="O143" s="101">
        <f t="shared" si="49"/>
        <v>0</v>
      </c>
      <c r="P143" s="102">
        <f t="shared" si="50"/>
        <v>-86.725663716821828</v>
      </c>
      <c r="Q143" s="103">
        <f t="shared" si="51"/>
        <v>0.85545722713863026</v>
      </c>
      <c r="R143" s="277"/>
      <c r="S143" s="1">
        <v>0.7926157407407407</v>
      </c>
      <c r="T143" s="2">
        <v>0.79653935185185187</v>
      </c>
      <c r="U143" s="104">
        <v>6.9333333333333513</v>
      </c>
      <c r="V143" s="105">
        <v>5.6500000000000838</v>
      </c>
      <c r="W143" s="106"/>
      <c r="X143" s="113"/>
      <c r="Y143" s="262"/>
      <c r="Z143" s="263"/>
      <c r="AA143" s="111">
        <f t="shared" si="52"/>
        <v>-520.35398230093097</v>
      </c>
      <c r="AB143" s="103">
        <f t="shared" si="53"/>
        <v>0.85545722713863026</v>
      </c>
      <c r="AC143" s="268"/>
    </row>
    <row r="144" spans="1:29" ht="15.75" customHeight="1">
      <c r="A144" s="271"/>
      <c r="B144" s="92" t="s">
        <v>115</v>
      </c>
      <c r="C144" s="260" t="s">
        <v>131</v>
      </c>
      <c r="D144" s="261"/>
      <c r="E144" s="93">
        <v>28.57</v>
      </c>
      <c r="F144" s="94">
        <v>1645</v>
      </c>
      <c r="G144" s="95">
        <f t="shared" si="54"/>
        <v>46997.65</v>
      </c>
      <c r="H144" s="96"/>
      <c r="I144" s="97">
        <v>13</v>
      </c>
      <c r="J144" s="98">
        <v>3600</v>
      </c>
      <c r="K144" s="99">
        <f t="shared" si="34"/>
        <v>276.92307692307691</v>
      </c>
      <c r="L144" s="100">
        <v>13</v>
      </c>
      <c r="M144" s="98">
        <f t="shared" si="55"/>
        <v>3077.9625779625621</v>
      </c>
      <c r="N144" s="99">
        <f t="shared" si="48"/>
        <v>236.76635215096633</v>
      </c>
      <c r="O144" s="101">
        <f t="shared" si="49"/>
        <v>0</v>
      </c>
      <c r="P144" s="102">
        <f t="shared" si="50"/>
        <v>-40.156724772110579</v>
      </c>
      <c r="Q144" s="103">
        <f t="shared" si="51"/>
        <v>0.85498960498960064</v>
      </c>
      <c r="R144" s="277"/>
      <c r="S144" s="1">
        <v>0.79930555555555549</v>
      </c>
      <c r="T144" s="2">
        <v>0.82157407407407412</v>
      </c>
      <c r="U144" s="104">
        <v>3.9833333333332099</v>
      </c>
      <c r="V144" s="105">
        <v>32.066666666666833</v>
      </c>
      <c r="W144" s="106"/>
      <c r="X144" s="107"/>
      <c r="Y144" s="262"/>
      <c r="Z144" s="263"/>
      <c r="AA144" s="111">
        <f t="shared" si="52"/>
        <v>-522.03742203743786</v>
      </c>
      <c r="AB144" s="103">
        <f t="shared" si="53"/>
        <v>0.85498960498960064</v>
      </c>
      <c r="AC144" s="268"/>
    </row>
    <row r="145" spans="1:29" ht="15.75" customHeight="1">
      <c r="A145" s="272"/>
      <c r="B145" s="92" t="s">
        <v>104</v>
      </c>
      <c r="C145" s="260" t="s">
        <v>128</v>
      </c>
      <c r="D145" s="261"/>
      <c r="E145" s="93">
        <v>25.64</v>
      </c>
      <c r="F145" s="94">
        <v>2307</v>
      </c>
      <c r="G145" s="95">
        <f t="shared" si="54"/>
        <v>59151.48</v>
      </c>
      <c r="H145" s="113"/>
      <c r="I145" s="97">
        <v>11</v>
      </c>
      <c r="J145" s="98">
        <v>3000</v>
      </c>
      <c r="K145" s="99">
        <f t="shared" si="34"/>
        <v>272.72727272727275</v>
      </c>
      <c r="L145" s="114">
        <v>11</v>
      </c>
      <c r="M145" s="98">
        <f t="shared" si="55"/>
        <v>2580.8576755748854</v>
      </c>
      <c r="N145" s="99">
        <f t="shared" si="48"/>
        <v>234.62342505226232</v>
      </c>
      <c r="O145" s="101">
        <f t="shared" si="49"/>
        <v>0</v>
      </c>
      <c r="P145" s="102">
        <f t="shared" si="50"/>
        <v>-38.103847675010428</v>
      </c>
      <c r="Q145" s="103">
        <f t="shared" si="51"/>
        <v>0.86028589185829507</v>
      </c>
      <c r="R145" s="277"/>
      <c r="S145" s="1">
        <v>0.82594907407407403</v>
      </c>
      <c r="T145" s="2">
        <v>0.86319444444444449</v>
      </c>
      <c r="U145" s="104">
        <v>6.2999999999998657</v>
      </c>
      <c r="V145" s="105">
        <v>53.633333333333454</v>
      </c>
      <c r="W145" s="106">
        <v>0.86319444444444449</v>
      </c>
      <c r="X145" s="107">
        <v>0.90370370370370368</v>
      </c>
      <c r="Y145" s="262"/>
      <c r="Z145" s="263"/>
      <c r="AA145" s="111">
        <f t="shared" si="52"/>
        <v>-419.14232442511457</v>
      </c>
      <c r="AB145" s="103">
        <f t="shared" si="53"/>
        <v>0.86028589185829518</v>
      </c>
      <c r="AC145" s="268"/>
    </row>
    <row r="146" spans="1:29" ht="15.75" customHeight="1">
      <c r="A146" s="272"/>
      <c r="B146" s="92" t="s">
        <v>115</v>
      </c>
      <c r="C146" s="260" t="s">
        <v>246</v>
      </c>
      <c r="D146" s="261"/>
      <c r="E146" s="93">
        <v>13.42</v>
      </c>
      <c r="F146" s="94">
        <v>1683</v>
      </c>
      <c r="G146" s="115">
        <f t="shared" si="54"/>
        <v>22585.86</v>
      </c>
      <c r="H146" s="116"/>
      <c r="I146" s="97">
        <v>6</v>
      </c>
      <c r="J146" s="98">
        <v>3600</v>
      </c>
      <c r="K146" s="99">
        <f t="shared" si="34"/>
        <v>600</v>
      </c>
      <c r="L146" s="100">
        <v>6</v>
      </c>
      <c r="M146" s="98">
        <f t="shared" si="55"/>
        <v>3091.224489795909</v>
      </c>
      <c r="N146" s="99">
        <f t="shared" si="48"/>
        <v>515.20408163265154</v>
      </c>
      <c r="O146" s="101">
        <f t="shared" si="49"/>
        <v>0</v>
      </c>
      <c r="P146" s="102">
        <f t="shared" si="50"/>
        <v>-84.795918367348463</v>
      </c>
      <c r="Q146" s="103">
        <f t="shared" si="51"/>
        <v>0.85867346938775257</v>
      </c>
      <c r="R146" s="277"/>
      <c r="S146" s="1">
        <v>0.90370370370370368</v>
      </c>
      <c r="T146" s="2">
        <v>0.92638888888888893</v>
      </c>
      <c r="U146" s="104">
        <v>58.333333333333229</v>
      </c>
      <c r="V146" s="105">
        <v>32.666666666666764</v>
      </c>
      <c r="W146" s="106"/>
      <c r="X146" s="4"/>
      <c r="Y146" s="262"/>
      <c r="Z146" s="263"/>
      <c r="AA146" s="111">
        <f t="shared" si="52"/>
        <v>-508.77551020409101</v>
      </c>
      <c r="AB146" s="103">
        <f t="shared" si="53"/>
        <v>0.85867346938775246</v>
      </c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6">AVERAGE(I141:I156)</f>
        <v>11.666666666666666</v>
      </c>
      <c r="J157" s="138">
        <f t="shared" si="56"/>
        <v>3391</v>
      </c>
      <c r="K157" s="139">
        <f t="shared" ref="K157" si="57">J157/I157</f>
        <v>290.65714285714284</v>
      </c>
      <c r="L157" s="137">
        <f t="shared" ref="L157:M157" si="58">AVERAGE(L141:L156)</f>
        <v>11.666666666666666</v>
      </c>
      <c r="M157" s="138">
        <f t="shared" si="58"/>
        <v>2910.3316474507842</v>
      </c>
      <c r="N157" s="139">
        <f>M157/L157</f>
        <v>249.45699835292439</v>
      </c>
      <c r="O157" s="140">
        <f>L157-I157</f>
        <v>0</v>
      </c>
      <c r="P157" s="141">
        <f>N157-K157</f>
        <v>-41.200144504218457</v>
      </c>
      <c r="Q157" s="142">
        <f>N157/K157</f>
        <v>0.85825173914797537</v>
      </c>
      <c r="R157" s="278"/>
      <c r="S157" s="143">
        <f>S141</f>
        <v>0.70841435185185186</v>
      </c>
      <c r="T157" s="144">
        <f>INDEX(T141:T156,COUNTA(T141:T156))</f>
        <v>0.92638888888888893</v>
      </c>
      <c r="U157" s="145"/>
      <c r="V157" s="156"/>
      <c r="W157" s="135"/>
      <c r="X157" s="139"/>
      <c r="Y157" s="265"/>
      <c r="Z157" s="266"/>
      <c r="AA157" s="157">
        <f>M157-J157</f>
        <v>-480.6683525492158</v>
      </c>
      <c r="AB157" s="142">
        <f>M157/J157</f>
        <v>0.85825173914797526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10181</v>
      </c>
      <c r="G158" s="159">
        <f t="shared" ref="G158" si="59">E158*F158</f>
        <v>142839.43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2407.9626831351434</v>
      </c>
      <c r="N158" s="163">
        <f>M158/L158</f>
        <v>601.99067078378584</v>
      </c>
      <c r="O158" s="165">
        <f>L158-I158</f>
        <v>0</v>
      </c>
      <c r="P158" s="166">
        <f>N158-K158</f>
        <v>-73.009329216214155</v>
      </c>
      <c r="Q158" s="152">
        <f>N158/K158</f>
        <v>0.89183803079079382</v>
      </c>
      <c r="R158" s="276">
        <f>Q174</f>
        <v>0.89183803079079382</v>
      </c>
      <c r="S158" s="167">
        <v>0.70855324074074078</v>
      </c>
      <c r="T158" s="168">
        <v>0.88472222222222219</v>
      </c>
      <c r="U158" s="169"/>
      <c r="V158" s="170">
        <v>253.68333333333322</v>
      </c>
      <c r="W158" s="168"/>
      <c r="X158" s="171"/>
      <c r="Y158" s="279"/>
      <c r="Z158" s="280"/>
      <c r="AA158" s="109">
        <f>M158-J158</f>
        <v>-292.03731686485662</v>
      </c>
      <c r="AB158" s="152">
        <f>M158/J158</f>
        <v>0.89183803079079382</v>
      </c>
      <c r="AC158" s="267">
        <f>AB174</f>
        <v>0.89183803079079382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0">AVERAGE(I158:I173)</f>
        <v>4</v>
      </c>
      <c r="J174" s="138">
        <f t="shared" si="60"/>
        <v>2700</v>
      </c>
      <c r="K174" s="139">
        <f t="shared" ref="K174" si="61">J174/I174</f>
        <v>675</v>
      </c>
      <c r="L174" s="137">
        <f t="shared" ref="L174:M174" si="62">AVERAGE(L158:L173)</f>
        <v>4</v>
      </c>
      <c r="M174" s="138">
        <f t="shared" si="62"/>
        <v>2407.9626831351434</v>
      </c>
      <c r="N174" s="139">
        <f>M174/L174</f>
        <v>601.99067078378584</v>
      </c>
      <c r="O174" s="140">
        <f>L174-I174</f>
        <v>0</v>
      </c>
      <c r="P174" s="141">
        <f>N174-K174</f>
        <v>-73.009329216214155</v>
      </c>
      <c r="Q174" s="142">
        <f>N174/K174</f>
        <v>0.89183803079079382</v>
      </c>
      <c r="R174" s="278"/>
      <c r="S174" s="143">
        <f>S158</f>
        <v>0.70855324074074078</v>
      </c>
      <c r="T174" s="144">
        <f>INDEX(T158:T173,COUNTA(T158:T173))</f>
        <v>0.88472222222222219</v>
      </c>
      <c r="U174" s="145"/>
      <c r="V174" s="156"/>
      <c r="W174" s="135"/>
      <c r="X174" s="139"/>
      <c r="Y174" s="265"/>
      <c r="Z174" s="266"/>
      <c r="AA174" s="157">
        <f>M174-J174</f>
        <v>-292.03731686485662</v>
      </c>
      <c r="AB174" s="142">
        <f>M174/J174</f>
        <v>0.89183803079079382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1479</v>
      </c>
      <c r="G175" s="159">
        <f t="shared" ref="G175:G178" si="63">E175*F175</f>
        <v>40790.82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2568.4515195369054</v>
      </c>
      <c r="N175" s="163">
        <f>M175/L175</f>
        <v>642.11287988422634</v>
      </c>
      <c r="O175" s="165">
        <f>L175-I175</f>
        <v>0</v>
      </c>
      <c r="P175" s="166">
        <f>N175-K175</f>
        <v>-107.88712011577366</v>
      </c>
      <c r="Q175" s="152">
        <f>N175/K175</f>
        <v>0.85615050651230185</v>
      </c>
      <c r="R175" s="276">
        <f>Q191</f>
        <v>0.86443500193817835</v>
      </c>
      <c r="S175" s="167">
        <v>0.70864583333333331</v>
      </c>
      <c r="T175" s="168">
        <v>0.73263888888888884</v>
      </c>
      <c r="U175" s="169"/>
      <c r="V175" s="170">
        <v>34.549999999999969</v>
      </c>
      <c r="W175" s="173"/>
      <c r="X175" s="151"/>
      <c r="Y175" s="279"/>
      <c r="Z175" s="280"/>
      <c r="AA175" s="109">
        <f>M175-J175</f>
        <v>-431.54848046309462</v>
      </c>
      <c r="AB175" s="152">
        <f>M175/J175</f>
        <v>0.85615050651230185</v>
      </c>
      <c r="AC175" s="267">
        <f>AB191</f>
        <v>0.86443500193817835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1188</v>
      </c>
      <c r="G176" s="95">
        <f t="shared" si="63"/>
        <v>28690.199999999997</v>
      </c>
      <c r="H176" s="96"/>
      <c r="I176" s="97">
        <v>4</v>
      </c>
      <c r="J176" s="98">
        <v>3000</v>
      </c>
      <c r="K176" s="99">
        <f t="shared" ref="K176:K178" si="64">J176/I176</f>
        <v>750</v>
      </c>
      <c r="L176" s="100">
        <v>4</v>
      </c>
      <c r="M176" s="98">
        <f>F176/V176*60</f>
        <v>2562.4925104853228</v>
      </c>
      <c r="N176" s="99">
        <f>M176/L176</f>
        <v>640.6231276213307</v>
      </c>
      <c r="O176" s="101">
        <f>L176-I176</f>
        <v>0</v>
      </c>
      <c r="P176" s="102">
        <f>N176-K176</f>
        <v>-109.3768723786693</v>
      </c>
      <c r="Q176" s="103">
        <f>N176/K176</f>
        <v>0.85416417016177426</v>
      </c>
      <c r="R176" s="277"/>
      <c r="S176" s="1">
        <v>0.73554398148148148</v>
      </c>
      <c r="T176" s="2">
        <v>0.75486111111111109</v>
      </c>
      <c r="U176" s="104">
        <v>4.1833333333334011</v>
      </c>
      <c r="V176" s="105">
        <v>27.816666666666645</v>
      </c>
      <c r="W176" s="106"/>
      <c r="X176" s="107"/>
      <c r="Y176" s="262"/>
      <c r="Z176" s="263"/>
      <c r="AA176" s="111">
        <f>M176-J176</f>
        <v>-437.50748951467722</v>
      </c>
      <c r="AB176" s="103">
        <f>M176/J176</f>
        <v>0.85416417016177426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3171</v>
      </c>
      <c r="G177" s="95">
        <f t="shared" si="63"/>
        <v>49816.41</v>
      </c>
      <c r="H177" s="96"/>
      <c r="I177" s="97">
        <v>3</v>
      </c>
      <c r="J177" s="98">
        <v>3300</v>
      </c>
      <c r="K177" s="99">
        <f t="shared" si="64"/>
        <v>1100</v>
      </c>
      <c r="L177" s="100">
        <v>3</v>
      </c>
      <c r="M177" s="98">
        <f>F177/V177*60</f>
        <v>2874.7418786200014</v>
      </c>
      <c r="N177" s="99">
        <f>M177/L177</f>
        <v>958.24729287333378</v>
      </c>
      <c r="O177" s="101">
        <f>L177-I177</f>
        <v>0</v>
      </c>
      <c r="P177" s="102">
        <f>N177-K177</f>
        <v>-141.75270712666622</v>
      </c>
      <c r="Q177" s="103">
        <f>N177/K177</f>
        <v>0.87113390261212165</v>
      </c>
      <c r="R177" s="277"/>
      <c r="S177" s="1">
        <v>0.75763888888888897</v>
      </c>
      <c r="T177" s="2">
        <v>0.80359953703703701</v>
      </c>
      <c r="U177" s="104">
        <v>4.0000000000001457</v>
      </c>
      <c r="V177" s="105">
        <v>66.183333333333181</v>
      </c>
      <c r="W177" s="106"/>
      <c r="X177" s="107"/>
      <c r="Y177" s="262"/>
      <c r="Z177" s="263"/>
      <c r="AA177" s="111">
        <f>M177-J177</f>
        <v>-425.25812137999856</v>
      </c>
      <c r="AB177" s="103">
        <f>M177/J177</f>
        <v>0.87113390261212165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6336</v>
      </c>
      <c r="G178" s="95">
        <f t="shared" si="63"/>
        <v>113351.04000000001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2886.1951157788162</v>
      </c>
      <c r="N178" s="99">
        <f>M178/L178</f>
        <v>721.54877894470405</v>
      </c>
      <c r="O178" s="101">
        <f>L178-I178</f>
        <v>0</v>
      </c>
      <c r="P178" s="102">
        <f>N178-K178</f>
        <v>-103.45122105529595</v>
      </c>
      <c r="Q178" s="103">
        <f>N178/K178</f>
        <v>0.87460458053903523</v>
      </c>
      <c r="R178" s="277"/>
      <c r="S178" s="1">
        <v>0.80714120370370368</v>
      </c>
      <c r="T178" s="2">
        <v>0.89861111111111114</v>
      </c>
      <c r="U178" s="104">
        <v>5.0999999999999979</v>
      </c>
      <c r="V178" s="105">
        <v>131.71666666666675</v>
      </c>
      <c r="W178" s="106"/>
      <c r="X178" s="107"/>
      <c r="Y178" s="262"/>
      <c r="Z178" s="263"/>
      <c r="AA178" s="111">
        <f>M178-J178</f>
        <v>-413.80488422118378</v>
      </c>
      <c r="AB178" s="103">
        <f>M178/J178</f>
        <v>0.87460458053903523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3.75</v>
      </c>
      <c r="J191" s="138">
        <f t="shared" si="65"/>
        <v>3150</v>
      </c>
      <c r="K191" s="139">
        <f t="shared" ref="K191" si="66">J191/I191</f>
        <v>840</v>
      </c>
      <c r="L191" s="137">
        <f t="shared" ref="L191:M191" si="67">AVERAGE(L175:L190)</f>
        <v>3.75</v>
      </c>
      <c r="M191" s="138">
        <f t="shared" si="67"/>
        <v>2722.9702561052618</v>
      </c>
      <c r="N191" s="139">
        <f>M191/L191</f>
        <v>726.12540162806977</v>
      </c>
      <c r="O191" s="140">
        <f>L191-I191</f>
        <v>0</v>
      </c>
      <c r="P191" s="141">
        <f>N191-K191</f>
        <v>-113.87459837193023</v>
      </c>
      <c r="Q191" s="142">
        <f>N191/K191</f>
        <v>0.86443500193817835</v>
      </c>
      <c r="R191" s="278"/>
      <c r="S191" s="143">
        <f>S175</f>
        <v>0.70864583333333331</v>
      </c>
      <c r="T191" s="144">
        <f>INDEX(T175:T190,COUNTA(T175:T190))</f>
        <v>0.89861111111111114</v>
      </c>
      <c r="U191" s="145"/>
      <c r="V191" s="156"/>
      <c r="W191" s="89"/>
      <c r="X191" s="91"/>
      <c r="Y191" s="265"/>
      <c r="Z191" s="266"/>
      <c r="AA191" s="157">
        <f>M191-J191</f>
        <v>-427.0297438947382</v>
      </c>
      <c r="AB191" s="142">
        <f>M191/J191</f>
        <v>0.86443500193817835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2102</v>
      </c>
      <c r="G192" s="159">
        <f t="shared" ref="G192:G195" si="68">E192*F192</f>
        <v>46832.560000000005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2864.1937925813845</v>
      </c>
      <c r="N192" s="163">
        <f>M192/L192</f>
        <v>572.83875851627693</v>
      </c>
      <c r="O192" s="165">
        <f>L192-I192</f>
        <v>0</v>
      </c>
      <c r="P192" s="166">
        <f>N192-K192</f>
        <v>-87.161241483723074</v>
      </c>
      <c r="Q192" s="152">
        <f>N192/K192</f>
        <v>0.86793751290344989</v>
      </c>
      <c r="R192" s="276">
        <f>Q208</f>
        <v>0.8700353744424264</v>
      </c>
      <c r="S192" s="167">
        <v>0.70833333333333337</v>
      </c>
      <c r="T192" s="168">
        <v>0.73891203703703701</v>
      </c>
      <c r="U192" s="169"/>
      <c r="V192" s="170">
        <v>44.033333333333232</v>
      </c>
      <c r="W192" s="173"/>
      <c r="X192" s="151"/>
      <c r="Y192" s="279"/>
      <c r="Z192" s="280"/>
      <c r="AA192" s="109">
        <f>M192-J192</f>
        <v>-435.80620741861549</v>
      </c>
      <c r="AB192" s="152">
        <f>M192/J192</f>
        <v>0.86793751290344989</v>
      </c>
      <c r="AC192" s="267">
        <f>AB208</f>
        <v>0.8700353744424264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1881</v>
      </c>
      <c r="G193" s="95">
        <f t="shared" si="68"/>
        <v>34196.58</v>
      </c>
      <c r="H193" s="96"/>
      <c r="I193" s="97">
        <v>4</v>
      </c>
      <c r="J193" s="98">
        <v>3300</v>
      </c>
      <c r="K193" s="99">
        <f t="shared" ref="K193:K231" si="69">J193/I193</f>
        <v>825</v>
      </c>
      <c r="L193" s="100">
        <v>4</v>
      </c>
      <c r="M193" s="98">
        <f>F193/V193*60</f>
        <v>2860.8365019011458</v>
      </c>
      <c r="N193" s="99">
        <f>M193/L193</f>
        <v>715.20912547528644</v>
      </c>
      <c r="O193" s="101">
        <f>L193-I193</f>
        <v>0</v>
      </c>
      <c r="P193" s="102">
        <f>N193-K193</f>
        <v>-109.79087452471356</v>
      </c>
      <c r="Q193" s="103">
        <f>N193/K193</f>
        <v>0.86692015209125628</v>
      </c>
      <c r="R193" s="277"/>
      <c r="S193" s="1">
        <v>0.74375000000000002</v>
      </c>
      <c r="T193" s="2">
        <v>0.77114583333333331</v>
      </c>
      <c r="U193" s="104">
        <v>6.9666666666667432</v>
      </c>
      <c r="V193" s="105">
        <v>39.449999999999932</v>
      </c>
      <c r="W193" s="106"/>
      <c r="X193" s="107"/>
      <c r="Y193" s="262"/>
      <c r="Z193" s="263"/>
      <c r="AA193" s="111">
        <f>M193-J193</f>
        <v>-439.16349809885423</v>
      </c>
      <c r="AB193" s="103">
        <f>M193/J193</f>
        <v>0.86692015209125628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5669</v>
      </c>
      <c r="G194" s="95">
        <f t="shared" si="68"/>
        <v>94445.54</v>
      </c>
      <c r="H194" s="96">
        <v>2</v>
      </c>
      <c r="I194" s="97">
        <v>4</v>
      </c>
      <c r="J194" s="98">
        <v>3300</v>
      </c>
      <c r="K194" s="99">
        <f t="shared" si="69"/>
        <v>825</v>
      </c>
      <c r="L194" s="100">
        <v>4</v>
      </c>
      <c r="M194" s="98">
        <f>F194/V194*60</f>
        <v>2884.5795053003535</v>
      </c>
      <c r="N194" s="99">
        <f>M194/L194</f>
        <v>721.14487632508838</v>
      </c>
      <c r="O194" s="101">
        <f>L194-I194</f>
        <v>0</v>
      </c>
      <c r="P194" s="102">
        <f>N194-K194</f>
        <v>-103.85512367491162</v>
      </c>
      <c r="Q194" s="103">
        <f>N194/K194</f>
        <v>0.87411500160616773</v>
      </c>
      <c r="R194" s="277"/>
      <c r="S194" s="1">
        <v>0.77505787037037033</v>
      </c>
      <c r="T194" s="2">
        <v>0.8569444444444444</v>
      </c>
      <c r="U194" s="104">
        <v>5.633333333333308</v>
      </c>
      <c r="V194" s="105">
        <v>117.91666666666666</v>
      </c>
      <c r="W194" s="106">
        <v>0.8569444444444444</v>
      </c>
      <c r="X194" s="107">
        <v>0.89537037037037037</v>
      </c>
      <c r="Y194" s="262"/>
      <c r="Z194" s="263"/>
      <c r="AA194" s="111">
        <f>M194-J194</f>
        <v>-415.4204946996465</v>
      </c>
      <c r="AB194" s="103">
        <f>M194/J194</f>
        <v>0.87411500160616773</v>
      </c>
      <c r="AC194" s="268"/>
    </row>
    <row r="195" spans="1:29" ht="15.75" customHeight="1">
      <c r="A195" s="282"/>
      <c r="B195" s="92" t="s">
        <v>115</v>
      </c>
      <c r="C195" s="260" t="s">
        <v>141</v>
      </c>
      <c r="D195" s="261"/>
      <c r="E195" s="93">
        <v>16.66</v>
      </c>
      <c r="F195" s="94">
        <v>3913</v>
      </c>
      <c r="G195" s="95">
        <f t="shared" si="68"/>
        <v>65190.58</v>
      </c>
      <c r="H195" s="96"/>
      <c r="I195" s="97">
        <v>4</v>
      </c>
      <c r="J195" s="98">
        <v>3300</v>
      </c>
      <c r="K195" s="99">
        <f t="shared" si="69"/>
        <v>825</v>
      </c>
      <c r="L195" s="100">
        <v>4</v>
      </c>
      <c r="M195" s="98">
        <f>F195/V195*60</f>
        <v>2874.8571428571458</v>
      </c>
      <c r="N195" s="99">
        <f>M195/L195</f>
        <v>718.71428571428646</v>
      </c>
      <c r="O195" s="101">
        <f>L195-I195</f>
        <v>0</v>
      </c>
      <c r="P195" s="102">
        <f>N195-K195</f>
        <v>-106.28571428571354</v>
      </c>
      <c r="Q195" s="103">
        <f>N195/K195</f>
        <v>0.87116883116883204</v>
      </c>
      <c r="R195" s="277"/>
      <c r="S195" s="1">
        <v>0.89537037037037037</v>
      </c>
      <c r="T195" s="2">
        <v>0.95208333333333328</v>
      </c>
      <c r="U195" s="104">
        <v>55.3333333333334</v>
      </c>
      <c r="V195" s="105">
        <v>81.666666666666586</v>
      </c>
      <c r="W195" s="106"/>
      <c r="X195" s="107"/>
      <c r="Y195" s="262"/>
      <c r="Z195" s="263"/>
      <c r="AA195" s="111">
        <f>M195-J195</f>
        <v>-425.14285714285415</v>
      </c>
      <c r="AB195" s="103">
        <f>M195/J195</f>
        <v>0.87116883116883204</v>
      </c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70">AVERAGE(I192:I207)</f>
        <v>4.25</v>
      </c>
      <c r="J208" s="138">
        <f t="shared" si="70"/>
        <v>3300</v>
      </c>
      <c r="K208" s="139">
        <f t="shared" ref="K208" si="71">J208/I208</f>
        <v>776.47058823529414</v>
      </c>
      <c r="L208" s="137">
        <f t="shared" ref="L208:M208" si="72">AVERAGE(L192:L207)</f>
        <v>4.25</v>
      </c>
      <c r="M208" s="138">
        <f t="shared" si="72"/>
        <v>2871.1167356600072</v>
      </c>
      <c r="N208" s="139">
        <f>M208/L208</f>
        <v>675.55687897882524</v>
      </c>
      <c r="O208" s="140">
        <f>L208-I208</f>
        <v>0</v>
      </c>
      <c r="P208" s="141">
        <f>N208-K208</f>
        <v>-100.91370925646891</v>
      </c>
      <c r="Q208" s="142">
        <f>N208/K208</f>
        <v>0.8700353744424264</v>
      </c>
      <c r="R208" s="278"/>
      <c r="S208" s="143">
        <f>S192</f>
        <v>0.70833333333333337</v>
      </c>
      <c r="T208" s="144">
        <f>INDEX(T192:T207,COUNTA(T192:T207))</f>
        <v>0.95208333333333328</v>
      </c>
      <c r="U208" s="145"/>
      <c r="V208" s="156"/>
      <c r="W208" s="89"/>
      <c r="X208" s="91"/>
      <c r="Y208" s="265"/>
      <c r="Z208" s="266"/>
      <c r="AA208" s="157">
        <f>M208-J208</f>
        <v>-428.88326433999282</v>
      </c>
      <c r="AB208" s="142">
        <f>M208/J208</f>
        <v>0.8700353744424264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4237</v>
      </c>
      <c r="G209" s="159">
        <f t="shared" ref="G209:G211" si="73">E209*F209</f>
        <v>77028.66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3031.8425760286227</v>
      </c>
      <c r="N209" s="163">
        <f>M209/L209</f>
        <v>1010.6141920095409</v>
      </c>
      <c r="O209" s="165">
        <f>L209-I209</f>
        <v>0</v>
      </c>
      <c r="P209" s="166">
        <f>N209-K209</f>
        <v>-189.38580799045906</v>
      </c>
      <c r="Q209" s="152">
        <f>N209/K209</f>
        <v>0.84217849334128414</v>
      </c>
      <c r="R209" s="276">
        <f>Q225</f>
        <v>0.8420322369346297</v>
      </c>
      <c r="S209" s="167">
        <v>0.70843750000000005</v>
      </c>
      <c r="T209" s="168">
        <v>0.76666666666666672</v>
      </c>
      <c r="U209" s="169"/>
      <c r="V209" s="170">
        <v>83.85</v>
      </c>
      <c r="W209" s="173"/>
      <c r="X209" s="151"/>
      <c r="Y209" s="279"/>
      <c r="Z209" s="280"/>
      <c r="AA209" s="109">
        <f>M209-J209</f>
        <v>-568.15742397137728</v>
      </c>
      <c r="AB209" s="152">
        <f>M209/J209</f>
        <v>0.84217849334128414</v>
      </c>
      <c r="AC209" s="267">
        <f>AB225</f>
        <v>0.8420322369346297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5585</v>
      </c>
      <c r="G210" s="95">
        <f t="shared" si="73"/>
        <v>79753.8</v>
      </c>
      <c r="H210" s="96">
        <v>2</v>
      </c>
      <c r="I210" s="97">
        <v>3</v>
      </c>
      <c r="J210" s="98">
        <v>3600</v>
      </c>
      <c r="K210" s="99">
        <f t="shared" si="69"/>
        <v>1200</v>
      </c>
      <c r="L210" s="100">
        <v>3</v>
      </c>
      <c r="M210" s="98">
        <f>F210/V210*60</f>
        <v>3028.9243748116924</v>
      </c>
      <c r="N210" s="99">
        <f>M210/L210</f>
        <v>1009.6414582705642</v>
      </c>
      <c r="O210" s="101">
        <f>L210-I210</f>
        <v>0</v>
      </c>
      <c r="P210" s="102">
        <f>N210-K210</f>
        <v>-190.35854172943584</v>
      </c>
      <c r="Q210" s="103">
        <f>N210/K210</f>
        <v>0.84136788189213685</v>
      </c>
      <c r="R210" s="277"/>
      <c r="S210" s="1">
        <v>0.77872685185185186</v>
      </c>
      <c r="T210" s="2">
        <v>0.85555555555555551</v>
      </c>
      <c r="U210" s="104">
        <v>17.36666666666661</v>
      </c>
      <c r="V210" s="105">
        <v>110.63333333333325</v>
      </c>
      <c r="W210" s="106">
        <v>0.85555555555555551</v>
      </c>
      <c r="X210" s="107">
        <v>0.91111111111111098</v>
      </c>
      <c r="Y210" s="262"/>
      <c r="Z210" s="263"/>
      <c r="AA210" s="111">
        <f>M210-J210</f>
        <v>-571.07562518830764</v>
      </c>
      <c r="AB210" s="103">
        <f>M210/J210</f>
        <v>0.84136788189213674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6277</v>
      </c>
      <c r="G211" s="95">
        <f t="shared" si="73"/>
        <v>89635.56</v>
      </c>
      <c r="H211" s="96"/>
      <c r="I211" s="97">
        <v>3</v>
      </c>
      <c r="J211" s="98">
        <v>3600</v>
      </c>
      <c r="K211" s="99">
        <f t="shared" si="69"/>
        <v>1200</v>
      </c>
      <c r="L211" s="100">
        <v>3</v>
      </c>
      <c r="M211" s="98">
        <f>F211/V211*60</f>
        <v>3033.181208053687</v>
      </c>
      <c r="N211" s="99">
        <f>M211/L211</f>
        <v>1011.0604026845623</v>
      </c>
      <c r="O211" s="101">
        <f>L211-I211</f>
        <v>0</v>
      </c>
      <c r="P211" s="102">
        <f>N211-K211</f>
        <v>-188.93959731543771</v>
      </c>
      <c r="Q211" s="103">
        <f>N211/K211</f>
        <v>0.84255033557046854</v>
      </c>
      <c r="R211" s="277"/>
      <c r="S211" s="1">
        <v>0.91111111111111098</v>
      </c>
      <c r="T211" s="2">
        <v>0.99733796296296295</v>
      </c>
      <c r="U211" s="104">
        <v>79.999999999999872</v>
      </c>
      <c r="V211" s="105">
        <v>124.16666666666684</v>
      </c>
      <c r="W211" s="106"/>
      <c r="X211" s="107"/>
      <c r="Y211" s="262"/>
      <c r="Z211" s="263"/>
      <c r="AA211" s="111">
        <f>M211-J211</f>
        <v>-566.81879194631301</v>
      </c>
      <c r="AB211" s="103">
        <f>M211/J211</f>
        <v>0.84255033557046866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4">AVERAGE(I209:I224)</f>
        <v>3</v>
      </c>
      <c r="J225" s="138">
        <f t="shared" si="74"/>
        <v>3600</v>
      </c>
      <c r="K225" s="139">
        <f t="shared" ref="K225" si="75">J225/I225</f>
        <v>1200</v>
      </c>
      <c r="L225" s="137">
        <f t="shared" ref="L225:M225" si="76">AVERAGE(L209:L224)</f>
        <v>3</v>
      </c>
      <c r="M225" s="138">
        <f t="shared" si="76"/>
        <v>3031.3160529646671</v>
      </c>
      <c r="N225" s="139">
        <f t="shared" ref="N225:N231" si="77">M225/L225</f>
        <v>1010.4386843215557</v>
      </c>
      <c r="O225" s="140">
        <f t="shared" ref="O225:O231" si="78">L225-I225</f>
        <v>0</v>
      </c>
      <c r="P225" s="141">
        <f t="shared" ref="P225:P231" si="79">N225-K225</f>
        <v>-189.56131567844432</v>
      </c>
      <c r="Q225" s="142">
        <f t="shared" ref="Q225:Q231" si="80">N225/K225</f>
        <v>0.8420322369346297</v>
      </c>
      <c r="R225" s="278"/>
      <c r="S225" s="143">
        <f>S209</f>
        <v>0.70843750000000005</v>
      </c>
      <c r="T225" s="144">
        <f>INDEX(T209:T224,COUNTA(T209:T224))</f>
        <v>0.99733796296296295</v>
      </c>
      <c r="U225" s="145"/>
      <c r="V225" s="156"/>
      <c r="W225" s="89"/>
      <c r="X225" s="91"/>
      <c r="Y225" s="265"/>
      <c r="Z225" s="266"/>
      <c r="AA225" s="157">
        <f t="shared" ref="AA225:AA231" si="81">M225-J225</f>
        <v>-568.68394703533295</v>
      </c>
      <c r="AB225" s="142">
        <f t="shared" ref="AB225:AB231" si="82">M225/J225</f>
        <v>0.8420322369346297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2356</v>
      </c>
      <c r="G226" s="159">
        <f t="shared" ref="G226:G231" si="83">E226*F226</f>
        <v>42832.08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84">F226/V226*60</f>
        <v>3024.8216833095576</v>
      </c>
      <c r="N226" s="163">
        <f t="shared" si="77"/>
        <v>1008.2738944365192</v>
      </c>
      <c r="O226" s="165">
        <f t="shared" si="78"/>
        <v>0</v>
      </c>
      <c r="P226" s="166">
        <f t="shared" si="79"/>
        <v>-191.72610556348081</v>
      </c>
      <c r="Q226" s="152">
        <f t="shared" si="80"/>
        <v>0.84022824536376595</v>
      </c>
      <c r="R226" s="276">
        <f>Q242</f>
        <v>0.86069871988632185</v>
      </c>
      <c r="S226" s="167">
        <v>0.70851851851851855</v>
      </c>
      <c r="T226" s="168">
        <v>0.74097222222222225</v>
      </c>
      <c r="U226" s="169"/>
      <c r="V226" s="170">
        <v>46.733333333333334</v>
      </c>
      <c r="W226" s="168"/>
      <c r="X226" s="171"/>
      <c r="Y226" s="279"/>
      <c r="Z226" s="280"/>
      <c r="AA226" s="174">
        <f t="shared" si="81"/>
        <v>-575.17831669044244</v>
      </c>
      <c r="AB226" s="152">
        <f t="shared" si="82"/>
        <v>0.84022824536376595</v>
      </c>
      <c r="AC226" s="267">
        <f>AB242</f>
        <v>0.86069871988632174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1129</v>
      </c>
      <c r="G227" s="95">
        <f t="shared" si="83"/>
        <v>28021.78</v>
      </c>
      <c r="H227" s="96">
        <v>2</v>
      </c>
      <c r="I227" s="97">
        <v>4</v>
      </c>
      <c r="J227" s="98">
        <v>3300</v>
      </c>
      <c r="K227" s="99">
        <f t="shared" si="69"/>
        <v>825</v>
      </c>
      <c r="L227" s="100">
        <v>4</v>
      </c>
      <c r="M227" s="98">
        <f t="shared" si="84"/>
        <v>2842.2377622377498</v>
      </c>
      <c r="N227" s="99">
        <f t="shared" si="77"/>
        <v>710.55944055943746</v>
      </c>
      <c r="O227" s="101">
        <f t="shared" si="78"/>
        <v>0</v>
      </c>
      <c r="P227" s="102">
        <f t="shared" si="79"/>
        <v>-114.44055944056254</v>
      </c>
      <c r="Q227" s="103">
        <f t="shared" si="80"/>
        <v>0.86128417037507576</v>
      </c>
      <c r="R227" s="277"/>
      <c r="S227" s="1">
        <v>0.75150462962962961</v>
      </c>
      <c r="T227" s="2">
        <v>0.7680555555555556</v>
      </c>
      <c r="U227" s="104">
        <v>15.166666666666586</v>
      </c>
      <c r="V227" s="105">
        <v>23.833333333333435</v>
      </c>
      <c r="W227" s="106"/>
      <c r="X227" s="113"/>
      <c r="Y227" s="262"/>
      <c r="Z227" s="263"/>
      <c r="AA227" s="175">
        <f t="shared" si="81"/>
        <v>-457.76223776225015</v>
      </c>
      <c r="AB227" s="103">
        <f t="shared" si="82"/>
        <v>0.86128417037507576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1048</v>
      </c>
      <c r="G228" s="95">
        <f t="shared" si="83"/>
        <v>26231.440000000002</v>
      </c>
      <c r="H228" s="96">
        <v>2</v>
      </c>
      <c r="I228" s="97">
        <v>4</v>
      </c>
      <c r="J228" s="98">
        <v>3300</v>
      </c>
      <c r="K228" s="99">
        <f t="shared" si="69"/>
        <v>825</v>
      </c>
      <c r="L228" s="100">
        <v>4</v>
      </c>
      <c r="M228" s="98">
        <f t="shared" si="84"/>
        <v>2838.8261851015873</v>
      </c>
      <c r="N228" s="99">
        <f t="shared" si="77"/>
        <v>709.70654627539682</v>
      </c>
      <c r="O228" s="101">
        <f t="shared" si="78"/>
        <v>0</v>
      </c>
      <c r="P228" s="102">
        <f t="shared" si="79"/>
        <v>-115.29345372460318</v>
      </c>
      <c r="Q228" s="103">
        <f t="shared" si="80"/>
        <v>0.86025035912169312</v>
      </c>
      <c r="R228" s="277"/>
      <c r="S228" s="1">
        <v>0.77777777777777779</v>
      </c>
      <c r="T228" s="2">
        <v>0.7931597222222222</v>
      </c>
      <c r="U228" s="104">
        <v>13.99999999999995</v>
      </c>
      <c r="V228" s="105">
        <v>22.149999999999945</v>
      </c>
      <c r="W228" s="106"/>
      <c r="X228" s="113"/>
      <c r="Y228" s="262"/>
      <c r="Z228" s="263"/>
      <c r="AA228" s="175">
        <f t="shared" si="81"/>
        <v>-461.17381489841273</v>
      </c>
      <c r="AB228" s="103">
        <f t="shared" si="82"/>
        <v>0.86025035912169312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2680</v>
      </c>
      <c r="G229" s="95">
        <f t="shared" si="83"/>
        <v>48722.400000000001</v>
      </c>
      <c r="H229" s="96"/>
      <c r="I229" s="97">
        <v>4</v>
      </c>
      <c r="J229" s="98">
        <v>3000</v>
      </c>
      <c r="K229" s="99">
        <f t="shared" si="69"/>
        <v>750</v>
      </c>
      <c r="L229" s="100">
        <v>4</v>
      </c>
      <c r="M229" s="98">
        <f t="shared" si="84"/>
        <v>2628.8828337874625</v>
      </c>
      <c r="N229" s="99">
        <f t="shared" si="77"/>
        <v>657.22070844686561</v>
      </c>
      <c r="O229" s="101">
        <f t="shared" si="78"/>
        <v>0</v>
      </c>
      <c r="P229" s="102">
        <f t="shared" si="79"/>
        <v>-92.779291553134385</v>
      </c>
      <c r="Q229" s="103">
        <f t="shared" si="80"/>
        <v>0.87629427792915415</v>
      </c>
      <c r="R229" s="277"/>
      <c r="S229" s="1">
        <v>0.80694444444444435</v>
      </c>
      <c r="T229" s="2">
        <v>0.84942129629629626</v>
      </c>
      <c r="U229" s="104">
        <v>19.849999999999905</v>
      </c>
      <c r="V229" s="105">
        <v>61.166666666666742</v>
      </c>
      <c r="W229" s="106">
        <v>0.84942129629629626</v>
      </c>
      <c r="X229" s="107">
        <v>0.90625</v>
      </c>
      <c r="Y229" s="262"/>
      <c r="Z229" s="263"/>
      <c r="AA229" s="175">
        <f t="shared" si="81"/>
        <v>-371.11716621253754</v>
      </c>
      <c r="AB229" s="103">
        <f t="shared" si="82"/>
        <v>0.87629427792915415</v>
      </c>
      <c r="AC229" s="268"/>
    </row>
    <row r="230" spans="1:29" ht="15.75" customHeight="1">
      <c r="A230" s="282"/>
      <c r="B230" s="92" t="s">
        <v>115</v>
      </c>
      <c r="C230" s="260" t="s">
        <v>148</v>
      </c>
      <c r="D230" s="261"/>
      <c r="E230" s="93">
        <v>25.03</v>
      </c>
      <c r="F230" s="94">
        <v>2235</v>
      </c>
      <c r="G230" s="95">
        <f t="shared" si="83"/>
        <v>55942.05</v>
      </c>
      <c r="H230" s="113"/>
      <c r="I230" s="97">
        <v>4</v>
      </c>
      <c r="J230" s="98">
        <v>3300</v>
      </c>
      <c r="K230" s="99">
        <f t="shared" si="69"/>
        <v>825</v>
      </c>
      <c r="L230" s="114">
        <v>4</v>
      </c>
      <c r="M230" s="98">
        <f t="shared" si="84"/>
        <v>2851.1693834160137</v>
      </c>
      <c r="N230" s="99">
        <f t="shared" si="77"/>
        <v>712.79234585400343</v>
      </c>
      <c r="O230" s="101">
        <f t="shared" si="78"/>
        <v>0</v>
      </c>
      <c r="P230" s="102">
        <f t="shared" si="79"/>
        <v>-112.20765414599657</v>
      </c>
      <c r="Q230" s="103">
        <f t="shared" si="80"/>
        <v>0.86399072224727691</v>
      </c>
      <c r="R230" s="277"/>
      <c r="S230" s="1">
        <v>0.90625</v>
      </c>
      <c r="T230" s="2">
        <v>0.93891203703703707</v>
      </c>
      <c r="U230" s="104">
        <v>81.833333333333385</v>
      </c>
      <c r="V230" s="105">
        <v>47.033333333333388</v>
      </c>
      <c r="W230" s="106"/>
      <c r="X230" s="107"/>
      <c r="Y230" s="262"/>
      <c r="Z230" s="263"/>
      <c r="AA230" s="175">
        <f t="shared" si="81"/>
        <v>-448.83061658398628</v>
      </c>
      <c r="AB230" s="103">
        <f t="shared" si="82"/>
        <v>0.86399072224727691</v>
      </c>
      <c r="AC230" s="268"/>
    </row>
    <row r="231" spans="1:29" ht="15.75" customHeight="1">
      <c r="A231" s="282"/>
      <c r="B231" s="92" t="s">
        <v>115</v>
      </c>
      <c r="C231" s="260" t="s">
        <v>143</v>
      </c>
      <c r="D231" s="261"/>
      <c r="E231" s="93">
        <v>24.82</v>
      </c>
      <c r="F231" s="94">
        <v>2583</v>
      </c>
      <c r="G231" s="115">
        <f t="shared" si="83"/>
        <v>64110.06</v>
      </c>
      <c r="H231" s="116"/>
      <c r="I231" s="97">
        <v>4</v>
      </c>
      <c r="J231" s="98">
        <v>3300</v>
      </c>
      <c r="K231" s="99">
        <f t="shared" si="69"/>
        <v>825</v>
      </c>
      <c r="L231" s="100">
        <v>4</v>
      </c>
      <c r="M231" s="98">
        <f t="shared" si="84"/>
        <v>2855.8968058967998</v>
      </c>
      <c r="N231" s="99">
        <f t="shared" si="77"/>
        <v>713.97420147419996</v>
      </c>
      <c r="O231" s="101">
        <f t="shared" si="78"/>
        <v>0</v>
      </c>
      <c r="P231" s="102">
        <f t="shared" si="79"/>
        <v>-111.02579852580004</v>
      </c>
      <c r="Q231" s="103">
        <f t="shared" si="80"/>
        <v>0.86542327451418177</v>
      </c>
      <c r="R231" s="277"/>
      <c r="S231" s="1">
        <v>0.95277777777777772</v>
      </c>
      <c r="T231" s="2">
        <v>0.99046296296296299</v>
      </c>
      <c r="U231" s="104">
        <v>19.966666666666537</v>
      </c>
      <c r="V231" s="105">
        <v>54.266666666666779</v>
      </c>
      <c r="W231" s="106"/>
      <c r="X231" s="4"/>
      <c r="Y231" s="262"/>
      <c r="Z231" s="263"/>
      <c r="AA231" s="175">
        <f t="shared" si="81"/>
        <v>-444.10319410320017</v>
      </c>
      <c r="AB231" s="103">
        <f t="shared" si="82"/>
        <v>0.86542327451418177</v>
      </c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5">AVERAGE(I226:I241)</f>
        <v>3.8333333333333335</v>
      </c>
      <c r="J242" s="138">
        <f t="shared" si="85"/>
        <v>3300</v>
      </c>
      <c r="K242" s="139">
        <f t="shared" ref="K242" si="86">J242/I242</f>
        <v>860.86956521739125</v>
      </c>
      <c r="L242" s="137">
        <f t="shared" ref="L242:M242" si="87">AVERAGE(L226:L241)</f>
        <v>3.8333333333333335</v>
      </c>
      <c r="M242" s="138">
        <f t="shared" si="87"/>
        <v>2840.3057756248618</v>
      </c>
      <c r="N242" s="139">
        <f>M242/L242</f>
        <v>740.9493327717031</v>
      </c>
      <c r="O242" s="140">
        <f>L242-I242</f>
        <v>0</v>
      </c>
      <c r="P242" s="141">
        <f>N242-K242</f>
        <v>-119.92023244568816</v>
      </c>
      <c r="Q242" s="142">
        <f>N242/K242</f>
        <v>0.86069871988632185</v>
      </c>
      <c r="R242" s="278"/>
      <c r="S242" s="143">
        <f>S226</f>
        <v>0.70851851851851855</v>
      </c>
      <c r="T242" s="144">
        <f>INDEX(T226:T241,COUNTA(T226:T241))</f>
        <v>0.99046296296296299</v>
      </c>
      <c r="U242" s="145"/>
      <c r="V242" s="156"/>
      <c r="W242" s="135"/>
      <c r="X242" s="139"/>
      <c r="Y242" s="265"/>
      <c r="Z242" s="266"/>
      <c r="AA242" s="177">
        <f>M242-J242</f>
        <v>-459.69422437513822</v>
      </c>
      <c r="AB242" s="142">
        <f>M242/J242</f>
        <v>0.86069871988632174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621" priority="1" operator="greaterThan">
      <formula>0</formula>
    </cfRule>
  </conditionalFormatting>
  <conditionalFormatting sqref="P5:P242 AA5:AA242">
    <cfRule type="cellIs" dxfId="620" priority="4" operator="lessThan">
      <formula>0</formula>
    </cfRule>
  </conditionalFormatting>
  <conditionalFormatting sqref="Q5:Q242 AB5:AB242">
    <cfRule type="cellIs" dxfId="619" priority="2" operator="greaterThan">
      <formula>1</formula>
    </cfRule>
    <cfRule type="cellIs" dxfId="618" priority="3" operator="lessThan">
      <formula>0.8</formula>
    </cfRule>
  </conditionalFormatting>
  <conditionalFormatting sqref="AC5:AC23 R5:R242 AC141:AC146">
    <cfRule type="cellIs" dxfId="617" priority="5" operator="lessThan">
      <formula>0.8</formula>
    </cfRule>
  </conditionalFormatting>
  <conditionalFormatting sqref="AC29:AC37">
    <cfRule type="cellIs" dxfId="616" priority="16" operator="lessThan">
      <formula>0.8</formula>
    </cfRule>
  </conditionalFormatting>
  <conditionalFormatting sqref="AC39:AC44">
    <cfRule type="cellIs" dxfId="615" priority="15" operator="lessThan">
      <formula>0.8</formula>
    </cfRule>
  </conditionalFormatting>
  <conditionalFormatting sqref="AC56">
    <cfRule type="cellIs" dxfId="614" priority="17" operator="lessThan">
      <formula>0.8</formula>
    </cfRule>
  </conditionalFormatting>
  <conditionalFormatting sqref="AC73:AC78">
    <cfRule type="cellIs" dxfId="613" priority="13" operator="lessThan">
      <formula>0.8</formula>
    </cfRule>
  </conditionalFormatting>
  <conditionalFormatting sqref="AC90">
    <cfRule type="cellIs" dxfId="612" priority="14" operator="lessThan">
      <formula>0.8</formula>
    </cfRule>
  </conditionalFormatting>
  <conditionalFormatting sqref="AC107">
    <cfRule type="cellIs" dxfId="611" priority="7" operator="lessThan">
      <formula>0.8</formula>
    </cfRule>
  </conditionalFormatting>
  <conditionalFormatting sqref="AC124:AC129">
    <cfRule type="cellIs" dxfId="610" priority="6" operator="lessThan">
      <formula>0.8</formula>
    </cfRule>
  </conditionalFormatting>
  <conditionalFormatting sqref="AC158:AC163">
    <cfRule type="cellIs" dxfId="609" priority="12" operator="lessThan">
      <formula>0.8</formula>
    </cfRule>
  </conditionalFormatting>
  <conditionalFormatting sqref="AC175">
    <cfRule type="cellIs" dxfId="608" priority="11" operator="lessThan">
      <formula>0.8</formula>
    </cfRule>
  </conditionalFormatting>
  <conditionalFormatting sqref="AC192">
    <cfRule type="cellIs" dxfId="607" priority="10" operator="lessThan">
      <formula>0.8</formula>
    </cfRule>
  </conditionalFormatting>
  <conditionalFormatting sqref="AC209">
    <cfRule type="cellIs" dxfId="606" priority="9" operator="lessThan">
      <formula>0.8</formula>
    </cfRule>
  </conditionalFormatting>
  <conditionalFormatting sqref="AC226:AC231">
    <cfRule type="cellIs" dxfId="605" priority="8" operator="lessThan">
      <formula>0.8</formula>
    </cfRule>
  </conditionalFormatting>
  <dataValidations count="1">
    <dataValidation type="list" allowBlank="1" showInputMessage="1" showErrorMessage="1" sqref="Y5:Z242" xr:uid="{53ED4F11-6516-4765-9F01-C26CE7A5DD35}">
      <formula1>$Y$244:$Y$272</formula1>
    </dataValidation>
  </dataValidations>
  <pageMargins left="0" right="0" top="0" bottom="0" header="0" footer="0"/>
  <pageSetup paperSize="9" scale="1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F284-EF4E-4EFA-ABE2-B414896E95A3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28" sqref="Y28:Z28"/>
      <selection pane="bottomLeft" activeCell="Y28" sqref="Y28:Z2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106065</v>
      </c>
      <c r="E1" s="77" t="s">
        <v>3</v>
      </c>
      <c r="F1" s="78">
        <f>SUM(G5:G157)</f>
        <v>4761825.4399999995</v>
      </c>
      <c r="G1" s="79" t="s">
        <v>73</v>
      </c>
      <c r="H1" s="80">
        <f>L21+L38+L55+L72+L89+L106+L123+L140+L157</f>
        <v>167.43571428571428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45922</v>
      </c>
      <c r="B2" s="326"/>
      <c r="C2" s="82" t="s">
        <v>34</v>
      </c>
      <c r="D2" s="83">
        <f>AVERAGE(N21,N38,N55,N72,N89,N106,N123,N140,N157)</f>
        <v>153.76779800188183</v>
      </c>
      <c r="E2" s="83" t="s">
        <v>80</v>
      </c>
      <c r="F2" s="84">
        <f>F1/D1</f>
        <v>44.895351341158715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3447</v>
      </c>
      <c r="G5" s="159">
        <f t="shared" ref="G5:G6" si="0">E5*F5</f>
        <v>67905.899999999994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1066.0824742268046</v>
      </c>
      <c r="N5" s="163">
        <f>M5/L5</f>
        <v>82.006344171292668</v>
      </c>
      <c r="O5" s="179">
        <f>L5-I5</f>
        <v>0</v>
      </c>
      <c r="P5" s="180">
        <f>N5-K5</f>
        <v>-10.301348136399639</v>
      </c>
      <c r="Q5" s="132">
        <f>N5/K5</f>
        <v>0.88840206185567061</v>
      </c>
      <c r="R5" s="277">
        <f>Q21</f>
        <v>0.8825983949077526</v>
      </c>
      <c r="S5" s="167">
        <v>0.25</v>
      </c>
      <c r="T5" s="168">
        <v>0.38472222222222219</v>
      </c>
      <c r="U5" s="169"/>
      <c r="V5" s="170">
        <v>193.99999999999994</v>
      </c>
      <c r="W5" s="87"/>
      <c r="X5" s="88"/>
      <c r="Y5" s="279"/>
      <c r="Z5" s="280"/>
      <c r="AA5" s="109">
        <f>M5-J5</f>
        <v>-133.91752577319539</v>
      </c>
      <c r="AB5" s="110">
        <f>M5/J5</f>
        <v>0.8884020618556705</v>
      </c>
      <c r="AC5" s="292">
        <f>AB21</f>
        <v>0.8825983949077526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2535</v>
      </c>
      <c r="G6" s="95">
        <f t="shared" si="0"/>
        <v>75973.95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2287.7914264226551</v>
      </c>
      <c r="N6" s="99">
        <f>M6/L6</f>
        <v>114.38957132113276</v>
      </c>
      <c r="O6" s="101">
        <f>L6-I6</f>
        <v>0</v>
      </c>
      <c r="P6" s="102">
        <f>N6-K6</f>
        <v>-15.610428678867237</v>
      </c>
      <c r="Q6" s="103">
        <f>N6/K6</f>
        <v>0.87991977939332899</v>
      </c>
      <c r="R6" s="277"/>
      <c r="S6" s="1">
        <v>0.50972222222222208</v>
      </c>
      <c r="T6" s="2">
        <v>0.55589120370370371</v>
      </c>
      <c r="U6" s="104">
        <v>59.78333333333314</v>
      </c>
      <c r="V6" s="105">
        <v>66.483333333333547</v>
      </c>
      <c r="W6" s="2"/>
      <c r="X6" s="4"/>
      <c r="Y6" s="262"/>
      <c r="Z6" s="263"/>
      <c r="AA6" s="111">
        <f>M6-J6</f>
        <v>-312.20857357734485</v>
      </c>
      <c r="AB6" s="112">
        <f>M6/J6</f>
        <v>0.87991977939332888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1676.9369503247299</v>
      </c>
      <c r="N21" s="139">
        <f t="shared" ref="N21:N27" si="5">M21/L21</f>
        <v>101.63254244392303</v>
      </c>
      <c r="O21" s="140">
        <f t="shared" ref="O21:O27" si="6">L21-I21</f>
        <v>0</v>
      </c>
      <c r="P21" s="141">
        <f t="shared" ref="P21:P27" si="7">N21-K21</f>
        <v>-13.518972707592127</v>
      </c>
      <c r="Q21" s="142">
        <f t="shared" ref="Q21:Q27" si="8">N21/K21</f>
        <v>0.8825983949077526</v>
      </c>
      <c r="R21" s="278"/>
      <c r="S21" s="143">
        <f>S5</f>
        <v>0.25</v>
      </c>
      <c r="T21" s="144">
        <f>INDEX(T5:T20,COUNTA(T5:T20))</f>
        <v>0.55589120370370371</v>
      </c>
      <c r="U21" s="145"/>
      <c r="V21" s="145"/>
      <c r="W21" s="146"/>
      <c r="X21" s="147"/>
      <c r="Y21" s="265"/>
      <c r="Z21" s="266"/>
      <c r="AA21" s="148">
        <f t="shared" ref="AA21:AA27" si="9">M21-J21</f>
        <v>-223.06304967527012</v>
      </c>
      <c r="AB21" s="149">
        <f t="shared" ref="AB21:AB27" si="10">M21/J21</f>
        <v>0.8825983949077526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1612</v>
      </c>
      <c r="G22" s="159">
        <f t="shared" ref="G22:G27" si="11">E22*F22</f>
        <v>83598.319999999992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1729.2014302741356</v>
      </c>
      <c r="N22" s="163">
        <f t="shared" si="5"/>
        <v>66.507747318235985</v>
      </c>
      <c r="O22" s="165">
        <f t="shared" si="6"/>
        <v>0</v>
      </c>
      <c r="P22" s="166">
        <f t="shared" si="7"/>
        <v>-10.415329604840935</v>
      </c>
      <c r="Q22" s="152">
        <f t="shared" si="8"/>
        <v>0.86460071513706782</v>
      </c>
      <c r="R22" s="276">
        <f>Q38</f>
        <v>0.87051983599193283</v>
      </c>
      <c r="S22" s="167">
        <v>0.16671296296296295</v>
      </c>
      <c r="T22" s="168">
        <v>0.20555555555555555</v>
      </c>
      <c r="U22" s="169"/>
      <c r="V22" s="170">
        <v>55.933333333333337</v>
      </c>
      <c r="W22" s="181"/>
      <c r="X22" s="163"/>
      <c r="Y22" s="279"/>
      <c r="Z22" s="280"/>
      <c r="AA22" s="109">
        <f t="shared" si="9"/>
        <v>-270.79856972586435</v>
      </c>
      <c r="AB22" s="152">
        <f t="shared" si="10"/>
        <v>0.86460071513706782</v>
      </c>
      <c r="AC22" s="352">
        <f>AB38</f>
        <v>0.87051983599193283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995</v>
      </c>
      <c r="G23" s="95">
        <f t="shared" si="11"/>
        <v>57013.5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1717.9856115107914</v>
      </c>
      <c r="N23" s="99">
        <f t="shared" si="5"/>
        <v>66.076369673491982</v>
      </c>
      <c r="O23" s="101">
        <f t="shared" si="6"/>
        <v>0</v>
      </c>
      <c r="P23" s="102">
        <f t="shared" si="7"/>
        <v>-10.846707249584938</v>
      </c>
      <c r="Q23" s="103">
        <f t="shared" si="8"/>
        <v>0.85899280575539583</v>
      </c>
      <c r="R23" s="277"/>
      <c r="S23" s="1">
        <v>0.21059027777777778</v>
      </c>
      <c r="T23" s="2">
        <v>0.23472222222222222</v>
      </c>
      <c r="U23" s="104">
        <v>7.2500000000000142</v>
      </c>
      <c r="V23" s="105">
        <v>34.75</v>
      </c>
      <c r="W23" s="106"/>
      <c r="X23" s="107"/>
      <c r="Y23" s="262"/>
      <c r="Z23" s="263"/>
      <c r="AA23" s="111">
        <f t="shared" si="9"/>
        <v>-282.01438848920861</v>
      </c>
      <c r="AB23" s="103">
        <f t="shared" si="10"/>
        <v>0.85899280575539572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4458</v>
      </c>
      <c r="G24" s="95">
        <f t="shared" si="11"/>
        <v>253080.66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1757.2320157669988</v>
      </c>
      <c r="N24" s="99">
        <f t="shared" si="5"/>
        <v>67.585846760269177</v>
      </c>
      <c r="O24" s="101">
        <f t="shared" si="6"/>
        <v>0</v>
      </c>
      <c r="P24" s="102">
        <f t="shared" si="7"/>
        <v>-9.3372301628077423</v>
      </c>
      <c r="Q24" s="103">
        <f t="shared" si="8"/>
        <v>0.87861600788349936</v>
      </c>
      <c r="R24" s="277"/>
      <c r="S24" s="1">
        <v>0.23749999999999999</v>
      </c>
      <c r="T24" s="2">
        <v>0.34320601851851851</v>
      </c>
      <c r="U24" s="104">
        <v>3.9999999999999858</v>
      </c>
      <c r="V24" s="105">
        <v>152.21666666666667</v>
      </c>
      <c r="W24" s="106"/>
      <c r="X24" s="107"/>
      <c r="Y24" s="262"/>
      <c r="Z24" s="263"/>
      <c r="AA24" s="111">
        <f t="shared" si="9"/>
        <v>-242.76798423300124</v>
      </c>
      <c r="AB24" s="103">
        <f t="shared" si="10"/>
        <v>0.87861600788349936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3829</v>
      </c>
      <c r="G25" s="95">
        <f t="shared" si="11"/>
        <v>296134.86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1749.73343488195</v>
      </c>
      <c r="N25" s="99">
        <f t="shared" si="5"/>
        <v>69.989337395278</v>
      </c>
      <c r="O25" s="101">
        <f t="shared" si="6"/>
        <v>0</v>
      </c>
      <c r="P25" s="102">
        <f t="shared" si="7"/>
        <v>-10.010662604722</v>
      </c>
      <c r="Q25" s="103">
        <f t="shared" si="8"/>
        <v>0.87486671744097499</v>
      </c>
      <c r="R25" s="277"/>
      <c r="S25" s="1">
        <v>0.34722222222222221</v>
      </c>
      <c r="T25" s="2">
        <v>0.43840277777777775</v>
      </c>
      <c r="U25" s="104">
        <v>5.7833333333333314</v>
      </c>
      <c r="V25" s="105">
        <v>131.29999999999998</v>
      </c>
      <c r="W25" s="106">
        <v>0.43840277777777775</v>
      </c>
      <c r="X25" s="107">
        <v>0.4770833333333333</v>
      </c>
      <c r="Y25" s="262"/>
      <c r="Z25" s="263"/>
      <c r="AA25" s="111">
        <f t="shared" si="9"/>
        <v>-250.26656511805004</v>
      </c>
      <c r="AB25" s="103">
        <f t="shared" si="10"/>
        <v>0.87486671744097499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1587</v>
      </c>
      <c r="G26" s="95">
        <f t="shared" si="11"/>
        <v>90935.099999999991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1729.1767554479393</v>
      </c>
      <c r="N26" s="99">
        <f t="shared" si="5"/>
        <v>69.167070217917569</v>
      </c>
      <c r="O26" s="101">
        <f t="shared" si="6"/>
        <v>0</v>
      </c>
      <c r="P26" s="102">
        <f t="shared" si="7"/>
        <v>-10.832929782082431</v>
      </c>
      <c r="Q26" s="103">
        <f t="shared" si="8"/>
        <v>0.86458837772396957</v>
      </c>
      <c r="R26" s="277"/>
      <c r="S26" s="1">
        <v>0.4770833333333333</v>
      </c>
      <c r="T26" s="2">
        <v>0.5153240740740741</v>
      </c>
      <c r="U26" s="104">
        <v>55.699999999999996</v>
      </c>
      <c r="V26" s="105">
        <v>55.066666666666748</v>
      </c>
      <c r="W26" s="106"/>
      <c r="X26" s="107"/>
      <c r="Y26" s="262"/>
      <c r="Z26" s="263"/>
      <c r="AA26" s="111">
        <f t="shared" si="9"/>
        <v>-270.82324455206071</v>
      </c>
      <c r="AB26" s="103">
        <f t="shared" si="10"/>
        <v>0.86458837772396968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6963</v>
      </c>
      <c r="G27" s="115">
        <f t="shared" si="11"/>
        <v>414437.76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1762.9087840213797</v>
      </c>
      <c r="N27" s="99">
        <f t="shared" si="5"/>
        <v>70.516351360855182</v>
      </c>
      <c r="O27" s="101">
        <f t="shared" si="6"/>
        <v>0</v>
      </c>
      <c r="P27" s="102">
        <f t="shared" si="7"/>
        <v>-9.4836486391448176</v>
      </c>
      <c r="Q27" s="103">
        <f t="shared" si="8"/>
        <v>0.88145439201068976</v>
      </c>
      <c r="R27" s="277"/>
      <c r="S27" s="1">
        <v>0.52084490740740741</v>
      </c>
      <c r="T27" s="2">
        <v>0.68541666666666667</v>
      </c>
      <c r="U27" s="104">
        <v>7.9499999999999638</v>
      </c>
      <c r="V27" s="105">
        <v>236.98333333333335</v>
      </c>
      <c r="W27" s="106"/>
      <c r="X27" s="107"/>
      <c r="Y27" s="262"/>
      <c r="Z27" s="263"/>
      <c r="AA27" s="111">
        <f t="shared" si="9"/>
        <v>-237.09121597862031</v>
      </c>
      <c r="AB27" s="103">
        <f t="shared" si="10"/>
        <v>0.88145439201068987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1741.0396719838657</v>
      </c>
      <c r="N38" s="139">
        <f t="shared" ref="N38:N43" si="17">M38/L38</f>
        <v>68.276065567994735</v>
      </c>
      <c r="O38" s="140">
        <f t="shared" ref="O38:O43" si="18">L38-I38</f>
        <v>0</v>
      </c>
      <c r="P38" s="141">
        <f t="shared" ref="P38:P43" si="19">N38-K38</f>
        <v>-10.155306981024879</v>
      </c>
      <c r="Q38" s="142">
        <f t="shared" ref="Q38:Q43" si="20">N38/K38</f>
        <v>0.87051983599193283</v>
      </c>
      <c r="R38" s="278"/>
      <c r="S38" s="143">
        <f>S22</f>
        <v>0.16671296296296295</v>
      </c>
      <c r="T38" s="144">
        <f>INDEX(T22:T37,COUNTA(T22:T37))</f>
        <v>0.68541666666666667</v>
      </c>
      <c r="U38" s="145"/>
      <c r="V38" s="156"/>
      <c r="W38" s="135"/>
      <c r="X38" s="139"/>
      <c r="Y38" s="265"/>
      <c r="Z38" s="266"/>
      <c r="AA38" s="157">
        <f t="shared" ref="AA38:AA43" si="21">M38-J38</f>
        <v>-258.96032801613433</v>
      </c>
      <c r="AB38" s="142">
        <f t="shared" ref="AB38:AB43" si="22">M38/J38</f>
        <v>0.87051983599193283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1954</v>
      </c>
      <c r="G39" s="159">
        <f t="shared" ref="G39:G43" si="23">E39*F39</f>
        <v>96762.08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1730.4797047970492</v>
      </c>
      <c r="N39" s="163">
        <f t="shared" si="17"/>
        <v>72.103321033210378</v>
      </c>
      <c r="O39" s="165">
        <f t="shared" si="18"/>
        <v>0</v>
      </c>
      <c r="P39" s="166">
        <f t="shared" si="19"/>
        <v>-11.230012300122951</v>
      </c>
      <c r="Q39" s="152">
        <f t="shared" si="20"/>
        <v>0.86523985239852463</v>
      </c>
      <c r="R39" s="276">
        <f>Q55</f>
        <v>0.86504040433347906</v>
      </c>
      <c r="S39" s="167">
        <v>0.25017361111111114</v>
      </c>
      <c r="T39" s="168">
        <v>0.29722222222222222</v>
      </c>
      <c r="U39" s="169"/>
      <c r="V39" s="170">
        <v>67.749999999999957</v>
      </c>
      <c r="W39" s="87"/>
      <c r="X39" s="88"/>
      <c r="Y39" s="279"/>
      <c r="Z39" s="280"/>
      <c r="AA39" s="109">
        <f t="shared" si="21"/>
        <v>-269.52029520295082</v>
      </c>
      <c r="AB39" s="152">
        <f t="shared" si="22"/>
        <v>0.86523985239852463</v>
      </c>
      <c r="AC39" s="352">
        <f>AB55</f>
        <v>0.86504040433347917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2085</v>
      </c>
      <c r="G40" s="95">
        <f t="shared" si="23"/>
        <v>108044.7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1562.4479600333057</v>
      </c>
      <c r="N40" s="99">
        <f t="shared" si="17"/>
        <v>71.020361819695708</v>
      </c>
      <c r="O40" s="101">
        <f t="shared" si="18"/>
        <v>0</v>
      </c>
      <c r="P40" s="102">
        <f t="shared" si="19"/>
        <v>-10.797819998486105</v>
      </c>
      <c r="Q40" s="103">
        <f t="shared" si="20"/>
        <v>0.86802664446294764</v>
      </c>
      <c r="R40" s="277"/>
      <c r="S40" s="1">
        <v>0.30138888888888887</v>
      </c>
      <c r="T40" s="2">
        <v>0.35699074074074072</v>
      </c>
      <c r="U40" s="104">
        <v>5.9999999999999787</v>
      </c>
      <c r="V40" s="105">
        <v>80.066666666666663</v>
      </c>
      <c r="W40" s="106"/>
      <c r="X40" s="107"/>
      <c r="Y40" s="262"/>
      <c r="Z40" s="263"/>
      <c r="AA40" s="111">
        <f t="shared" si="21"/>
        <v>-237.55203996669434</v>
      </c>
      <c r="AB40" s="103">
        <f t="shared" si="22"/>
        <v>0.86802664446294764</v>
      </c>
      <c r="AC40" s="294"/>
    </row>
    <row r="41" spans="1:29" ht="15.75" customHeight="1">
      <c r="A41" s="271"/>
      <c r="B41" s="153" t="s">
        <v>163</v>
      </c>
      <c r="C41" s="260" t="s">
        <v>250</v>
      </c>
      <c r="D41" s="261"/>
      <c r="E41" s="93">
        <v>45.66</v>
      </c>
      <c r="F41" s="104">
        <v>1440</v>
      </c>
      <c r="G41" s="95">
        <f t="shared" si="23"/>
        <v>65750.399999999994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>F41/V41*60</f>
        <v>1557.2243917092194</v>
      </c>
      <c r="N41" s="99">
        <f t="shared" si="17"/>
        <v>77.861219585460972</v>
      </c>
      <c r="O41" s="101">
        <f t="shared" si="18"/>
        <v>0</v>
      </c>
      <c r="P41" s="102">
        <f t="shared" si="19"/>
        <v>-12.138780414539028</v>
      </c>
      <c r="Q41" s="103">
        <f t="shared" si="20"/>
        <v>0.86512466206067751</v>
      </c>
      <c r="R41" s="277"/>
      <c r="S41" s="1">
        <v>0.36249999999999993</v>
      </c>
      <c r="T41" s="2">
        <v>0.40103009259259259</v>
      </c>
      <c r="U41" s="104">
        <v>7.9333333333332678</v>
      </c>
      <c r="V41" s="105">
        <v>55.483333333333427</v>
      </c>
      <c r="W41" s="106"/>
      <c r="X41" s="107"/>
      <c r="Y41" s="262"/>
      <c r="Z41" s="263"/>
      <c r="AA41" s="111">
        <f t="shared" si="21"/>
        <v>-242.77560829078061</v>
      </c>
      <c r="AB41" s="103">
        <f t="shared" si="22"/>
        <v>0.8651246620606774</v>
      </c>
      <c r="AC41" s="294"/>
    </row>
    <row r="42" spans="1:29" ht="15.75" customHeight="1">
      <c r="A42" s="271"/>
      <c r="B42" s="153" t="s">
        <v>169</v>
      </c>
      <c r="C42" s="260" t="s">
        <v>252</v>
      </c>
      <c r="D42" s="261"/>
      <c r="E42" s="93">
        <v>57.3</v>
      </c>
      <c r="F42" s="104">
        <v>1832</v>
      </c>
      <c r="G42" s="95">
        <f t="shared" si="23"/>
        <v>104973.59999999999</v>
      </c>
      <c r="H42" s="96"/>
      <c r="I42" s="100">
        <v>20</v>
      </c>
      <c r="J42" s="98">
        <v>2000</v>
      </c>
      <c r="K42" s="99">
        <f t="shared" si="13"/>
        <v>100</v>
      </c>
      <c r="L42" s="100">
        <v>20</v>
      </c>
      <c r="M42" s="98">
        <f>F42/V42*60</f>
        <v>1729.2081803880428</v>
      </c>
      <c r="N42" s="99">
        <f t="shared" si="17"/>
        <v>86.460409019402135</v>
      </c>
      <c r="O42" s="101">
        <f t="shared" si="18"/>
        <v>0</v>
      </c>
      <c r="P42" s="102">
        <f t="shared" si="19"/>
        <v>-13.539590980597865</v>
      </c>
      <c r="Q42" s="103">
        <f t="shared" si="20"/>
        <v>0.8646040901940214</v>
      </c>
      <c r="R42" s="277"/>
      <c r="S42" s="1">
        <v>0.4065509259259259</v>
      </c>
      <c r="T42" s="2">
        <v>0.45069444444444445</v>
      </c>
      <c r="U42" s="104">
        <v>7.9499999999999638</v>
      </c>
      <c r="V42" s="105">
        <v>63.56666666666672</v>
      </c>
      <c r="W42" s="106">
        <v>0.45069444444444445</v>
      </c>
      <c r="X42" s="107">
        <v>0.49166666666666653</v>
      </c>
      <c r="Y42" s="262"/>
      <c r="Z42" s="263"/>
      <c r="AA42" s="111">
        <f t="shared" si="21"/>
        <v>-270.79181961195718</v>
      </c>
      <c r="AB42" s="103">
        <f t="shared" si="22"/>
        <v>0.8646040901940214</v>
      </c>
      <c r="AC42" s="294"/>
    </row>
    <row r="43" spans="1:29" ht="15.75" customHeight="1">
      <c r="A43" s="272"/>
      <c r="B43" s="153" t="s">
        <v>172</v>
      </c>
      <c r="C43" s="260" t="s">
        <v>251</v>
      </c>
      <c r="D43" s="261"/>
      <c r="E43" s="93">
        <v>65.84</v>
      </c>
      <c r="F43" s="104">
        <v>1300</v>
      </c>
      <c r="G43" s="95">
        <f t="shared" si="23"/>
        <v>85592</v>
      </c>
      <c r="H43" s="113"/>
      <c r="I43" s="114">
        <v>21</v>
      </c>
      <c r="J43" s="98">
        <v>2000</v>
      </c>
      <c r="K43" s="99">
        <f t="shared" si="13"/>
        <v>95.238095238095241</v>
      </c>
      <c r="L43" s="114">
        <v>21</v>
      </c>
      <c r="M43" s="98">
        <f>F43/V43*60</f>
        <v>1725.0276446737844</v>
      </c>
      <c r="N43" s="99">
        <f t="shared" si="17"/>
        <v>82.144173555894497</v>
      </c>
      <c r="O43" s="101">
        <f t="shared" si="18"/>
        <v>0</v>
      </c>
      <c r="P43" s="102">
        <f t="shared" si="19"/>
        <v>-13.093921682200744</v>
      </c>
      <c r="Q43" s="103">
        <f t="shared" si="20"/>
        <v>0.86251382233689222</v>
      </c>
      <c r="R43" s="277"/>
      <c r="S43" s="1">
        <v>0.49166666666666653</v>
      </c>
      <c r="T43" s="2">
        <v>0.52306712962962965</v>
      </c>
      <c r="U43" s="104">
        <v>58.999999999999787</v>
      </c>
      <c r="V43" s="105">
        <v>45.216666666666889</v>
      </c>
      <c r="W43" s="106"/>
      <c r="X43" s="107"/>
      <c r="Y43" s="262"/>
      <c r="Z43" s="263"/>
      <c r="AA43" s="111">
        <f t="shared" si="21"/>
        <v>-274.97235532621562</v>
      </c>
      <c r="AB43" s="103">
        <f t="shared" si="22"/>
        <v>0.86251382233689222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1660.87757632028</v>
      </c>
      <c r="N55" s="139">
        <f>M55/L55</f>
        <v>77.611101697209349</v>
      </c>
      <c r="O55" s="140">
        <f>L55-I55</f>
        <v>0</v>
      </c>
      <c r="P55" s="141">
        <f>N55-K55</f>
        <v>-12.10852447101496</v>
      </c>
      <c r="Q55" s="142">
        <f>N55/K55</f>
        <v>0.86504040433347906</v>
      </c>
      <c r="R55" s="278"/>
      <c r="S55" s="143">
        <f>S39</f>
        <v>0.25017361111111114</v>
      </c>
      <c r="T55" s="144">
        <f>INDEX(T39:T54,COUNTA(T39:T54))</f>
        <v>0.52306712962962965</v>
      </c>
      <c r="U55" s="145"/>
      <c r="V55" s="156"/>
      <c r="W55" s="188"/>
      <c r="X55" s="189"/>
      <c r="Y55" s="265"/>
      <c r="Z55" s="266"/>
      <c r="AA55" s="157">
        <f>M55-J55</f>
        <v>-259.12242367971999</v>
      </c>
      <c r="AB55" s="142">
        <f>M55/J55</f>
        <v>0.86504040433347917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2133</v>
      </c>
      <c r="G56" s="159">
        <f t="shared" ref="G56:G59" si="27">E56*F56</f>
        <v>101040.20999999999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1731.4092446448706</v>
      </c>
      <c r="N56" s="163">
        <f>M56/L56</f>
        <v>82.448059268803362</v>
      </c>
      <c r="O56" s="165">
        <f>L56-I56</f>
        <v>0</v>
      </c>
      <c r="P56" s="166">
        <f>N56-K56</f>
        <v>-12.790035969291878</v>
      </c>
      <c r="Q56" s="152">
        <f>N56/K56</f>
        <v>0.86570462232243528</v>
      </c>
      <c r="R56" s="276">
        <f>Q72</f>
        <v>0.87143827582755995</v>
      </c>
      <c r="S56" s="167">
        <v>0.25005787037037036</v>
      </c>
      <c r="T56" s="168">
        <v>0.30138888888888887</v>
      </c>
      <c r="U56" s="169"/>
      <c r="V56" s="170">
        <v>73.916666666666657</v>
      </c>
      <c r="W56" s="168"/>
      <c r="X56" s="171"/>
      <c r="Y56" s="279"/>
      <c r="Z56" s="280"/>
      <c r="AA56" s="109">
        <f>M56-J56</f>
        <v>-268.59075535512943</v>
      </c>
      <c r="AB56" s="152">
        <f>M56/J56</f>
        <v>0.86570462232243528</v>
      </c>
      <c r="AC56" s="267">
        <f>AB72</f>
        <v>0.87143827582756006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2690</v>
      </c>
      <c r="G57" s="95">
        <f t="shared" si="27"/>
        <v>151796.70000000001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1740.1617250673849</v>
      </c>
      <c r="N57" s="99">
        <f>M57/L57</f>
        <v>79.098260230335669</v>
      </c>
      <c r="O57" s="101">
        <f>L57-I57</f>
        <v>0</v>
      </c>
      <c r="P57" s="102">
        <f>N57-K57</f>
        <v>-11.810830678755238</v>
      </c>
      <c r="Q57" s="103">
        <f>N57/K57</f>
        <v>0.87008086253369243</v>
      </c>
      <c r="R57" s="277"/>
      <c r="S57" s="1">
        <v>0.3064236111111111</v>
      </c>
      <c r="T57" s="2">
        <v>0.37083333333333335</v>
      </c>
      <c r="U57" s="104">
        <v>7.2500000000000142</v>
      </c>
      <c r="V57" s="105">
        <v>92.750000000000028</v>
      </c>
      <c r="W57" s="106"/>
      <c r="X57" s="107"/>
      <c r="Y57" s="262"/>
      <c r="Z57" s="263"/>
      <c r="AA57" s="111">
        <f>M57-J57</f>
        <v>-259.83827493261515</v>
      </c>
      <c r="AB57" s="103">
        <f>M57/J57</f>
        <v>0.87008086253369243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2695</v>
      </c>
      <c r="G58" s="95">
        <f t="shared" si="27"/>
        <v>159921.30000000002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1742.1440114921891</v>
      </c>
      <c r="N58" s="99">
        <f>M58/L58</f>
        <v>72.589333812174544</v>
      </c>
      <c r="O58" s="101">
        <f>L58-I58</f>
        <v>0</v>
      </c>
      <c r="P58" s="102">
        <f>N58-K58</f>
        <v>-10.743999521158784</v>
      </c>
      <c r="Q58" s="103">
        <f>N58/K58</f>
        <v>0.87107200574609456</v>
      </c>
      <c r="R58" s="277"/>
      <c r="S58" s="1">
        <v>0.37373842592592593</v>
      </c>
      <c r="T58" s="2">
        <v>0.43819444444444444</v>
      </c>
      <c r="U58" s="104">
        <v>4.1833333333333211</v>
      </c>
      <c r="V58" s="105">
        <v>92.816666666666649</v>
      </c>
      <c r="W58" s="106">
        <v>0.43819444444444444</v>
      </c>
      <c r="X58" s="107">
        <v>0.47916666666666657</v>
      </c>
      <c r="Y58" s="262"/>
      <c r="Z58" s="263"/>
      <c r="AA58" s="111">
        <f>M58-J58</f>
        <v>-257.85598850781093</v>
      </c>
      <c r="AB58" s="103">
        <f>M58/J58</f>
        <v>0.87107200574609456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5164</v>
      </c>
      <c r="G59" s="95">
        <f t="shared" si="27"/>
        <v>302971.88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1757.7912254160356</v>
      </c>
      <c r="N59" s="99">
        <f>M59/L59</f>
        <v>73.241301059001486</v>
      </c>
      <c r="O59" s="101">
        <f>L59-I59</f>
        <v>0</v>
      </c>
      <c r="P59" s="102">
        <f>N59-K59</f>
        <v>-10.092032274331842</v>
      </c>
      <c r="Q59" s="103">
        <f>N59/K59</f>
        <v>0.87889561270801786</v>
      </c>
      <c r="R59" s="277"/>
      <c r="S59" s="1">
        <v>0.47916666666666657</v>
      </c>
      <c r="T59" s="2">
        <v>0.60157407407407404</v>
      </c>
      <c r="U59" s="104">
        <v>58.999999999999872</v>
      </c>
      <c r="V59" s="105">
        <v>176.26666666666674</v>
      </c>
      <c r="W59" s="106"/>
      <c r="X59" s="107"/>
      <c r="Y59" s="262"/>
      <c r="Z59" s="263"/>
      <c r="AA59" s="111">
        <f>M59-J59</f>
        <v>-242.20877458396444</v>
      </c>
      <c r="AB59" s="103">
        <f>M59/J59</f>
        <v>0.87889561270801775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1742.87655165512</v>
      </c>
      <c r="N72" s="139">
        <f t="shared" ref="N72:N79" si="31">M72/L72</f>
        <v>76.609958314510763</v>
      </c>
      <c r="O72" s="140">
        <f t="shared" ref="O72:O79" si="32">L72-I72</f>
        <v>0</v>
      </c>
      <c r="P72" s="141">
        <f t="shared" ref="P72:P79" si="33">N72-K72</f>
        <v>-11.302129597577149</v>
      </c>
      <c r="Q72" s="142">
        <f t="shared" ref="Q72:Q79" si="34">N72/K72</f>
        <v>0.87143827582755995</v>
      </c>
      <c r="R72" s="278"/>
      <c r="S72" s="143">
        <f>S56</f>
        <v>0.25005787037037036</v>
      </c>
      <c r="T72" s="144">
        <f>INDEX(T56:T71,COUNTA(T56:T71))</f>
        <v>0.60157407407407404</v>
      </c>
      <c r="U72" s="145"/>
      <c r="V72" s="156"/>
      <c r="W72" s="135"/>
      <c r="X72" s="139"/>
      <c r="Y72" s="265"/>
      <c r="Z72" s="266"/>
      <c r="AA72" s="157">
        <f t="shared" ref="AA72:AA79" si="35">M72-J72</f>
        <v>-257.12344834487999</v>
      </c>
      <c r="AB72" s="142">
        <f t="shared" ref="AB72:AB79" si="36">M72/J72</f>
        <v>0.87143827582756006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5460</v>
      </c>
      <c r="G73" s="159">
        <f t="shared" ref="G73:G79" si="37">E73*F73</f>
        <v>207152.4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8">F73/V73*60</f>
        <v>3033.333333333333</v>
      </c>
      <c r="N73" s="163">
        <f t="shared" si="31"/>
        <v>144.44444444444443</v>
      </c>
      <c r="O73" s="165">
        <f t="shared" si="32"/>
        <v>0</v>
      </c>
      <c r="P73" s="166">
        <f t="shared" si="33"/>
        <v>-26.984126984126988</v>
      </c>
      <c r="Q73" s="152">
        <f t="shared" si="34"/>
        <v>0.84259259259259256</v>
      </c>
      <c r="R73" s="276">
        <f>Q89</f>
        <v>0.86826274507081702</v>
      </c>
      <c r="S73" s="167">
        <v>0.25</v>
      </c>
      <c r="T73" s="168">
        <v>0.32500000000000001</v>
      </c>
      <c r="U73" s="169"/>
      <c r="V73" s="170">
        <v>108.00000000000001</v>
      </c>
      <c r="W73" s="168"/>
      <c r="X73" s="171"/>
      <c r="Y73" s="279"/>
      <c r="Z73" s="280"/>
      <c r="AA73" s="109">
        <f t="shared" si="35"/>
        <v>-566.66666666666697</v>
      </c>
      <c r="AB73" s="152">
        <f t="shared" si="36"/>
        <v>0.84259259259259256</v>
      </c>
      <c r="AC73" s="267">
        <f>AB89</f>
        <v>0.86826274507081702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2451</v>
      </c>
      <c r="G74" s="95">
        <f t="shared" si="37"/>
        <v>95564.49</v>
      </c>
      <c r="H74" s="96"/>
      <c r="I74" s="97">
        <v>19</v>
      </c>
      <c r="J74" s="98">
        <v>3600</v>
      </c>
      <c r="K74" s="99">
        <f t="shared" ref="K74:K111" si="39">J74/I74</f>
        <v>189.47368421052633</v>
      </c>
      <c r="L74" s="100">
        <v>19</v>
      </c>
      <c r="M74" s="98">
        <f t="shared" si="38"/>
        <v>3021.7808219178105</v>
      </c>
      <c r="N74" s="99">
        <f t="shared" si="31"/>
        <v>159.04109589041107</v>
      </c>
      <c r="O74" s="101">
        <f t="shared" si="32"/>
        <v>0</v>
      </c>
      <c r="P74" s="102">
        <f t="shared" si="33"/>
        <v>-30.432588320115258</v>
      </c>
      <c r="Q74" s="103">
        <f t="shared" si="34"/>
        <v>0.8393835616438361</v>
      </c>
      <c r="R74" s="277"/>
      <c r="S74" s="1">
        <v>0.32939814814814816</v>
      </c>
      <c r="T74" s="2">
        <v>0.36319444444444443</v>
      </c>
      <c r="U74" s="104">
        <v>6.3333333333333375</v>
      </c>
      <c r="V74" s="105">
        <v>48.666666666666629</v>
      </c>
      <c r="W74" s="106"/>
      <c r="X74" s="107"/>
      <c r="Y74" s="262"/>
      <c r="Z74" s="263"/>
      <c r="AA74" s="111">
        <f t="shared" si="35"/>
        <v>-578.2191780821895</v>
      </c>
      <c r="AB74" s="103">
        <f t="shared" si="36"/>
        <v>0.83938356164383621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3934</v>
      </c>
      <c r="G75" s="95">
        <f t="shared" si="37"/>
        <v>123016.18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3030.0385109114272</v>
      </c>
      <c r="N75" s="99">
        <f t="shared" si="31"/>
        <v>159.47571110060144</v>
      </c>
      <c r="O75" s="101">
        <f t="shared" si="32"/>
        <v>0</v>
      </c>
      <c r="P75" s="102">
        <f t="shared" si="33"/>
        <v>-29.997973109924885</v>
      </c>
      <c r="Q75" s="103">
        <f t="shared" si="34"/>
        <v>0.84167736414206307</v>
      </c>
      <c r="R75" s="277"/>
      <c r="S75" s="1">
        <v>0.36743055555555554</v>
      </c>
      <c r="T75" s="2">
        <v>0.42152777777777772</v>
      </c>
      <c r="U75" s="104">
        <v>6.0999999999999943</v>
      </c>
      <c r="V75" s="105">
        <v>77.899999999999949</v>
      </c>
      <c r="W75" s="106"/>
      <c r="X75" s="107"/>
      <c r="Y75" s="262"/>
      <c r="Z75" s="263"/>
      <c r="AA75" s="111">
        <f t="shared" si="35"/>
        <v>-569.96148908857276</v>
      </c>
      <c r="AB75" s="103">
        <f t="shared" si="36"/>
        <v>0.84167736414206307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3654</v>
      </c>
      <c r="G76" s="95">
        <f t="shared" si="37"/>
        <v>134686.44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3199.8054001459559</v>
      </c>
      <c r="N76" s="99">
        <f t="shared" si="31"/>
        <v>152.37168572123599</v>
      </c>
      <c r="O76" s="101">
        <f t="shared" si="32"/>
        <v>0</v>
      </c>
      <c r="P76" s="102">
        <f t="shared" si="33"/>
        <v>-19.056885707335425</v>
      </c>
      <c r="Q76" s="103">
        <f t="shared" si="34"/>
        <v>0.8888348333738767</v>
      </c>
      <c r="R76" s="277"/>
      <c r="S76" s="1">
        <v>0.42672453703703705</v>
      </c>
      <c r="T76" s="2">
        <v>0.47430555555555548</v>
      </c>
      <c r="U76" s="104">
        <v>7.4833333333334373</v>
      </c>
      <c r="V76" s="105">
        <v>68.516666666666538</v>
      </c>
      <c r="W76" s="106">
        <v>0.47430555555555548</v>
      </c>
      <c r="X76" s="107">
        <v>0.51405092592592594</v>
      </c>
      <c r="Y76" s="262"/>
      <c r="Z76" s="263"/>
      <c r="AA76" s="191">
        <f t="shared" si="35"/>
        <v>-400.1945998540441</v>
      </c>
      <c r="AB76" s="192">
        <f t="shared" si="36"/>
        <v>0.88883483337387659</v>
      </c>
      <c r="AC76" s="268"/>
    </row>
    <row r="77" spans="1:29" ht="15.75" customHeight="1">
      <c r="A77" s="272"/>
      <c r="B77" s="92" t="s">
        <v>179</v>
      </c>
      <c r="C77" s="286" t="s">
        <v>192</v>
      </c>
      <c r="D77" s="286"/>
      <c r="E77" s="93">
        <v>38</v>
      </c>
      <c r="F77" s="98">
        <v>1807</v>
      </c>
      <c r="G77" s="95">
        <f t="shared" si="37"/>
        <v>68666</v>
      </c>
      <c r="H77" s="113">
        <v>2</v>
      </c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 t="shared" si="38"/>
        <v>3187.2611464968168</v>
      </c>
      <c r="N77" s="99">
        <f t="shared" si="31"/>
        <v>151.77434030937223</v>
      </c>
      <c r="O77" s="101">
        <f t="shared" si="32"/>
        <v>0</v>
      </c>
      <c r="P77" s="102">
        <f t="shared" si="33"/>
        <v>-19.654231119199181</v>
      </c>
      <c r="Q77" s="103">
        <f t="shared" si="34"/>
        <v>0.88535031847133805</v>
      </c>
      <c r="R77" s="277"/>
      <c r="S77" s="1">
        <v>0.51405092592592594</v>
      </c>
      <c r="T77" s="2">
        <v>0.53767361111111112</v>
      </c>
      <c r="U77" s="104">
        <v>57.233333333333462</v>
      </c>
      <c r="V77" s="105">
        <v>34.016666666666652</v>
      </c>
      <c r="W77" s="106"/>
      <c r="X77" s="107"/>
      <c r="Y77" s="262"/>
      <c r="Z77" s="263"/>
      <c r="AA77" s="191">
        <f t="shared" si="35"/>
        <v>-412.73885350318324</v>
      </c>
      <c r="AB77" s="192">
        <f t="shared" si="36"/>
        <v>0.88535031847133794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5161</v>
      </c>
      <c r="G78" s="115">
        <f t="shared" si="37"/>
        <v>199369.43000000002</v>
      </c>
      <c r="H78" s="116"/>
      <c r="I78" s="97">
        <v>20</v>
      </c>
      <c r="J78" s="98">
        <v>3600</v>
      </c>
      <c r="K78" s="99">
        <f t="shared" si="39"/>
        <v>180</v>
      </c>
      <c r="L78" s="100">
        <v>20</v>
      </c>
      <c r="M78" s="98">
        <f t="shared" si="38"/>
        <v>3206.1432269197644</v>
      </c>
      <c r="N78" s="99">
        <f t="shared" si="31"/>
        <v>160.30716134598822</v>
      </c>
      <c r="O78" s="101">
        <f t="shared" si="32"/>
        <v>0</v>
      </c>
      <c r="P78" s="102">
        <f t="shared" si="33"/>
        <v>-19.69283865401178</v>
      </c>
      <c r="Q78" s="103">
        <f t="shared" si="34"/>
        <v>0.89059534081104563</v>
      </c>
      <c r="R78" s="277"/>
      <c r="S78" s="1">
        <v>0.54334490740740737</v>
      </c>
      <c r="T78" s="2">
        <v>0.6104166666666665</v>
      </c>
      <c r="U78" s="104">
        <v>8.166666666666611</v>
      </c>
      <c r="V78" s="105">
        <v>96.583333333333144</v>
      </c>
      <c r="W78" s="106"/>
      <c r="X78" s="107"/>
      <c r="Y78" s="262"/>
      <c r="Z78" s="263"/>
      <c r="AA78" s="191">
        <f t="shared" si="35"/>
        <v>-393.8567730802356</v>
      </c>
      <c r="AB78" s="192">
        <f t="shared" si="36"/>
        <v>0.89059534081104563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4785</v>
      </c>
      <c r="G79" s="115">
        <f t="shared" si="37"/>
        <v>181830</v>
      </c>
      <c r="H79" s="119"/>
      <c r="I79" s="97">
        <v>21</v>
      </c>
      <c r="J79" s="98">
        <v>3600</v>
      </c>
      <c r="K79" s="99">
        <f t="shared" si="39"/>
        <v>171.42857142857142</v>
      </c>
      <c r="L79" s="114">
        <v>21</v>
      </c>
      <c r="M79" s="98">
        <f t="shared" si="38"/>
        <v>3201.8587360594779</v>
      </c>
      <c r="N79" s="99">
        <f t="shared" si="31"/>
        <v>152.4694636218799</v>
      </c>
      <c r="O79" s="120">
        <f t="shared" si="32"/>
        <v>0</v>
      </c>
      <c r="P79" s="121">
        <f t="shared" si="33"/>
        <v>-18.95910780669152</v>
      </c>
      <c r="Q79" s="122">
        <f t="shared" si="34"/>
        <v>0.88940520446096616</v>
      </c>
      <c r="R79" s="277"/>
      <c r="S79" s="1">
        <v>0.6162037037037037</v>
      </c>
      <c r="T79" s="2">
        <v>0.67847222222222225</v>
      </c>
      <c r="U79" s="104">
        <v>8.3333333333335702</v>
      </c>
      <c r="V79" s="105">
        <v>89.666666666666714</v>
      </c>
      <c r="W79" s="106"/>
      <c r="X79" s="107"/>
      <c r="Y79" s="262"/>
      <c r="Z79" s="263"/>
      <c r="AA79" s="191">
        <f t="shared" si="35"/>
        <v>-398.14126394052209</v>
      </c>
      <c r="AB79" s="192">
        <f t="shared" si="36"/>
        <v>0.88940520446096605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20.285714285714285</v>
      </c>
      <c r="J89" s="138">
        <f t="shared" si="40"/>
        <v>3600</v>
      </c>
      <c r="K89" s="139">
        <f t="shared" ref="K89" si="41">J89/I89</f>
        <v>177.46478873239437</v>
      </c>
      <c r="L89" s="137">
        <f t="shared" ref="L89:M89" si="42">AVERAGE(L73:L88)</f>
        <v>20.285714285714285</v>
      </c>
      <c r="M89" s="138">
        <f t="shared" si="42"/>
        <v>3125.7458822549411</v>
      </c>
      <c r="N89" s="139">
        <f>M89/L89</f>
        <v>154.08606461820133</v>
      </c>
      <c r="O89" s="140">
        <f>L89-I89</f>
        <v>0</v>
      </c>
      <c r="P89" s="141">
        <f>N89-K89</f>
        <v>-23.378724114193034</v>
      </c>
      <c r="Q89" s="142">
        <f>N89/K89</f>
        <v>0.86826274507081702</v>
      </c>
      <c r="R89" s="278"/>
      <c r="S89" s="143">
        <f>S73</f>
        <v>0.25</v>
      </c>
      <c r="T89" s="144">
        <f>INDEX(T73:T88,COUNTA(T73:T88))</f>
        <v>0.67847222222222225</v>
      </c>
      <c r="U89" s="145"/>
      <c r="V89" s="156"/>
      <c r="W89" s="135"/>
      <c r="X89" s="139"/>
      <c r="Y89" s="265"/>
      <c r="Z89" s="266"/>
      <c r="AA89" s="157">
        <f>M89-J89</f>
        <v>-474.25411774505892</v>
      </c>
      <c r="AB89" s="142">
        <f>M89/J89</f>
        <v>0.86826274507081702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1931</v>
      </c>
      <c r="G90" s="159">
        <f t="shared" ref="G90:G93" si="43">E90*F90</f>
        <v>66098.12999999999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2590.0149031296564</v>
      </c>
      <c r="N90" s="163">
        <f>M90/L90</f>
        <v>161.87593144560353</v>
      </c>
      <c r="O90" s="165">
        <f>L90-I90</f>
        <v>0</v>
      </c>
      <c r="P90" s="166">
        <f>N90-K90</f>
        <v>-25.624068554396473</v>
      </c>
      <c r="Q90" s="152">
        <f>N90/K90</f>
        <v>0.86333830104321885</v>
      </c>
      <c r="R90" s="276">
        <f>Q106</f>
        <v>0.87039432795428362</v>
      </c>
      <c r="S90" s="167">
        <v>0.25018518518518518</v>
      </c>
      <c r="T90" s="168">
        <v>0.28125</v>
      </c>
      <c r="U90" s="169"/>
      <c r="V90" s="170">
        <v>44.733333333333348</v>
      </c>
      <c r="W90" s="173"/>
      <c r="X90" s="151"/>
      <c r="Y90" s="279"/>
      <c r="Z90" s="280"/>
      <c r="AA90" s="109">
        <f>M90-J90</f>
        <v>-409.98509687034357</v>
      </c>
      <c r="AB90" s="152">
        <f>M90/J90</f>
        <v>0.86333830104321885</v>
      </c>
      <c r="AC90" s="267">
        <f>AB106</f>
        <v>0.87039432795428362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1595</v>
      </c>
      <c r="G91" s="95">
        <f t="shared" si="43"/>
        <v>55458.15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2587.6520955385308</v>
      </c>
      <c r="N91" s="99">
        <f>M91/L91</f>
        <v>235.24109959441191</v>
      </c>
      <c r="O91" s="101">
        <f>L91-I91</f>
        <v>0</v>
      </c>
      <c r="P91" s="102">
        <f>N91-K91</f>
        <v>-37.486173132860841</v>
      </c>
      <c r="Q91" s="103">
        <f>N91/K91</f>
        <v>0.86255069851284361</v>
      </c>
      <c r="R91" s="277"/>
      <c r="S91" s="1">
        <v>0.28542824074074075</v>
      </c>
      <c r="T91" s="2">
        <v>0.31111111111111112</v>
      </c>
      <c r="U91" s="104">
        <v>6.0166666666666746</v>
      </c>
      <c r="V91" s="105">
        <v>36.983333333333334</v>
      </c>
      <c r="W91" s="106"/>
      <c r="X91" s="107"/>
      <c r="Y91" s="262"/>
      <c r="Z91" s="263"/>
      <c r="AA91" s="111">
        <f>M91-J91</f>
        <v>-412.34790446146917</v>
      </c>
      <c r="AB91" s="103">
        <f>M91/J91</f>
        <v>0.86255069851284361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5817</v>
      </c>
      <c r="G92" s="95">
        <f t="shared" si="43"/>
        <v>208423.11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2880.4951856946332</v>
      </c>
      <c r="N92" s="99">
        <f>M92/L92</f>
        <v>240.04126547455277</v>
      </c>
      <c r="O92" s="101">
        <f>L92-I92</f>
        <v>0</v>
      </c>
      <c r="P92" s="102">
        <f>N92-K92</f>
        <v>-32.708734525447227</v>
      </c>
      <c r="Q92" s="103">
        <f>N92/K92</f>
        <v>0.88007796690945106</v>
      </c>
      <c r="R92" s="277"/>
      <c r="S92" s="1">
        <v>0.37638888888888883</v>
      </c>
      <c r="T92" s="2">
        <v>0.46053240740740742</v>
      </c>
      <c r="U92" s="104">
        <v>4.9999999999999023</v>
      </c>
      <c r="V92" s="105">
        <v>121.16666666666677</v>
      </c>
      <c r="W92" s="106">
        <v>0.46053240740740742</v>
      </c>
      <c r="X92" s="107">
        <v>0.49999999999999989</v>
      </c>
      <c r="Y92" s="262"/>
      <c r="Z92" s="263"/>
      <c r="AA92" s="111">
        <f>M92-J92</f>
        <v>-392.50481430536684</v>
      </c>
      <c r="AB92" s="103">
        <f>M92/J92</f>
        <v>0.88007796690945106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4404</v>
      </c>
      <c r="G93" s="115">
        <f t="shared" si="43"/>
        <v>160349.63999999998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2861.8050541516218</v>
      </c>
      <c r="N93" s="99">
        <f>M93/L93</f>
        <v>260.1640958319656</v>
      </c>
      <c r="O93" s="101">
        <f>L93-I93</f>
        <v>0</v>
      </c>
      <c r="P93" s="102">
        <f>N93-K93</f>
        <v>-37.381358713488964</v>
      </c>
      <c r="Q93" s="103">
        <f>N93/K93</f>
        <v>0.87436756924889136</v>
      </c>
      <c r="R93" s="277"/>
      <c r="S93" s="1">
        <v>0.49999999999999989</v>
      </c>
      <c r="T93" s="2">
        <v>0.56412037037037033</v>
      </c>
      <c r="U93" s="104">
        <v>56.833333333333158</v>
      </c>
      <c r="V93" s="105">
        <v>92.333333333333428</v>
      </c>
      <c r="W93" s="106"/>
      <c r="X93" s="107"/>
      <c r="Y93" s="262"/>
      <c r="Z93" s="263"/>
      <c r="AA93" s="111">
        <f>M93-J93</f>
        <v>-411.19494584837821</v>
      </c>
      <c r="AB93" s="103">
        <f>M93/J93</f>
        <v>0.87436756924889147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2729.9918096286106</v>
      </c>
      <c r="N106" s="139">
        <f t="shared" ref="N106:N111" si="47">M106/L106</f>
        <v>218.39934477028885</v>
      </c>
      <c r="O106" s="140">
        <f t="shared" ref="O106:O111" si="48">L106-I106</f>
        <v>0</v>
      </c>
      <c r="P106" s="141">
        <f t="shared" ref="P106:P111" si="49">N106-K106</f>
        <v>-32.520655229711139</v>
      </c>
      <c r="Q106" s="142">
        <f t="shared" ref="Q106:Q111" si="50">N106/K106</f>
        <v>0.87039432795428362</v>
      </c>
      <c r="R106" s="278"/>
      <c r="S106" s="143">
        <f>S90</f>
        <v>0.25018518518518518</v>
      </c>
      <c r="T106" s="144">
        <f>INDEX(T90:T105,COUNTA(T90:T105))</f>
        <v>0.56412037037037033</v>
      </c>
      <c r="U106" s="145"/>
      <c r="V106" s="156"/>
      <c r="W106" s="135"/>
      <c r="X106" s="139"/>
      <c r="Y106" s="265"/>
      <c r="Z106" s="266"/>
      <c r="AA106" s="157">
        <f t="shared" ref="AA106:AA111" si="51">M106-J106</f>
        <v>-406.50819037138945</v>
      </c>
      <c r="AB106" s="142">
        <f t="shared" ref="AB106:AB111" si="52">M106/J106</f>
        <v>0.87039432795428362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1047</v>
      </c>
      <c r="G107" s="159">
        <f t="shared" ref="G107:G111" si="53">E107*F107</f>
        <v>27881.61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2779.6460176991131</v>
      </c>
      <c r="N107" s="163">
        <f t="shared" si="47"/>
        <v>463.27433628318551</v>
      </c>
      <c r="O107" s="165">
        <f t="shared" si="48"/>
        <v>0</v>
      </c>
      <c r="P107" s="166">
        <f t="shared" si="49"/>
        <v>-82.225663716814495</v>
      </c>
      <c r="Q107" s="152">
        <f t="shared" si="50"/>
        <v>0.84926551105991843</v>
      </c>
      <c r="R107" s="276">
        <f>Q123</f>
        <v>0.88960332210896587</v>
      </c>
      <c r="S107" s="193">
        <v>0.37111111111111111</v>
      </c>
      <c r="T107" s="194">
        <v>0.38680555555555557</v>
      </c>
      <c r="U107" s="169"/>
      <c r="V107" s="170">
        <v>22.600000000000016</v>
      </c>
      <c r="W107" s="168"/>
      <c r="X107" s="171"/>
      <c r="Y107" s="279"/>
      <c r="Z107" s="280"/>
      <c r="AA107" s="109">
        <f t="shared" si="51"/>
        <v>-493.35398230088686</v>
      </c>
      <c r="AB107" s="152">
        <f t="shared" si="52"/>
        <v>0.84926551105991843</v>
      </c>
      <c r="AC107" s="267">
        <f>AB123</f>
        <v>0.88960332210896587</v>
      </c>
    </row>
    <row r="108" spans="1:29" ht="15.75" customHeight="1">
      <c r="A108" s="271"/>
      <c r="B108" s="92" t="s">
        <v>166</v>
      </c>
      <c r="C108" s="260" t="s">
        <v>200</v>
      </c>
      <c r="D108" s="261"/>
      <c r="E108" s="93">
        <v>24.73</v>
      </c>
      <c r="F108" s="94">
        <v>2024</v>
      </c>
      <c r="G108" s="95">
        <f t="shared" si="53"/>
        <v>50053.520000000004</v>
      </c>
      <c r="H108" s="96"/>
      <c r="I108" s="97">
        <v>6</v>
      </c>
      <c r="J108" s="98">
        <v>3600</v>
      </c>
      <c r="K108" s="99">
        <f t="shared" si="39"/>
        <v>600</v>
      </c>
      <c r="L108" s="100">
        <v>6</v>
      </c>
      <c r="M108" s="98">
        <f>F108/V108*60</f>
        <v>3245.6124721603596</v>
      </c>
      <c r="N108" s="99">
        <f t="shared" si="47"/>
        <v>540.93541202672657</v>
      </c>
      <c r="O108" s="101">
        <f t="shared" si="48"/>
        <v>0</v>
      </c>
      <c r="P108" s="102">
        <f t="shared" si="49"/>
        <v>-59.064587973273433</v>
      </c>
      <c r="Q108" s="103">
        <f t="shared" si="50"/>
        <v>0.90155902004454425</v>
      </c>
      <c r="R108" s="277"/>
      <c r="S108" s="1">
        <v>0.38958333333333334</v>
      </c>
      <c r="T108" s="2">
        <v>0.41556712962962961</v>
      </c>
      <c r="U108" s="104">
        <v>3.9999999999999858</v>
      </c>
      <c r="V108" s="105">
        <v>37.416666666666629</v>
      </c>
      <c r="W108" s="106"/>
      <c r="X108" s="113"/>
      <c r="Y108" s="262"/>
      <c r="Z108" s="263"/>
      <c r="AA108" s="111">
        <f t="shared" si="51"/>
        <v>-354.38752783964037</v>
      </c>
      <c r="AB108" s="103">
        <f t="shared" si="52"/>
        <v>0.90155902004454436</v>
      </c>
      <c r="AC108" s="268"/>
    </row>
    <row r="109" spans="1:29" ht="15.75" customHeight="1">
      <c r="A109" s="271"/>
      <c r="B109" s="92" t="s">
        <v>166</v>
      </c>
      <c r="C109" s="260" t="s">
        <v>199</v>
      </c>
      <c r="D109" s="261"/>
      <c r="E109" s="93">
        <v>24.94</v>
      </c>
      <c r="F109" s="94">
        <v>1455</v>
      </c>
      <c r="G109" s="95">
        <f t="shared" si="53"/>
        <v>36287.700000000004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>F109/V109*60</f>
        <v>3227.3567467652506</v>
      </c>
      <c r="N109" s="99">
        <f t="shared" si="47"/>
        <v>537.89279112754173</v>
      </c>
      <c r="O109" s="101">
        <f t="shared" si="48"/>
        <v>0</v>
      </c>
      <c r="P109" s="102">
        <f t="shared" si="49"/>
        <v>-62.107208872458273</v>
      </c>
      <c r="Q109" s="103">
        <f t="shared" si="50"/>
        <v>0.89648798521256956</v>
      </c>
      <c r="R109" s="277"/>
      <c r="S109" s="1">
        <v>0.4201388888888889</v>
      </c>
      <c r="T109" s="2">
        <v>0.43892361111111111</v>
      </c>
      <c r="U109" s="104">
        <v>6.5833333333333766</v>
      </c>
      <c r="V109" s="105">
        <v>27.04999999999999</v>
      </c>
      <c r="W109" s="106"/>
      <c r="X109" s="107"/>
      <c r="Y109" s="262"/>
      <c r="Z109" s="263"/>
      <c r="AA109" s="111">
        <f t="shared" si="51"/>
        <v>-372.64325323474941</v>
      </c>
      <c r="AB109" s="103">
        <f t="shared" si="52"/>
        <v>0.89648798521256956</v>
      </c>
      <c r="AC109" s="268"/>
    </row>
    <row r="110" spans="1:29" ht="15.75" customHeight="1">
      <c r="A110" s="271"/>
      <c r="B110" s="92" t="s">
        <v>166</v>
      </c>
      <c r="C110" s="260" t="s">
        <v>214</v>
      </c>
      <c r="D110" s="261"/>
      <c r="E110" s="93">
        <v>24.73</v>
      </c>
      <c r="F110" s="94">
        <v>1833</v>
      </c>
      <c r="G110" s="95">
        <f t="shared" si="53"/>
        <v>45330.090000000004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>F110/V110*60</f>
        <v>3242.6535626535574</v>
      </c>
      <c r="N110" s="99">
        <f t="shared" si="47"/>
        <v>540.44226044225957</v>
      </c>
      <c r="O110" s="101">
        <f t="shared" si="48"/>
        <v>0</v>
      </c>
      <c r="P110" s="102">
        <f t="shared" si="49"/>
        <v>-59.557739557740433</v>
      </c>
      <c r="Q110" s="103">
        <f t="shared" si="50"/>
        <v>0.90073710073709923</v>
      </c>
      <c r="R110" s="277"/>
      <c r="S110" s="1">
        <v>0.44172453703703701</v>
      </c>
      <c r="T110" s="2">
        <v>0.46527777777777779</v>
      </c>
      <c r="U110" s="104">
        <v>4.0333333333332977</v>
      </c>
      <c r="V110" s="105">
        <v>33.916666666666721</v>
      </c>
      <c r="W110" s="106"/>
      <c r="X110" s="113"/>
      <c r="Y110" s="262"/>
      <c r="Z110" s="263"/>
      <c r="AA110" s="111">
        <f t="shared" si="51"/>
        <v>-357.3464373464426</v>
      </c>
      <c r="AB110" s="103">
        <f t="shared" si="52"/>
        <v>0.90073710073709923</v>
      </c>
      <c r="AC110" s="268"/>
    </row>
    <row r="111" spans="1:29" ht="15.75" customHeight="1">
      <c r="A111" s="272"/>
      <c r="B111" s="92" t="s">
        <v>166</v>
      </c>
      <c r="C111" s="260" t="s">
        <v>253</v>
      </c>
      <c r="D111" s="261"/>
      <c r="E111" s="93">
        <v>20.11</v>
      </c>
      <c r="F111" s="94">
        <v>994</v>
      </c>
      <c r="G111" s="95">
        <f t="shared" si="53"/>
        <v>19989.34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>F111/V111*60</f>
        <v>3226.6907123534738</v>
      </c>
      <c r="N111" s="99">
        <f t="shared" si="47"/>
        <v>537.78178539224564</v>
      </c>
      <c r="O111" s="101">
        <f t="shared" si="48"/>
        <v>0</v>
      </c>
      <c r="P111" s="102">
        <f t="shared" si="49"/>
        <v>-62.218214607754362</v>
      </c>
      <c r="Q111" s="103">
        <f t="shared" si="50"/>
        <v>0.89630297565374273</v>
      </c>
      <c r="R111" s="277"/>
      <c r="S111" s="1">
        <v>0.46944444444444444</v>
      </c>
      <c r="T111" s="2">
        <v>0.48228009259259258</v>
      </c>
      <c r="U111" s="104">
        <v>5.9999999999999787</v>
      </c>
      <c r="V111" s="105">
        <v>18.48333333333332</v>
      </c>
      <c r="W111" s="106"/>
      <c r="X111" s="113"/>
      <c r="Y111" s="262"/>
      <c r="Z111" s="263"/>
      <c r="AA111" s="111">
        <f t="shared" si="51"/>
        <v>-373.30928764652617</v>
      </c>
      <c r="AB111" s="103">
        <f t="shared" si="52"/>
        <v>0.89630297565374273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4">AVERAGE(I107:I122)</f>
        <v>6</v>
      </c>
      <c r="J123" s="138">
        <f t="shared" si="54"/>
        <v>3534.6</v>
      </c>
      <c r="K123" s="139">
        <f t="shared" ref="K123" si="55">J123/I123</f>
        <v>589.1</v>
      </c>
      <c r="L123" s="137">
        <f t="shared" ref="L123:M123" si="56">AVERAGE(L107:L122)</f>
        <v>6</v>
      </c>
      <c r="M123" s="138">
        <f t="shared" si="56"/>
        <v>3144.3919023263506</v>
      </c>
      <c r="N123" s="139">
        <f>M123/L123</f>
        <v>524.06531705439181</v>
      </c>
      <c r="O123" s="140">
        <f>L123-I123</f>
        <v>0</v>
      </c>
      <c r="P123" s="141">
        <f>N123-K123</f>
        <v>-65.034682945608211</v>
      </c>
      <c r="Q123" s="142">
        <f>N123/K123</f>
        <v>0.88960332210896587</v>
      </c>
      <c r="R123" s="278"/>
      <c r="S123" s="143">
        <f>S107</f>
        <v>0.37111111111111111</v>
      </c>
      <c r="T123" s="144">
        <f>INDEX(T107:T122,COUNTA(T107:T122))</f>
        <v>0.48228009259259258</v>
      </c>
      <c r="U123" s="145"/>
      <c r="V123" s="156"/>
      <c r="W123" s="135"/>
      <c r="X123" s="139"/>
      <c r="Y123" s="265"/>
      <c r="Z123" s="266"/>
      <c r="AA123" s="157">
        <f>M123-J123</f>
        <v>-390.20809767364926</v>
      </c>
      <c r="AB123" s="142">
        <f>M123/J123</f>
        <v>0.88960332210896587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2575</v>
      </c>
      <c r="G124" s="159">
        <f t="shared" ref="G124:G126" si="57">E124*F124</f>
        <v>146234.25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1734.980348119034</v>
      </c>
      <c r="N124" s="163">
        <f>M124/L124</f>
        <v>75.43392817908844</v>
      </c>
      <c r="O124" s="165">
        <f>L124-I124</f>
        <v>0</v>
      </c>
      <c r="P124" s="166">
        <f>N124-K124</f>
        <v>-11.522593560041997</v>
      </c>
      <c r="Q124" s="152">
        <f>N124/K124</f>
        <v>0.86749017405951701</v>
      </c>
      <c r="R124" s="276">
        <f>Q140</f>
        <v>0.86637512410766293</v>
      </c>
      <c r="S124" s="167">
        <v>0.70833333333333337</v>
      </c>
      <c r="T124" s="168">
        <v>0.77017361111111116</v>
      </c>
      <c r="U124" s="169"/>
      <c r="V124" s="170">
        <v>89.050000000000011</v>
      </c>
      <c r="W124" s="87"/>
      <c r="X124" s="88"/>
      <c r="Y124" s="279"/>
      <c r="Z124" s="280"/>
      <c r="AA124" s="109">
        <f>M124-J124</f>
        <v>-265.01965188096597</v>
      </c>
      <c r="AB124" s="152">
        <f>M124/J124</f>
        <v>0.86749017405951701</v>
      </c>
      <c r="AC124" s="352">
        <f>AB140</f>
        <v>0.86637512410766293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2034</v>
      </c>
      <c r="G125" s="95">
        <f t="shared" si="57"/>
        <v>115673.58</v>
      </c>
      <c r="H125" s="96"/>
      <c r="I125" s="97">
        <v>23</v>
      </c>
      <c r="J125" s="98">
        <v>2000</v>
      </c>
      <c r="K125" s="99">
        <f t="shared" ref="K125:K126" si="58">J125/I125</f>
        <v>86.956521739130437</v>
      </c>
      <c r="L125" s="100">
        <v>23</v>
      </c>
      <c r="M125" s="98">
        <f>F125/V125*60</f>
        <v>1731.4731615039007</v>
      </c>
      <c r="N125" s="99">
        <f>M125/L125</f>
        <v>75.281441804517414</v>
      </c>
      <c r="O125" s="101">
        <f>L125-I125</f>
        <v>0</v>
      </c>
      <c r="P125" s="102">
        <f>N125-K125</f>
        <v>-11.675079934613024</v>
      </c>
      <c r="Q125" s="103">
        <f>N125/K125</f>
        <v>0.86573658075195026</v>
      </c>
      <c r="R125" s="277"/>
      <c r="S125" s="1">
        <v>0.77430555555555558</v>
      </c>
      <c r="T125" s="2">
        <v>0.82325231481481487</v>
      </c>
      <c r="U125" s="104">
        <v>5.9499999999999709</v>
      </c>
      <c r="V125" s="105">
        <v>70.483333333333377</v>
      </c>
      <c r="W125" s="106"/>
      <c r="X125" s="107"/>
      <c r="Y125" s="262"/>
      <c r="Z125" s="263"/>
      <c r="AA125" s="111">
        <f>M125-J125</f>
        <v>-268.52683849609934</v>
      </c>
      <c r="AB125" s="103">
        <f>M125/J125</f>
        <v>0.86573658075195037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1879</v>
      </c>
      <c r="G126" s="95">
        <f t="shared" si="57"/>
        <v>83239.7</v>
      </c>
      <c r="H126" s="96"/>
      <c r="I126" s="97">
        <v>17</v>
      </c>
      <c r="J126" s="98">
        <v>2000</v>
      </c>
      <c r="K126" s="99">
        <f t="shared" si="58"/>
        <v>117.64705882352941</v>
      </c>
      <c r="L126" s="100">
        <v>17</v>
      </c>
      <c r="M126" s="98">
        <f>F126/V126*60</f>
        <v>1731.797235023043</v>
      </c>
      <c r="N126" s="99">
        <f>M126/L126</f>
        <v>101.87042558959077</v>
      </c>
      <c r="O126" s="101">
        <f>L126-I126</f>
        <v>0</v>
      </c>
      <c r="P126" s="102">
        <f>N126-K126</f>
        <v>-15.776633233938639</v>
      </c>
      <c r="Q126" s="103">
        <f>N126/K126</f>
        <v>0.86589861751152153</v>
      </c>
      <c r="R126" s="277"/>
      <c r="S126" s="1">
        <v>0.82847222222222228</v>
      </c>
      <c r="T126" s="2">
        <v>0.87368055555555557</v>
      </c>
      <c r="U126" s="104">
        <v>7.5166666666666693</v>
      </c>
      <c r="V126" s="105">
        <v>65.099999999999937</v>
      </c>
      <c r="W126" s="106"/>
      <c r="X126" s="107"/>
      <c r="Y126" s="262"/>
      <c r="Z126" s="263"/>
      <c r="AA126" s="111">
        <f>M126-J126</f>
        <v>-268.20276497695704</v>
      </c>
      <c r="AB126" s="103">
        <f>M126/J126</f>
        <v>0.86589861751152153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9">AVERAGE(I124:I139)</f>
        <v>21</v>
      </c>
      <c r="J140" s="138">
        <f t="shared" si="59"/>
        <v>2000</v>
      </c>
      <c r="K140" s="139">
        <f t="shared" ref="K140" si="60">J140/I140</f>
        <v>95.238095238095241</v>
      </c>
      <c r="L140" s="137">
        <f t="shared" ref="L140:M140" si="61">AVERAGE(L124:L139)</f>
        <v>21</v>
      </c>
      <c r="M140" s="138">
        <f t="shared" si="61"/>
        <v>1732.7502482153259</v>
      </c>
      <c r="N140" s="139">
        <f>M140/L140</f>
        <v>82.511916581682186</v>
      </c>
      <c r="O140" s="140">
        <f>L140-I140</f>
        <v>0</v>
      </c>
      <c r="P140" s="141">
        <f>N140-K140</f>
        <v>-12.726178656413055</v>
      </c>
      <c r="Q140" s="142">
        <f>N140/K140</f>
        <v>0.86637512410766293</v>
      </c>
      <c r="R140" s="278"/>
      <c r="S140" s="143">
        <f>S124</f>
        <v>0.70833333333333337</v>
      </c>
      <c r="T140" s="144">
        <f>INDEX(T124:T139,COUNTA(T124:T139))</f>
        <v>0.87368055555555557</v>
      </c>
      <c r="U140" s="145"/>
      <c r="V140" s="156"/>
      <c r="W140" s="188"/>
      <c r="X140" s="189"/>
      <c r="Y140" s="265"/>
      <c r="Z140" s="266"/>
      <c r="AA140" s="157">
        <f>M140-J140</f>
        <v>-267.24975178467412</v>
      </c>
      <c r="AB140" s="142">
        <f>M140/J140</f>
        <v>0.86637512410766293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1988</v>
      </c>
      <c r="G141" s="159">
        <f t="shared" ref="G141:G142" si="62">E141*F141</f>
        <v>100731.96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1734.9818181818175</v>
      </c>
      <c r="N141" s="163">
        <f>M141/L141</f>
        <v>86.749090909090881</v>
      </c>
      <c r="O141" s="165">
        <f>L141-I141</f>
        <v>0</v>
      </c>
      <c r="P141" s="166">
        <f>N141-K141</f>
        <v>-13.250909090909119</v>
      </c>
      <c r="Q141" s="152">
        <f>N141/K141</f>
        <v>0.86749090909090887</v>
      </c>
      <c r="R141" s="276">
        <f>Q157</f>
        <v>0.86771711291389531</v>
      </c>
      <c r="S141" s="167">
        <v>0.7085069444444444</v>
      </c>
      <c r="T141" s="168">
        <v>0.75624999999999998</v>
      </c>
      <c r="U141" s="169"/>
      <c r="V141" s="170">
        <v>68.750000000000028</v>
      </c>
      <c r="W141" s="168"/>
      <c r="X141" s="171"/>
      <c r="Y141" s="279"/>
      <c r="Z141" s="280"/>
      <c r="AA141" s="109">
        <f>M141-J141</f>
        <v>-265.01818181818248</v>
      </c>
      <c r="AB141" s="152">
        <f>M141/J141</f>
        <v>0.86749090909090876</v>
      </c>
      <c r="AC141" s="267">
        <f>AB157</f>
        <v>0.86771711291389531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2518</v>
      </c>
      <c r="G142" s="95">
        <f t="shared" si="62"/>
        <v>119856.8</v>
      </c>
      <c r="H142" s="96"/>
      <c r="I142" s="97">
        <v>23</v>
      </c>
      <c r="J142" s="98">
        <v>2000</v>
      </c>
      <c r="K142" s="99">
        <f t="shared" ref="K142" si="63">J142/I142</f>
        <v>86.956521739130437</v>
      </c>
      <c r="L142" s="100">
        <v>23</v>
      </c>
      <c r="M142" s="98">
        <f>F142/V142*60</f>
        <v>1735.8866334737636</v>
      </c>
      <c r="N142" s="99">
        <f>M142/L142</f>
        <v>75.473331890163635</v>
      </c>
      <c r="O142" s="101">
        <f>L142-I142</f>
        <v>0</v>
      </c>
      <c r="P142" s="102">
        <f>N142-K142</f>
        <v>-11.483189848966802</v>
      </c>
      <c r="Q142" s="103">
        <f>N142/K142</f>
        <v>0.86794331673688174</v>
      </c>
      <c r="R142" s="277"/>
      <c r="S142" s="1">
        <v>0.76111111111111107</v>
      </c>
      <c r="T142" s="2">
        <v>0.82155092592592593</v>
      </c>
      <c r="U142" s="104">
        <v>6.9999999999999751</v>
      </c>
      <c r="V142" s="105">
        <v>87.033333333333402</v>
      </c>
      <c r="W142" s="106"/>
      <c r="X142" s="107"/>
      <c r="Y142" s="262"/>
      <c r="Z142" s="263"/>
      <c r="AA142" s="111">
        <f>M142-J142</f>
        <v>-264.1133665262364</v>
      </c>
      <c r="AB142" s="103">
        <f>M142/J142</f>
        <v>0.86794331673688174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4">AVERAGE(I141:I156)</f>
        <v>21.5</v>
      </c>
      <c r="J157" s="138">
        <f t="shared" si="64"/>
        <v>2000</v>
      </c>
      <c r="K157" s="139">
        <f t="shared" ref="K157" si="65">J157/I157</f>
        <v>93.023255813953483</v>
      </c>
      <c r="L157" s="137">
        <f t="shared" ref="L157:M157" si="66">AVERAGE(L141:L156)</f>
        <v>21.5</v>
      </c>
      <c r="M157" s="138">
        <f t="shared" si="66"/>
        <v>1735.4342258277907</v>
      </c>
      <c r="N157" s="139">
        <f>M157/L157</f>
        <v>80.717870968734445</v>
      </c>
      <c r="O157" s="140">
        <f>L157-I157</f>
        <v>0</v>
      </c>
      <c r="P157" s="141">
        <f>N157-K157</f>
        <v>-12.305384845219038</v>
      </c>
      <c r="Q157" s="142">
        <f>N157/K157</f>
        <v>0.86771711291389531</v>
      </c>
      <c r="R157" s="278"/>
      <c r="S157" s="143">
        <f>S141</f>
        <v>0.7085069444444444</v>
      </c>
      <c r="T157" s="144">
        <f>INDEX(T141:T156,COUNTA(T141:T156))</f>
        <v>0.82155092592592593</v>
      </c>
      <c r="U157" s="145"/>
      <c r="V157" s="156"/>
      <c r="W157" s="135"/>
      <c r="X157" s="139"/>
      <c r="Y157" s="265"/>
      <c r="Z157" s="266"/>
      <c r="AA157" s="157">
        <f>M157-J157</f>
        <v>-264.56577417220933</v>
      </c>
      <c r="AB157" s="142">
        <f>M157/J157</f>
        <v>0.86771711291389531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604" priority="3" operator="greaterThan">
      <formula>0</formula>
    </cfRule>
  </conditionalFormatting>
  <conditionalFormatting sqref="P5:P157 AA5:AA157">
    <cfRule type="cellIs" dxfId="603" priority="6" operator="lessThan">
      <formula>0</formula>
    </cfRule>
  </conditionalFormatting>
  <conditionalFormatting sqref="Q5:Q157 AB5:AB157">
    <cfRule type="cellIs" dxfId="602" priority="4" operator="greaterThan">
      <formula>1</formula>
    </cfRule>
    <cfRule type="cellIs" dxfId="601" priority="5" operator="lessThan">
      <formula>0.8</formula>
    </cfRule>
  </conditionalFormatting>
  <conditionalFormatting sqref="R5:R157 AC124">
    <cfRule type="cellIs" dxfId="600" priority="7" operator="lessThan">
      <formula>0.8</formula>
    </cfRule>
  </conditionalFormatting>
  <conditionalFormatting sqref="AC5:AC22 AC56:AC91">
    <cfRule type="cellIs" dxfId="599" priority="9" operator="lessThan">
      <formula>0.8</formula>
    </cfRule>
  </conditionalFormatting>
  <conditionalFormatting sqref="AC39">
    <cfRule type="cellIs" dxfId="598" priority="12" operator="lessThan">
      <formula>0.8</formula>
    </cfRule>
  </conditionalFormatting>
  <conditionalFormatting sqref="AC54">
    <cfRule type="cellIs" dxfId="597" priority="11" operator="lessThan">
      <formula>0.8</formula>
    </cfRule>
  </conditionalFormatting>
  <conditionalFormatting sqref="AC97:AC105">
    <cfRule type="cellIs" dxfId="596" priority="10" operator="lessThan">
      <formula>0.8</formula>
    </cfRule>
  </conditionalFormatting>
  <conditionalFormatting sqref="AC107:AC112">
    <cfRule type="cellIs" dxfId="595" priority="8" operator="lessThan">
      <formula>0.8</formula>
    </cfRule>
  </conditionalFormatting>
  <conditionalFormatting sqref="AC139">
    <cfRule type="cellIs" dxfId="594" priority="2" operator="lessThan">
      <formula>0.8</formula>
    </cfRule>
  </conditionalFormatting>
  <conditionalFormatting sqref="AC141:AC157">
    <cfRule type="cellIs" dxfId="593" priority="1" operator="lessThan">
      <formula>0.8</formula>
    </cfRule>
  </conditionalFormatting>
  <dataValidations count="1">
    <dataValidation type="list" allowBlank="1" showInputMessage="1" showErrorMessage="1" sqref="Y5:Z157" xr:uid="{37AE7D15-A513-4158-B3A2-C499CF8E1730}">
      <formula1>$Y$159:$Y$187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138D-3953-49BA-AAFC-EC8C2F5E0EB9}">
  <sheetPr>
    <tabColor theme="8" tint="0.59999389629810485"/>
  </sheetPr>
  <dimension ref="B1:AR36"/>
  <sheetViews>
    <sheetView zoomScale="70" zoomScaleNormal="70" workbookViewId="0">
      <selection activeCell="S14" sqref="S1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258</v>
      </c>
      <c r="D3" s="249"/>
      <c r="E3" s="7" t="s">
        <v>2</v>
      </c>
      <c r="F3" s="250">
        <f>'0921(18度C)'!D1+'0921(4度C)'!D1</f>
        <v>262326</v>
      </c>
      <c r="G3" s="251"/>
      <c r="H3" s="7" t="s">
        <v>3</v>
      </c>
      <c r="I3" s="252">
        <f>'0921(18度C)'!F1+'0921(4度C)'!F1</f>
        <v>7966442.1899999995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495.23260139112278</v>
      </c>
      <c r="F6" s="227" t="e">
        <f>AVERAGE(#REF!,D13:K13)</f>
        <v>#REF!</v>
      </c>
      <c r="G6" s="228">
        <f>AVERAGE(D13:K13)</f>
        <v>197.49719025834219</v>
      </c>
      <c r="H6" s="229"/>
      <c r="I6" s="228">
        <f>AVERAGE(L13:O13)</f>
        <v>94.130675526024362</v>
      </c>
      <c r="J6" s="229"/>
      <c r="K6" s="228">
        <f>AVERAGE(D27:O27)</f>
        <v>647.07635660319397</v>
      </c>
      <c r="L6" s="229"/>
      <c r="M6" s="228">
        <f>AVERAGE(P27:X27)</f>
        <v>773.83288271830463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428.09310252551995</v>
      </c>
      <c r="F7" s="231" t="e">
        <f>AVERAGE(#REF!,D14:K14)</f>
        <v>#REF!</v>
      </c>
      <c r="G7" s="218">
        <f>AVERAGE(D14:K14)</f>
        <v>173.12851014303465</v>
      </c>
      <c r="H7" s="219"/>
      <c r="I7" s="218">
        <f>AVERAGE(L14:O14)</f>
        <v>81.602581612860718</v>
      </c>
      <c r="J7" s="219"/>
      <c r="K7" s="218">
        <f>AVERAGE(D28:O28)</f>
        <v>558.36173730463065</v>
      </c>
      <c r="L7" s="219"/>
      <c r="M7" s="218">
        <f>AVERAGE(P28:X28)</f>
        <v>667.35712090382538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0.86644606127052748</v>
      </c>
      <c r="F8" s="223" t="e">
        <f>AVERAGE(D15:K15,#REF!)</f>
        <v>#REF!</v>
      </c>
      <c r="G8" s="224">
        <f>AVERAGE(D15:K15)</f>
        <v>0.87292601319140384</v>
      </c>
      <c r="H8" s="225"/>
      <c r="I8" s="224">
        <f>AVERAGE(L15:O15)</f>
        <v>0.86691591100348664</v>
      </c>
      <c r="J8" s="225"/>
      <c r="K8" s="224">
        <f>AVERAGE(D29:O29)</f>
        <v>0.86212436140171878</v>
      </c>
      <c r="L8" s="225"/>
      <c r="M8" s="224">
        <f>AVERAGE(P29:X29)</f>
        <v>0.86449176727693067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178.51239669421486</v>
      </c>
      <c r="I13" s="24">
        <v>250.92</v>
      </c>
      <c r="J13" s="24" t="s">
        <v>36</v>
      </c>
      <c r="K13" s="54">
        <v>581.83333333333337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101.65801413610343</v>
      </c>
      <c r="E14" s="28">
        <v>68.268010105201682</v>
      </c>
      <c r="F14" s="28">
        <v>77.614352318743073</v>
      </c>
      <c r="G14" s="28">
        <v>76.604211777027231</v>
      </c>
      <c r="H14" s="28">
        <v>154.52665452351488</v>
      </c>
      <c r="I14" s="28">
        <v>218.36704862738341</v>
      </c>
      <c r="J14" s="28" t="s">
        <v>36</v>
      </c>
      <c r="K14" s="55">
        <v>514.86127951326876</v>
      </c>
      <c r="L14" s="27" t="s">
        <v>36</v>
      </c>
      <c r="M14" s="67" t="s">
        <v>36</v>
      </c>
      <c r="N14" s="28">
        <v>82.494730678129173</v>
      </c>
      <c r="O14" s="29">
        <v>80.710432547592276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0.88281959644510877</v>
      </c>
      <c r="E15" s="32">
        <f t="shared" si="0"/>
        <v>0.87041712884132139</v>
      </c>
      <c r="F15" s="32">
        <f t="shared" si="0"/>
        <v>0.86507663521932376</v>
      </c>
      <c r="G15" s="32">
        <f t="shared" si="0"/>
        <v>0.8713729089636848</v>
      </c>
      <c r="H15" s="32">
        <f t="shared" si="0"/>
        <v>0.86563542580302322</v>
      </c>
      <c r="I15" s="32">
        <f t="shared" si="0"/>
        <v>0.87026561703883076</v>
      </c>
      <c r="J15" s="32" t="s">
        <v>36</v>
      </c>
      <c r="K15" s="56">
        <f t="shared" ref="K15" si="1">K14/K13</f>
        <v>0.88489478002853406</v>
      </c>
      <c r="L15" s="31" t="s">
        <v>36</v>
      </c>
      <c r="M15" s="68" t="s">
        <v>36</v>
      </c>
      <c r="N15" s="32">
        <f t="shared" ref="N15:O15" si="2">N14/N13</f>
        <v>0.86619467212035628</v>
      </c>
      <c r="O15" s="33">
        <f t="shared" si="2"/>
        <v>0.867637149886617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0.2502199074074074</v>
      </c>
      <c r="E16" s="2">
        <v>0.16679398148148147</v>
      </c>
      <c r="F16" s="2">
        <v>0.25</v>
      </c>
      <c r="G16" s="2">
        <v>0.25</v>
      </c>
      <c r="H16" s="2">
        <v>0.16689814814814816</v>
      </c>
      <c r="I16" s="2">
        <v>0.25005787037037036</v>
      </c>
      <c r="J16" s="2" t="s">
        <v>36</v>
      </c>
      <c r="K16" s="3">
        <v>0.30379629629629629</v>
      </c>
      <c r="L16" s="1" t="s">
        <v>36</v>
      </c>
      <c r="M16" s="69" t="s">
        <v>36</v>
      </c>
      <c r="N16" s="2">
        <v>0.708587962962963</v>
      </c>
      <c r="O16" s="4">
        <v>0.70846064814814813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0.55000000000000004</v>
      </c>
      <c r="E17" s="2">
        <v>0.69791666666666663</v>
      </c>
      <c r="F17" s="2">
        <v>0.52916666666666667</v>
      </c>
      <c r="G17" s="2">
        <v>0.60694444444444429</v>
      </c>
      <c r="H17" s="2">
        <v>0.60172453703703699</v>
      </c>
      <c r="I17" s="2">
        <v>0.55694444444444435</v>
      </c>
      <c r="J17" s="2" t="s">
        <v>36</v>
      </c>
      <c r="K17" s="3">
        <v>0.47916666666666669</v>
      </c>
      <c r="L17" s="1" t="s">
        <v>36</v>
      </c>
      <c r="M17" s="69" t="s">
        <v>36</v>
      </c>
      <c r="N17" s="2">
        <v>0.86736111111111114</v>
      </c>
      <c r="O17" s="4">
        <v>0.82526620370370374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20.166666666666668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290.65714285714284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165.63372840918714</v>
      </c>
      <c r="E28" s="28" t="s">
        <v>36</v>
      </c>
      <c r="F28" s="28" t="s">
        <v>36</v>
      </c>
      <c r="G28" s="28">
        <v>222.44229408341792</v>
      </c>
      <c r="H28" s="28">
        <v>368.88753387554488</v>
      </c>
      <c r="I28" s="28" t="s">
        <v>36</v>
      </c>
      <c r="J28" s="28">
        <v>597.23550682374901</v>
      </c>
      <c r="K28" s="28">
        <v>708.55431993156515</v>
      </c>
      <c r="L28" s="28" t="s">
        <v>36</v>
      </c>
      <c r="M28" s="28">
        <v>754.86141771480345</v>
      </c>
      <c r="N28" s="28">
        <v>919.47602987594246</v>
      </c>
      <c r="O28" s="28">
        <v>729.80306772283495</v>
      </c>
      <c r="P28" s="27">
        <v>249.51889719244394</v>
      </c>
      <c r="Q28" s="28" t="s">
        <v>36</v>
      </c>
      <c r="R28" s="28" t="s">
        <v>36</v>
      </c>
      <c r="S28" s="28">
        <v>601.95911970221414</v>
      </c>
      <c r="T28" s="28">
        <v>725.8701578098412</v>
      </c>
      <c r="U28" s="28" t="s">
        <v>36</v>
      </c>
      <c r="V28" s="28">
        <v>675.45441386316543</v>
      </c>
      <c r="W28" s="28">
        <v>1010.48521749258</v>
      </c>
      <c r="X28" s="29">
        <v>740.85491936270739</v>
      </c>
    </row>
    <row r="29" spans="2:44" ht="40.15" customHeight="1">
      <c r="B29" s="206"/>
      <c r="C29" s="30" t="s">
        <v>38</v>
      </c>
      <c r="D29" s="32">
        <f>D28/D27</f>
        <v>0.86030350838868974</v>
      </c>
      <c r="E29" s="32" t="s">
        <v>36</v>
      </c>
      <c r="F29" s="32" t="s">
        <v>36</v>
      </c>
      <c r="G29" s="32">
        <f>G28/G27</f>
        <v>0.85269546065310198</v>
      </c>
      <c r="H29" s="32">
        <f>H28/H27</f>
        <v>0.85127892432818053</v>
      </c>
      <c r="I29" s="32" t="s">
        <v>36</v>
      </c>
      <c r="J29" s="32">
        <f>J28/J27</f>
        <v>0.88479334344259108</v>
      </c>
      <c r="K29" s="32">
        <f>K28/K27</f>
        <v>0.85885372112916991</v>
      </c>
      <c r="L29" s="32" t="s">
        <v>36</v>
      </c>
      <c r="M29" s="32">
        <f>M28/M27</f>
        <v>0.86923435979280395</v>
      </c>
      <c r="N29" s="32">
        <f>N28/N27</f>
        <v>0.8477438573324293</v>
      </c>
      <c r="O29" s="32">
        <f>O28/O27</f>
        <v>0.87209171614678394</v>
      </c>
      <c r="P29" s="31">
        <f>P28/P27</f>
        <v>0.85846470084886839</v>
      </c>
      <c r="Q29" s="32" t="s">
        <v>36</v>
      </c>
      <c r="R29" s="32" t="s">
        <v>36</v>
      </c>
      <c r="S29" s="32">
        <f>S28/S27</f>
        <v>0.89179128844772459</v>
      </c>
      <c r="T29" s="32">
        <f>T28/T27</f>
        <v>0.86413114024981097</v>
      </c>
      <c r="U29" s="32" t="s">
        <v>36</v>
      </c>
      <c r="V29" s="32">
        <f>V28/V27</f>
        <v>0.86990341179347064</v>
      </c>
      <c r="W29" s="32">
        <f>W28/W27</f>
        <v>0.84207101457714995</v>
      </c>
      <c r="X29" s="33">
        <f>X28/X27</f>
        <v>0.86058904774455913</v>
      </c>
    </row>
    <row r="30" spans="2:44" ht="17.25" customHeight="1">
      <c r="B30" s="207" t="s">
        <v>39</v>
      </c>
      <c r="C30" s="15" t="s">
        <v>40</v>
      </c>
      <c r="D30" s="2">
        <v>0.37986111111111109</v>
      </c>
      <c r="E30" s="2" t="s">
        <v>36</v>
      </c>
      <c r="F30" s="2" t="s">
        <v>36</v>
      </c>
      <c r="G30" s="2">
        <v>0.31805555555555554</v>
      </c>
      <c r="H30" s="2">
        <v>0.16699074074074075</v>
      </c>
      <c r="I30" s="2" t="s">
        <v>36</v>
      </c>
      <c r="J30" s="2">
        <v>0.25008101851851849</v>
      </c>
      <c r="K30" s="2">
        <v>0.35423611111111108</v>
      </c>
      <c r="L30" s="2" t="s">
        <v>36</v>
      </c>
      <c r="M30" s="2">
        <v>0.25</v>
      </c>
      <c r="N30" s="2">
        <v>0.16670138888888889</v>
      </c>
      <c r="O30" s="2">
        <v>0.16666666666666666</v>
      </c>
      <c r="P30" s="1">
        <v>0.7084259259259259</v>
      </c>
      <c r="Q30" s="2" t="s">
        <v>36</v>
      </c>
      <c r="R30" s="2" t="s">
        <v>36</v>
      </c>
      <c r="S30" s="2">
        <v>0.70833333333333337</v>
      </c>
      <c r="T30" s="2">
        <v>0.70855324074074078</v>
      </c>
      <c r="U30" s="2" t="s">
        <v>36</v>
      </c>
      <c r="V30" s="2">
        <v>0.70844907407407409</v>
      </c>
      <c r="W30" s="2">
        <v>0.70862268518518523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0.46180555555555558</v>
      </c>
      <c r="E31" s="2" t="s">
        <v>36</v>
      </c>
      <c r="F31" s="2" t="s">
        <v>36</v>
      </c>
      <c r="G31" s="2">
        <v>0.36672453703703706</v>
      </c>
      <c r="H31" s="2">
        <v>0.29878472222222224</v>
      </c>
      <c r="I31" s="2" t="s">
        <v>36</v>
      </c>
      <c r="J31" s="2">
        <v>0.34930555555555554</v>
      </c>
      <c r="K31" s="2">
        <v>0.43541666666666667</v>
      </c>
      <c r="L31" s="2" t="s">
        <v>36</v>
      </c>
      <c r="M31" s="2">
        <v>0.49097222222222214</v>
      </c>
      <c r="N31" s="2">
        <v>0.41666666666666663</v>
      </c>
      <c r="O31" s="2">
        <v>0.4861111111111111</v>
      </c>
      <c r="P31" s="1">
        <v>0.92364583333333339</v>
      </c>
      <c r="Q31" s="2" t="s">
        <v>36</v>
      </c>
      <c r="R31" s="2" t="s">
        <v>36</v>
      </c>
      <c r="S31" s="2">
        <v>0.88556712962962958</v>
      </c>
      <c r="T31" s="2">
        <v>0.90092592592592591</v>
      </c>
      <c r="U31" s="2" t="s">
        <v>36</v>
      </c>
      <c r="V31" s="2">
        <v>0.95694444444444449</v>
      </c>
      <c r="W31" s="2">
        <v>1.0042245370370371</v>
      </c>
      <c r="X31" s="4">
        <v>0.99314814814814811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3.25</v>
      </c>
      <c r="O32" s="35">
        <v>3.8</v>
      </c>
      <c r="P32" s="34">
        <v>11.666666666666666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4E48-F98E-493C-BE1D-CB45D85237E2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S19" sqref="S19"/>
      <selection pane="bottomLeft" activeCell="S19" sqref="S1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150039</v>
      </c>
      <c r="E1" s="77" t="s">
        <v>3</v>
      </c>
      <c r="F1" s="78">
        <f>SUM(G5:G242)</f>
        <v>2989045.14</v>
      </c>
      <c r="G1" s="79" t="s">
        <v>73</v>
      </c>
      <c r="H1" s="80">
        <f>L21+L38+L55+L72+L89+L106+L123+L140+L157+L174+L191+L208+L225+L242</f>
        <v>83.85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45921</v>
      </c>
      <c r="B2" s="326"/>
      <c r="C2" s="82" t="s">
        <v>34</v>
      </c>
      <c r="D2" s="83">
        <f>AVERAGE(N21,N38,N55,N72,N89,N106,N123,N140,N157,N174,N191,N208,N225,N242)</f>
        <v>605.07404456142831</v>
      </c>
      <c r="E2" s="83" t="s">
        <v>80</v>
      </c>
      <c r="F2" s="84">
        <f>F1/D1</f>
        <v>19.921787935136866</v>
      </c>
      <c r="G2" s="85" t="s">
        <v>81</v>
      </c>
      <c r="H2" s="86">
        <f>COUNT(H5:H242)</f>
        <v>5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2637</v>
      </c>
      <c r="G5" s="95">
        <f t="shared" ref="G5:G6" si="0">E5*F5</f>
        <v>78714.45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2815.3024911032035</v>
      </c>
      <c r="N5" s="99">
        <f>M5/L5</f>
        <v>165.60602888842374</v>
      </c>
      <c r="O5" s="101">
        <f>L5-I5</f>
        <v>0</v>
      </c>
      <c r="P5" s="102">
        <f>N5-K5</f>
        <v>-26.923382876282147</v>
      </c>
      <c r="Q5" s="103">
        <f>N5/K5</f>
        <v>0.86015963675624918</v>
      </c>
      <c r="R5" s="277">
        <f>Q21</f>
        <v>0.86030350838868974</v>
      </c>
      <c r="S5" s="1">
        <v>0.37986111111111109</v>
      </c>
      <c r="T5" s="2">
        <v>0.41888888888888887</v>
      </c>
      <c r="U5" s="104">
        <v>4.9999999999999822</v>
      </c>
      <c r="V5" s="105">
        <v>56.199999999999989</v>
      </c>
      <c r="W5" s="106"/>
      <c r="X5" s="107"/>
      <c r="Y5" s="279"/>
      <c r="Z5" s="280"/>
      <c r="AA5" s="109">
        <f>M5-J5</f>
        <v>-457.69750889679653</v>
      </c>
      <c r="AB5" s="110">
        <f>M5/J5</f>
        <v>0.86015963675624918</v>
      </c>
      <c r="AC5" s="292">
        <f>AB21</f>
        <v>0.86030350838868963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2562</v>
      </c>
      <c r="G6" s="95">
        <f t="shared" si="0"/>
        <v>75630.240000000005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2816.2442748091589</v>
      </c>
      <c r="N6" s="99">
        <f>M6/L6</f>
        <v>165.66142792995052</v>
      </c>
      <c r="O6" s="101">
        <f>L6-I6</f>
        <v>0</v>
      </c>
      <c r="P6" s="102">
        <f>N6-K6</f>
        <v>-26.867983834755364</v>
      </c>
      <c r="Q6" s="103">
        <f>N6/K6</f>
        <v>0.86044738002113008</v>
      </c>
      <c r="R6" s="277"/>
      <c r="S6" s="1">
        <v>0.42390046296296297</v>
      </c>
      <c r="T6" s="2">
        <v>0.46180555555555558</v>
      </c>
      <c r="U6" s="104">
        <v>7.2166666666667023</v>
      </c>
      <c r="V6" s="105">
        <v>54.583333333333364</v>
      </c>
      <c r="W6" s="106">
        <v>0.46180555555555558</v>
      </c>
      <c r="X6" s="107">
        <v>0.50233796296296296</v>
      </c>
      <c r="Y6" s="262"/>
      <c r="Z6" s="263"/>
      <c r="AA6" s="111">
        <f>M6-J6</f>
        <v>-456.75572519084108</v>
      </c>
      <c r="AB6" s="112">
        <f>M6/J6</f>
        <v>0.86044738002113008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"/>
      <c r="T9" s="2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2815.7733829561812</v>
      </c>
      <c r="N21" s="139">
        <f>M21/L21</f>
        <v>165.63372840918714</v>
      </c>
      <c r="O21" s="140">
        <f>L21-I21</f>
        <v>0</v>
      </c>
      <c r="P21" s="141">
        <f>N21-K21</f>
        <v>-26.895683355518742</v>
      </c>
      <c r="Q21" s="142">
        <f>N21/K21</f>
        <v>0.86030350838868974</v>
      </c>
      <c r="R21" s="278"/>
      <c r="S21" s="143">
        <f>S5</f>
        <v>0.37986111111111109</v>
      </c>
      <c r="T21" s="144">
        <f>INDEX(T5:T20,COUNTA(T5:T20))</f>
        <v>0.46180555555555558</v>
      </c>
      <c r="U21" s="145"/>
      <c r="V21" s="145"/>
      <c r="W21" s="146"/>
      <c r="X21" s="147"/>
      <c r="Y21" s="265"/>
      <c r="Z21" s="266"/>
      <c r="AA21" s="148">
        <f>M21-J21</f>
        <v>-457.22661704381881</v>
      </c>
      <c r="AB21" s="149">
        <f>M21/J21</f>
        <v>0.86030350838868963</v>
      </c>
      <c r="AC21" s="295"/>
    </row>
    <row r="22" spans="1:29" ht="15.75" customHeight="1">
      <c r="A22" s="281" t="s">
        <v>108</v>
      </c>
      <c r="B22" s="92" t="s">
        <v>104</v>
      </c>
      <c r="C22" s="291" t="s">
        <v>218</v>
      </c>
      <c r="D22" s="291"/>
      <c r="E22" s="93">
        <v>25.52</v>
      </c>
      <c r="F22" s="94">
        <v>559</v>
      </c>
      <c r="G22" s="95">
        <f t="shared" ref="G22:G23" si="5">E22*F22</f>
        <v>14265.68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2534.5088161208982</v>
      </c>
      <c r="N22" s="99">
        <f>M22/L22</f>
        <v>211.20906801007484</v>
      </c>
      <c r="O22" s="101">
        <f>L22-I22</f>
        <v>0</v>
      </c>
      <c r="P22" s="102">
        <f>N22-K22</f>
        <v>-38.790931989925156</v>
      </c>
      <c r="Q22" s="103">
        <f>N22/K22</f>
        <v>0.84483627204029943</v>
      </c>
      <c r="R22" s="276">
        <f>Q38</f>
        <v>0.85269546065310198</v>
      </c>
      <c r="S22" s="1">
        <v>0.31805555555555554</v>
      </c>
      <c r="T22" s="2">
        <v>0.32724537037037038</v>
      </c>
      <c r="U22" s="104">
        <v>7.866666666666644</v>
      </c>
      <c r="V22" s="105">
        <v>13.233333333333377</v>
      </c>
      <c r="W22" s="106"/>
      <c r="X22" s="151"/>
      <c r="Y22" s="279"/>
      <c r="Z22" s="280"/>
      <c r="AA22" s="109">
        <f>M22-J22</f>
        <v>-465.49118387910175</v>
      </c>
      <c r="AB22" s="152">
        <f>M22/J22</f>
        <v>0.84483627204029943</v>
      </c>
      <c r="AC22" s="267">
        <f>AB38</f>
        <v>0.85269546065310198</v>
      </c>
    </row>
    <row r="23" spans="1:29" ht="15.75" customHeight="1">
      <c r="A23" s="282"/>
      <c r="B23" s="92" t="s">
        <v>104</v>
      </c>
      <c r="C23" s="286" t="s">
        <v>109</v>
      </c>
      <c r="D23" s="286"/>
      <c r="E23" s="93">
        <v>25.64</v>
      </c>
      <c r="F23" s="94">
        <v>2198</v>
      </c>
      <c r="G23" s="95">
        <f t="shared" si="5"/>
        <v>56356.72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2581.6639477977137</v>
      </c>
      <c r="N23" s="99">
        <f>M23/L23</f>
        <v>234.69672252706488</v>
      </c>
      <c r="O23" s="101">
        <f>L23-I23</f>
        <v>0</v>
      </c>
      <c r="P23" s="102">
        <f>N23-K23</f>
        <v>-38.03055020020787</v>
      </c>
      <c r="Q23" s="103">
        <f>N23/K23</f>
        <v>0.86055464926590453</v>
      </c>
      <c r="R23" s="277"/>
      <c r="S23" s="1">
        <v>0.33124999999999999</v>
      </c>
      <c r="T23" s="2">
        <v>0.36672453703703706</v>
      </c>
      <c r="U23" s="104">
        <v>5.7666666666666355</v>
      </c>
      <c r="V23" s="105">
        <v>51.083333333333378</v>
      </c>
      <c r="W23" s="106"/>
      <c r="X23" s="107"/>
      <c r="Y23" s="262"/>
      <c r="Z23" s="263"/>
      <c r="AA23" s="111">
        <f>M23-J23</f>
        <v>-418.33605220228628</v>
      </c>
      <c r="AB23" s="103">
        <f>M23/J23</f>
        <v>0.86055464926590453</v>
      </c>
      <c r="AC23" s="268"/>
    </row>
    <row r="24" spans="1:29" ht="15.75" customHeight="1">
      <c r="A24" s="282"/>
      <c r="B24" s="92"/>
      <c r="C24" s="286"/>
      <c r="D24" s="286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2558.086381959306</v>
      </c>
      <c r="N38" s="139">
        <f>M38/L38</f>
        <v>222.44229408341792</v>
      </c>
      <c r="O38" s="140">
        <f>L38-I38</f>
        <v>0</v>
      </c>
      <c r="P38" s="141">
        <f>N38-K38</f>
        <v>-38.427271133973392</v>
      </c>
      <c r="Q38" s="142">
        <f>N38/K38</f>
        <v>0.85269546065310198</v>
      </c>
      <c r="R38" s="278"/>
      <c r="S38" s="143">
        <f>S22</f>
        <v>0.31805555555555554</v>
      </c>
      <c r="T38" s="144">
        <f>INDEX(T22:T37,COUNTA(T22:T37))</f>
        <v>0.36672453703703706</v>
      </c>
      <c r="U38" s="145"/>
      <c r="V38" s="156"/>
      <c r="W38" s="135"/>
      <c r="X38" s="139"/>
      <c r="Y38" s="265"/>
      <c r="Z38" s="266"/>
      <c r="AA38" s="157">
        <f>M38-J38</f>
        <v>-441.91361804069402</v>
      </c>
      <c r="AB38" s="142">
        <f>M38/J38</f>
        <v>0.85269546065310198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1085</v>
      </c>
      <c r="G39" s="159">
        <f t="shared" ref="G39:G41" si="9">E39*F39</f>
        <v>15255.1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2204.288939051919</v>
      </c>
      <c r="N39" s="163">
        <f>M39/L39</f>
        <v>367.38148984198648</v>
      </c>
      <c r="O39" s="165">
        <f>L39-I39</f>
        <v>0</v>
      </c>
      <c r="P39" s="166">
        <f>N39-K39</f>
        <v>-65.951843491346835</v>
      </c>
      <c r="Q39" s="152">
        <f>N39/K39</f>
        <v>0.84780343809689196</v>
      </c>
      <c r="R39" s="276">
        <f>Q55</f>
        <v>0.85127892432818053</v>
      </c>
      <c r="S39" s="167">
        <v>0.16699074074074075</v>
      </c>
      <c r="T39" s="168">
        <v>0.1875</v>
      </c>
      <c r="U39" s="169"/>
      <c r="V39" s="170">
        <v>29.533333333333328</v>
      </c>
      <c r="W39" s="168"/>
      <c r="X39" s="171"/>
      <c r="Y39" s="279"/>
      <c r="Z39" s="280"/>
      <c r="AA39" s="109">
        <f>M39-J39</f>
        <v>-395.71106094808101</v>
      </c>
      <c r="AB39" s="152">
        <f>M39/J39</f>
        <v>0.84780343809689196</v>
      </c>
      <c r="AC39" s="267">
        <f>AB55</f>
        <v>0.85127892432818042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1301</v>
      </c>
      <c r="G40" s="95">
        <f t="shared" si="9"/>
        <v>19267.810000000001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2208.2036775106099</v>
      </c>
      <c r="N40" s="99">
        <f>M40/L40</f>
        <v>368.03394625176833</v>
      </c>
      <c r="O40" s="101">
        <f>L40-I40</f>
        <v>0</v>
      </c>
      <c r="P40" s="102">
        <f>N40-K40</f>
        <v>-65.299387081564987</v>
      </c>
      <c r="Q40" s="103">
        <f>N40/K40</f>
        <v>0.84930910673485005</v>
      </c>
      <c r="R40" s="277"/>
      <c r="S40" s="1">
        <v>0.19236111111111112</v>
      </c>
      <c r="T40" s="2">
        <v>0.21690972222222221</v>
      </c>
      <c r="U40" s="104">
        <v>7.0000000000000151</v>
      </c>
      <c r="V40" s="105">
        <v>35.349999999999973</v>
      </c>
      <c r="W40" s="106"/>
      <c r="X40" s="113"/>
      <c r="Y40" s="262"/>
      <c r="Z40" s="263"/>
      <c r="AA40" s="111">
        <f>M40-J40</f>
        <v>-391.79632248939015</v>
      </c>
      <c r="AB40" s="103">
        <f>M40/J40</f>
        <v>0.84930910673484994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4093</v>
      </c>
      <c r="G41" s="95">
        <f t="shared" si="9"/>
        <v>72568.89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2227.4829931972786</v>
      </c>
      <c r="N41" s="99">
        <f>M41/L41</f>
        <v>371.24716553287976</v>
      </c>
      <c r="O41" s="101">
        <f>L41-I41</f>
        <v>0</v>
      </c>
      <c r="P41" s="102">
        <f>N41-K41</f>
        <v>-62.086167800453552</v>
      </c>
      <c r="Q41" s="103">
        <f>N41/K41</f>
        <v>0.85672422815279947</v>
      </c>
      <c r="R41" s="277"/>
      <c r="S41" s="1">
        <v>0.22222222222222224</v>
      </c>
      <c r="T41" s="2">
        <v>0.29878472222222224</v>
      </c>
      <c r="U41" s="104">
        <v>7.6500000000000368</v>
      </c>
      <c r="V41" s="105">
        <v>110.25000000000001</v>
      </c>
      <c r="W41" s="106"/>
      <c r="X41" s="113"/>
      <c r="Y41" s="262"/>
      <c r="Z41" s="263"/>
      <c r="AA41" s="111">
        <f>M41-J41</f>
        <v>-372.51700680272143</v>
      </c>
      <c r="AB41" s="103">
        <f>M41/J41</f>
        <v>0.85672422815279947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2213.3252032532691</v>
      </c>
      <c r="N55" s="139">
        <f>M55/L55</f>
        <v>368.88753387554488</v>
      </c>
      <c r="O55" s="140">
        <f>L55-I55</f>
        <v>0</v>
      </c>
      <c r="P55" s="141">
        <f>N55-K55</f>
        <v>-64.445799457788439</v>
      </c>
      <c r="Q55" s="142">
        <f>N55/K55</f>
        <v>0.85127892432818053</v>
      </c>
      <c r="R55" s="278"/>
      <c r="S55" s="143">
        <f>S39</f>
        <v>0.16699074074074075</v>
      </c>
      <c r="T55" s="144">
        <f>INDEX(T39:T54,COUNTA(T39:T54))</f>
        <v>0.29878472222222224</v>
      </c>
      <c r="U55" s="145"/>
      <c r="V55" s="156"/>
      <c r="W55" s="135"/>
      <c r="X55" s="139"/>
      <c r="Y55" s="265"/>
      <c r="Z55" s="266"/>
      <c r="AA55" s="157">
        <f>M55-J55</f>
        <v>-386.67479674673086</v>
      </c>
      <c r="AB55" s="142">
        <f>M55/J55</f>
        <v>0.85127892432818042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5689</v>
      </c>
      <c r="G56" s="159">
        <f t="shared" ref="G56" si="14">E56*F56</f>
        <v>79816.67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2388.942027294996</v>
      </c>
      <c r="N56" s="163">
        <f>M56/L56</f>
        <v>597.23550682374901</v>
      </c>
      <c r="O56" s="165">
        <f>L56-I56</f>
        <v>0</v>
      </c>
      <c r="P56" s="166">
        <f>N56-K56</f>
        <v>-77.764493176250994</v>
      </c>
      <c r="Q56" s="152">
        <f>N56/K56</f>
        <v>0.88479334344259108</v>
      </c>
      <c r="R56" s="276">
        <f>Q72</f>
        <v>0.88479334344259108</v>
      </c>
      <c r="S56" s="167">
        <v>0.25008101851851849</v>
      </c>
      <c r="T56" s="168">
        <v>0.34930555555555554</v>
      </c>
      <c r="U56" s="169"/>
      <c r="V56" s="170">
        <v>142.88333333333333</v>
      </c>
      <c r="W56" s="173"/>
      <c r="X56" s="151"/>
      <c r="Y56" s="279"/>
      <c r="Z56" s="280"/>
      <c r="AA56" s="109">
        <f>M56-J56</f>
        <v>-311.05797270500398</v>
      </c>
      <c r="AB56" s="152">
        <f>M56/J56</f>
        <v>0.88479334344259108</v>
      </c>
      <c r="AC56" s="267">
        <f>AB72</f>
        <v>0.88479334344259108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2388.942027294996</v>
      </c>
      <c r="N72" s="139">
        <f>M72/L72</f>
        <v>597.23550682374901</v>
      </c>
      <c r="O72" s="140">
        <f>L72-I72</f>
        <v>0</v>
      </c>
      <c r="P72" s="141">
        <f>N72-K72</f>
        <v>-77.764493176250994</v>
      </c>
      <c r="Q72" s="142">
        <f>N72/K72</f>
        <v>0.88479334344259108</v>
      </c>
      <c r="R72" s="278"/>
      <c r="S72" s="143">
        <f>S56</f>
        <v>0.25008101851851849</v>
      </c>
      <c r="T72" s="144">
        <f>INDEX(T56:T71,COUNTA(T56:T71))</f>
        <v>0.34930555555555554</v>
      </c>
      <c r="U72" s="145"/>
      <c r="V72" s="156"/>
      <c r="W72" s="89"/>
      <c r="X72" s="91"/>
      <c r="Y72" s="265"/>
      <c r="Z72" s="266"/>
      <c r="AA72" s="157">
        <f>M72-J72</f>
        <v>-311.05797270500398</v>
      </c>
      <c r="AB72" s="142">
        <f>M72/J72</f>
        <v>0.88479334344259108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5522</v>
      </c>
      <c r="G73" s="159">
        <f t="shared" ref="G73" si="18">E73*F73</f>
        <v>118446.9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2834.2172797262606</v>
      </c>
      <c r="N73" s="163">
        <f>M73/L73</f>
        <v>708.55431993156515</v>
      </c>
      <c r="O73" s="165">
        <f>L73-I73</f>
        <v>0</v>
      </c>
      <c r="P73" s="166">
        <f>N73-K73</f>
        <v>-116.44568006843485</v>
      </c>
      <c r="Q73" s="152">
        <f>N73/K73</f>
        <v>0.85885372112916991</v>
      </c>
      <c r="R73" s="276">
        <f>Q89</f>
        <v>0.85885372112916991</v>
      </c>
      <c r="S73" s="167">
        <v>0.35423611111111108</v>
      </c>
      <c r="T73" s="168">
        <v>0.43541666666666667</v>
      </c>
      <c r="U73" s="169"/>
      <c r="V73" s="170">
        <v>116.90000000000005</v>
      </c>
      <c r="W73" s="168"/>
      <c r="X73" s="171"/>
      <c r="Y73" s="279"/>
      <c r="Z73" s="280"/>
      <c r="AA73" s="109">
        <f>M73-J73</f>
        <v>-465.78272027373941</v>
      </c>
      <c r="AB73" s="152">
        <f>M73/J73</f>
        <v>0.85885372112916991</v>
      </c>
      <c r="AC73" s="267">
        <f>AB89</f>
        <v>0.85885372112916991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2834.2172797262606</v>
      </c>
      <c r="N89" s="139">
        <f t="shared" ref="N89:N94" si="22">M89/L89</f>
        <v>708.55431993156515</v>
      </c>
      <c r="O89" s="140">
        <f t="shared" ref="O89:O94" si="23">L89-I89</f>
        <v>0</v>
      </c>
      <c r="P89" s="141">
        <f t="shared" ref="P89:P94" si="24">N89-K89</f>
        <v>-116.44568006843485</v>
      </c>
      <c r="Q89" s="142">
        <f t="shared" ref="Q89:Q94" si="25">N89/K89</f>
        <v>0.85885372112916991</v>
      </c>
      <c r="R89" s="278"/>
      <c r="S89" s="143">
        <f>S73</f>
        <v>0.35423611111111108</v>
      </c>
      <c r="T89" s="144">
        <f>INDEX(T73:T88,COUNTA(T73:T88))</f>
        <v>0.43541666666666667</v>
      </c>
      <c r="U89" s="145"/>
      <c r="V89" s="156"/>
      <c r="W89" s="135"/>
      <c r="X89" s="139"/>
      <c r="Y89" s="265"/>
      <c r="Z89" s="266"/>
      <c r="AA89" s="157">
        <f t="shared" ref="AA89:AA94" si="26">M89-J89</f>
        <v>-465.78272027373941</v>
      </c>
      <c r="AB89" s="142">
        <f t="shared" ref="AB89:AB94" si="27">M89/J89</f>
        <v>0.85885372112916991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1304</v>
      </c>
      <c r="G90" s="159">
        <f t="shared" ref="G90:G94" si="28">E90*F90</f>
        <v>27970.799999999999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2850.2732240437181</v>
      </c>
      <c r="N90" s="163">
        <f t="shared" si="22"/>
        <v>950.09107468123932</v>
      </c>
      <c r="O90" s="165">
        <f t="shared" si="23"/>
        <v>0</v>
      </c>
      <c r="P90" s="166">
        <f t="shared" si="24"/>
        <v>-149.90892531876068</v>
      </c>
      <c r="Q90" s="152">
        <f t="shared" si="25"/>
        <v>0.86371915880112671</v>
      </c>
      <c r="R90" s="276">
        <f>Q106</f>
        <v>0.86923435979280395</v>
      </c>
      <c r="S90" s="167">
        <v>0.25</v>
      </c>
      <c r="T90" s="168">
        <v>0.26906249999999998</v>
      </c>
      <c r="U90" s="169"/>
      <c r="V90" s="170">
        <v>27.449999999999974</v>
      </c>
      <c r="W90" s="173"/>
      <c r="X90" s="151"/>
      <c r="Y90" s="279"/>
      <c r="Z90" s="280"/>
      <c r="AA90" s="109">
        <f t="shared" si="26"/>
        <v>-449.72677595628193</v>
      </c>
      <c r="AB90" s="152">
        <f t="shared" si="27"/>
        <v>0.86371915880112671</v>
      </c>
      <c r="AC90" s="267">
        <f>AB106</f>
        <v>0.86923435979280395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2914</v>
      </c>
      <c r="G91" s="95">
        <f t="shared" si="28"/>
        <v>45778.94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2874.0821917808235</v>
      </c>
      <c r="N91" s="99">
        <f t="shared" si="22"/>
        <v>958.02739726027448</v>
      </c>
      <c r="O91" s="101">
        <f t="shared" si="23"/>
        <v>0</v>
      </c>
      <c r="P91" s="102">
        <f t="shared" si="24"/>
        <v>-141.97260273972552</v>
      </c>
      <c r="Q91" s="103">
        <f t="shared" si="25"/>
        <v>0.87093399750934042</v>
      </c>
      <c r="R91" s="277"/>
      <c r="S91" s="1">
        <v>0.27372685185185186</v>
      </c>
      <c r="T91" s="2">
        <v>0.31597222222222221</v>
      </c>
      <c r="U91" s="104">
        <v>6.7166666666667041</v>
      </c>
      <c r="V91" s="105">
        <v>60.8333333333333</v>
      </c>
      <c r="W91" s="106"/>
      <c r="X91" s="107"/>
      <c r="Y91" s="262"/>
      <c r="Z91" s="263"/>
      <c r="AA91" s="111">
        <f t="shared" si="26"/>
        <v>-425.91780821917655</v>
      </c>
      <c r="AB91" s="103">
        <f t="shared" si="27"/>
        <v>0.87093399750934042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1641</v>
      </c>
      <c r="G92" s="95">
        <f t="shared" si="28"/>
        <v>36561.480000000003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2860.8232445520543</v>
      </c>
      <c r="N92" s="99">
        <f t="shared" si="22"/>
        <v>572.16464891041085</v>
      </c>
      <c r="O92" s="101">
        <f t="shared" si="23"/>
        <v>0</v>
      </c>
      <c r="P92" s="102">
        <f t="shared" si="24"/>
        <v>-87.835351089589153</v>
      </c>
      <c r="Q92" s="103">
        <f t="shared" si="25"/>
        <v>0.86691613471274376</v>
      </c>
      <c r="R92" s="277"/>
      <c r="S92" s="1">
        <v>0.32013888888888886</v>
      </c>
      <c r="T92" s="2">
        <v>0.34403935185185186</v>
      </c>
      <c r="U92" s="104">
        <v>5.9999999999999787</v>
      </c>
      <c r="V92" s="105">
        <v>34.416666666666714</v>
      </c>
      <c r="W92" s="106"/>
      <c r="X92" s="107"/>
      <c r="Y92" s="262"/>
      <c r="Z92" s="263"/>
      <c r="AA92" s="111">
        <f t="shared" si="26"/>
        <v>-439.17675544794565</v>
      </c>
      <c r="AB92" s="103">
        <f t="shared" si="27"/>
        <v>0.86691613471274376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3552</v>
      </c>
      <c r="G93" s="95">
        <f t="shared" si="28"/>
        <v>63545.279999999999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2870.3030303030296</v>
      </c>
      <c r="N93" s="99">
        <f t="shared" si="22"/>
        <v>717.57575757575739</v>
      </c>
      <c r="O93" s="101">
        <f t="shared" si="23"/>
        <v>0</v>
      </c>
      <c r="P93" s="102">
        <f t="shared" si="24"/>
        <v>-107.42424242424261</v>
      </c>
      <c r="Q93" s="103">
        <f t="shared" si="25"/>
        <v>0.86978879706152412</v>
      </c>
      <c r="R93" s="277"/>
      <c r="S93" s="1">
        <v>0.34930555555555554</v>
      </c>
      <c r="T93" s="2">
        <v>0.40086805555555555</v>
      </c>
      <c r="U93" s="104">
        <v>7.5833333333332931</v>
      </c>
      <c r="V93" s="105">
        <v>74.250000000000014</v>
      </c>
      <c r="W93" s="106"/>
      <c r="X93" s="107"/>
      <c r="Y93" s="262"/>
      <c r="Z93" s="263"/>
      <c r="AA93" s="111">
        <f t="shared" si="26"/>
        <v>-429.69696969697043</v>
      </c>
      <c r="AB93" s="103">
        <f t="shared" si="27"/>
        <v>0.86978879706152412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5870</v>
      </c>
      <c r="G94" s="95">
        <f t="shared" si="28"/>
        <v>97794.2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2886.8852459016402</v>
      </c>
      <c r="N94" s="99">
        <f t="shared" si="22"/>
        <v>721.72131147541006</v>
      </c>
      <c r="O94" s="101">
        <f t="shared" si="23"/>
        <v>0</v>
      </c>
      <c r="P94" s="102">
        <f t="shared" si="24"/>
        <v>-103.27868852458994</v>
      </c>
      <c r="Q94" s="103">
        <f t="shared" si="25"/>
        <v>0.87481371087928494</v>
      </c>
      <c r="R94" s="277"/>
      <c r="S94" s="1">
        <v>0.40624999999999994</v>
      </c>
      <c r="T94" s="2">
        <v>0.49097222222222214</v>
      </c>
      <c r="U94" s="104">
        <v>7.7499999999999325</v>
      </c>
      <c r="V94" s="105">
        <v>121.99999999999997</v>
      </c>
      <c r="W94" s="106"/>
      <c r="X94" s="107"/>
      <c r="Y94" s="262"/>
      <c r="Z94" s="263"/>
      <c r="AA94" s="111">
        <f t="shared" si="26"/>
        <v>-413.11475409835975</v>
      </c>
      <c r="AB94" s="103">
        <f t="shared" si="27"/>
        <v>0.87481371087928494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2868.4733873162531</v>
      </c>
      <c r="N106" s="139">
        <f>M106/L106</f>
        <v>754.86141771480345</v>
      </c>
      <c r="O106" s="140">
        <f>L106-I106</f>
        <v>0</v>
      </c>
      <c r="P106" s="141">
        <f>N106-K106</f>
        <v>-113.55963491677551</v>
      </c>
      <c r="Q106" s="142">
        <f>N106/K106</f>
        <v>0.86923435979280395</v>
      </c>
      <c r="R106" s="278"/>
      <c r="S106" s="143">
        <f>S90</f>
        <v>0.25</v>
      </c>
      <c r="T106" s="144">
        <f>INDEX(T90:T105,COUNTA(T90:T105))</f>
        <v>0.49097222222222214</v>
      </c>
      <c r="U106" s="145"/>
      <c r="V106" s="156"/>
      <c r="W106" s="89"/>
      <c r="X106" s="91"/>
      <c r="Y106" s="265"/>
      <c r="Z106" s="266"/>
      <c r="AA106" s="157">
        <f>M106-J106</f>
        <v>-431.52661268374686</v>
      </c>
      <c r="AB106" s="142">
        <f>M106/J106</f>
        <v>0.86923435979280395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2809</v>
      </c>
      <c r="G107" s="159">
        <f t="shared" ref="G107:G110" si="33">E107*F107</f>
        <v>69719.38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2859.0330788804063</v>
      </c>
      <c r="N107" s="163">
        <f>M107/L107</f>
        <v>714.75826972010157</v>
      </c>
      <c r="O107" s="165">
        <f>L107-I107</f>
        <v>0</v>
      </c>
      <c r="P107" s="166">
        <f>N107-K107</f>
        <v>-110.24173027989843</v>
      </c>
      <c r="Q107" s="152">
        <f>N107/K107</f>
        <v>0.86637366026678975</v>
      </c>
      <c r="R107" s="276">
        <f>Q123</f>
        <v>0.8477438573324293</v>
      </c>
      <c r="S107" s="167">
        <v>0.16670138888888889</v>
      </c>
      <c r="T107" s="168">
        <v>0.2076388888888889</v>
      </c>
      <c r="U107" s="169"/>
      <c r="V107" s="170">
        <v>58.950000000000024</v>
      </c>
      <c r="W107" s="173"/>
      <c r="X107" s="151"/>
      <c r="Y107" s="279"/>
      <c r="Z107" s="280"/>
      <c r="AA107" s="109">
        <f>M107-J107</f>
        <v>-440.96692111959374</v>
      </c>
      <c r="AB107" s="152">
        <f>M107/J107</f>
        <v>0.86637366026678975</v>
      </c>
      <c r="AC107" s="267">
        <f>AB123</f>
        <v>0.8477438573324293</v>
      </c>
    </row>
    <row r="108" spans="1:29" ht="15.75" customHeight="1">
      <c r="A108" s="271"/>
      <c r="B108" s="92" t="s">
        <v>115</v>
      </c>
      <c r="C108" s="260" t="s">
        <v>123</v>
      </c>
      <c r="D108" s="261"/>
      <c r="E108" s="93">
        <v>18.18</v>
      </c>
      <c r="F108" s="94">
        <v>2932</v>
      </c>
      <c r="G108" s="95">
        <f t="shared" si="33"/>
        <v>53303.76</v>
      </c>
      <c r="H108" s="96"/>
      <c r="I108" s="97">
        <v>3</v>
      </c>
      <c r="J108" s="98">
        <v>3600</v>
      </c>
      <c r="K108" s="99">
        <f t="shared" ref="K108:K146" si="34">J108/I108</f>
        <v>1200</v>
      </c>
      <c r="L108" s="100">
        <v>3</v>
      </c>
      <c r="M108" s="98">
        <f>F108/V108*60</f>
        <v>3027.8829604130829</v>
      </c>
      <c r="N108" s="99">
        <f>M108/L108</f>
        <v>1009.2943201376943</v>
      </c>
      <c r="O108" s="101">
        <f>L108-I108</f>
        <v>0</v>
      </c>
      <c r="P108" s="102">
        <f>N108-K108</f>
        <v>-190.70567986230571</v>
      </c>
      <c r="Q108" s="103">
        <f>N108/K108</f>
        <v>0.84107860011474522</v>
      </c>
      <c r="R108" s="277"/>
      <c r="S108" s="1">
        <v>0.21736111111111112</v>
      </c>
      <c r="T108" s="2">
        <v>0.25770833333333332</v>
      </c>
      <c r="U108" s="104">
        <v>13.999999999999989</v>
      </c>
      <c r="V108" s="105">
        <v>58.099999999999966</v>
      </c>
      <c r="W108" s="106"/>
      <c r="X108" s="107"/>
      <c r="Y108" s="262"/>
      <c r="Z108" s="263"/>
      <c r="AA108" s="111">
        <f>M108-J108</f>
        <v>-572.11703958691714</v>
      </c>
      <c r="AB108" s="103">
        <f>M108/J108</f>
        <v>0.84107860011474522</v>
      </c>
      <c r="AC108" s="268"/>
    </row>
    <row r="109" spans="1:29" ht="15.75" customHeight="1">
      <c r="A109" s="271"/>
      <c r="B109" s="92" t="s">
        <v>115</v>
      </c>
      <c r="C109" s="260" t="s">
        <v>207</v>
      </c>
      <c r="D109" s="261"/>
      <c r="E109" s="93">
        <v>18.18</v>
      </c>
      <c r="F109" s="94">
        <v>2480</v>
      </c>
      <c r="G109" s="95">
        <f t="shared" si="33"/>
        <v>45086.400000000001</v>
      </c>
      <c r="H109" s="96"/>
      <c r="I109" s="97">
        <v>3</v>
      </c>
      <c r="J109" s="98">
        <v>3600</v>
      </c>
      <c r="K109" s="99">
        <f t="shared" si="34"/>
        <v>1200</v>
      </c>
      <c r="L109" s="100">
        <v>3</v>
      </c>
      <c r="M109" s="98">
        <f>F109/V109*60</f>
        <v>3031.5789473684176</v>
      </c>
      <c r="N109" s="99">
        <f>M109/L109</f>
        <v>1010.5263157894725</v>
      </c>
      <c r="O109" s="101">
        <f>L109-I109</f>
        <v>0</v>
      </c>
      <c r="P109" s="102">
        <f>N109-K109</f>
        <v>-189.47368421052749</v>
      </c>
      <c r="Q109" s="103">
        <f>N109/K109</f>
        <v>0.8421052631578938</v>
      </c>
      <c r="R109" s="277"/>
      <c r="S109" s="1">
        <v>0.27013888888888887</v>
      </c>
      <c r="T109" s="2">
        <v>0.30422453703703706</v>
      </c>
      <c r="U109" s="104">
        <v>17.899999999999999</v>
      </c>
      <c r="V109" s="105">
        <v>49.083333333333385</v>
      </c>
      <c r="W109" s="106"/>
      <c r="X109" s="107"/>
      <c r="Y109" s="262"/>
      <c r="Z109" s="263"/>
      <c r="AA109" s="111">
        <f>M109-J109</f>
        <v>-568.42105263158237</v>
      </c>
      <c r="AB109" s="103">
        <f>M109/J109</f>
        <v>0.8421052631578938</v>
      </c>
      <c r="AC109" s="268"/>
    </row>
    <row r="110" spans="1:29" ht="15.75" customHeight="1">
      <c r="A110" s="271"/>
      <c r="B110" s="92" t="s">
        <v>115</v>
      </c>
      <c r="C110" s="260" t="s">
        <v>208</v>
      </c>
      <c r="D110" s="261"/>
      <c r="E110" s="93">
        <v>14.28</v>
      </c>
      <c r="F110" s="94">
        <v>7231</v>
      </c>
      <c r="G110" s="95">
        <f t="shared" si="33"/>
        <v>103258.68</v>
      </c>
      <c r="H110" s="96"/>
      <c r="I110" s="97">
        <v>3</v>
      </c>
      <c r="J110" s="98">
        <v>3600</v>
      </c>
      <c r="K110" s="99">
        <f t="shared" si="34"/>
        <v>1200</v>
      </c>
      <c r="L110" s="100">
        <v>3</v>
      </c>
      <c r="M110" s="98">
        <f>F110/V110*60</f>
        <v>3034.6934017253457</v>
      </c>
      <c r="N110" s="99">
        <f>M110/L110</f>
        <v>1011.5644672417819</v>
      </c>
      <c r="O110" s="101">
        <f>L110-I110</f>
        <v>0</v>
      </c>
      <c r="P110" s="102">
        <f>N110-K110</f>
        <v>-188.43553275821807</v>
      </c>
      <c r="Q110" s="103">
        <f>N110/K110</f>
        <v>0.84297038936815161</v>
      </c>
      <c r="R110" s="277"/>
      <c r="S110" s="1">
        <v>0.31738425925925928</v>
      </c>
      <c r="T110" s="2">
        <v>0.41666666666666663</v>
      </c>
      <c r="U110" s="104">
        <v>18.950000000000003</v>
      </c>
      <c r="V110" s="105">
        <v>142.96666666666658</v>
      </c>
      <c r="W110" s="106"/>
      <c r="X110" s="107"/>
      <c r="Y110" s="262"/>
      <c r="Z110" s="263"/>
      <c r="AA110" s="111">
        <f>M110-J110</f>
        <v>-565.30659827465433</v>
      </c>
      <c r="AB110" s="103">
        <f>M110/J110</f>
        <v>0.84297038936815161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35">AVERAGE(I107:I122)</f>
        <v>3.25</v>
      </c>
      <c r="J123" s="138">
        <f t="shared" si="35"/>
        <v>3525</v>
      </c>
      <c r="K123" s="139">
        <f t="shared" ref="K123" si="36">J123/I123</f>
        <v>1084.6153846153845</v>
      </c>
      <c r="L123" s="137">
        <f t="shared" ref="L123:M123" si="37">AVERAGE(L107:L122)</f>
        <v>3.25</v>
      </c>
      <c r="M123" s="138">
        <f t="shared" si="37"/>
        <v>2988.2970970968131</v>
      </c>
      <c r="N123" s="139">
        <f t="shared" ref="N123:N128" si="38">M123/L123</f>
        <v>919.47602987594246</v>
      </c>
      <c r="O123" s="140">
        <f t="shared" ref="O123:O128" si="39">L123-I123</f>
        <v>0</v>
      </c>
      <c r="P123" s="141">
        <f t="shared" ref="P123:P128" si="40">N123-K123</f>
        <v>-165.13935473944207</v>
      </c>
      <c r="Q123" s="142">
        <f t="shared" ref="Q123:Q128" si="41">N123/K123</f>
        <v>0.8477438573324293</v>
      </c>
      <c r="R123" s="278"/>
      <c r="S123" s="143">
        <f>S107</f>
        <v>0.16670138888888889</v>
      </c>
      <c r="T123" s="144">
        <f>INDEX(T107:T122,COUNTA(T107:T122))</f>
        <v>0.41666666666666663</v>
      </c>
      <c r="U123" s="145"/>
      <c r="V123" s="156"/>
      <c r="W123" s="89"/>
      <c r="X123" s="91"/>
      <c r="Y123" s="265"/>
      <c r="Z123" s="266"/>
      <c r="AA123" s="157">
        <f t="shared" ref="AA123:AA128" si="42">M123-J123</f>
        <v>-536.7029029031869</v>
      </c>
      <c r="AB123" s="142">
        <f t="shared" ref="AB123:AB128" si="43">M123/J123</f>
        <v>0.8477438573324293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2731</v>
      </c>
      <c r="G124" s="159">
        <f t="shared" ref="G124:G128" si="44">E124*F124</f>
        <v>68356.930000000008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2855.5329654371171</v>
      </c>
      <c r="N124" s="163">
        <f t="shared" si="38"/>
        <v>713.88324135927928</v>
      </c>
      <c r="O124" s="165">
        <f t="shared" si="39"/>
        <v>0</v>
      </c>
      <c r="P124" s="166">
        <f t="shared" si="40"/>
        <v>-111.11675864072072</v>
      </c>
      <c r="Q124" s="152">
        <f t="shared" si="41"/>
        <v>0.86531301982942943</v>
      </c>
      <c r="R124" s="276">
        <f>Q140</f>
        <v>0.87209171614678394</v>
      </c>
      <c r="S124" s="167">
        <v>0.16666666666666666</v>
      </c>
      <c r="T124" s="168">
        <v>0.20651620370370372</v>
      </c>
      <c r="U124" s="169"/>
      <c r="V124" s="170">
        <v>57.383333333333361</v>
      </c>
      <c r="W124" s="168"/>
      <c r="X124" s="171"/>
      <c r="Y124" s="279"/>
      <c r="Z124" s="280"/>
      <c r="AA124" s="109">
        <f t="shared" si="42"/>
        <v>-444.46703456288287</v>
      </c>
      <c r="AB124" s="152">
        <f t="shared" si="43"/>
        <v>0.86531301982942943</v>
      </c>
      <c r="AC124" s="267">
        <f>AB140</f>
        <v>0.87209171614678394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3437</v>
      </c>
      <c r="G125" s="95">
        <f t="shared" si="44"/>
        <v>87471.65</v>
      </c>
      <c r="H125" s="96"/>
      <c r="I125" s="97">
        <v>4</v>
      </c>
      <c r="J125" s="98">
        <v>3300</v>
      </c>
      <c r="K125" s="99">
        <f t="shared" si="34"/>
        <v>825</v>
      </c>
      <c r="L125" s="100">
        <v>4</v>
      </c>
      <c r="M125" s="98">
        <f>F125/V125*60</f>
        <v>2866.8211306765529</v>
      </c>
      <c r="N125" s="99">
        <f t="shared" si="38"/>
        <v>716.70528266913823</v>
      </c>
      <c r="O125" s="101">
        <f t="shared" si="39"/>
        <v>0</v>
      </c>
      <c r="P125" s="102">
        <f t="shared" si="40"/>
        <v>-108.29471733086177</v>
      </c>
      <c r="Q125" s="103">
        <f t="shared" si="41"/>
        <v>0.86873367596259177</v>
      </c>
      <c r="R125" s="277"/>
      <c r="S125" s="1">
        <v>0.22018518518518518</v>
      </c>
      <c r="T125" s="2">
        <v>0.27013888888888887</v>
      </c>
      <c r="U125" s="104">
        <v>19.683333333333305</v>
      </c>
      <c r="V125" s="105">
        <v>71.933333333333323</v>
      </c>
      <c r="W125" s="106"/>
      <c r="X125" s="113"/>
      <c r="Y125" s="262"/>
      <c r="Z125" s="263"/>
      <c r="AA125" s="111">
        <f t="shared" si="42"/>
        <v>-433.17886932344709</v>
      </c>
      <c r="AB125" s="103">
        <f t="shared" si="43"/>
        <v>0.86873367596259177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3064</v>
      </c>
      <c r="G126" s="95">
        <f t="shared" si="44"/>
        <v>81900.72</v>
      </c>
      <c r="H126" s="96"/>
      <c r="I126" s="97">
        <v>4</v>
      </c>
      <c r="J126" s="98">
        <v>3300</v>
      </c>
      <c r="K126" s="99">
        <f t="shared" si="34"/>
        <v>825</v>
      </c>
      <c r="L126" s="100">
        <v>4</v>
      </c>
      <c r="M126" s="98">
        <f>F126/V126*60</f>
        <v>2861.3229571984448</v>
      </c>
      <c r="N126" s="99">
        <f t="shared" si="38"/>
        <v>715.3307392996112</v>
      </c>
      <c r="O126" s="101">
        <f t="shared" si="39"/>
        <v>0</v>
      </c>
      <c r="P126" s="102">
        <f t="shared" si="40"/>
        <v>-109.6692607003888</v>
      </c>
      <c r="Q126" s="103">
        <f t="shared" si="41"/>
        <v>0.86706756278740749</v>
      </c>
      <c r="R126" s="277"/>
      <c r="S126" s="1">
        <v>0.28263888888888888</v>
      </c>
      <c r="T126" s="2">
        <v>0.32725694444444442</v>
      </c>
      <c r="U126" s="104">
        <v>18.000000000000014</v>
      </c>
      <c r="V126" s="105">
        <v>64.249999999999972</v>
      </c>
      <c r="W126" s="106"/>
      <c r="X126" s="113"/>
      <c r="Y126" s="262"/>
      <c r="Z126" s="263"/>
      <c r="AA126" s="111">
        <f t="shared" si="42"/>
        <v>-438.67704280155522</v>
      </c>
      <c r="AB126" s="103">
        <f t="shared" si="43"/>
        <v>0.86706756278740749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4154</v>
      </c>
      <c r="G127" s="95">
        <f t="shared" si="44"/>
        <v>124620</v>
      </c>
      <c r="H127" s="96"/>
      <c r="I127" s="97">
        <v>4</v>
      </c>
      <c r="J127" s="98">
        <v>3000</v>
      </c>
      <c r="K127" s="99">
        <f t="shared" si="34"/>
        <v>750</v>
      </c>
      <c r="L127" s="100">
        <v>4</v>
      </c>
      <c r="M127" s="98">
        <f>F127/V127*60</f>
        <v>2644.4562334217499</v>
      </c>
      <c r="N127" s="99">
        <f t="shared" si="38"/>
        <v>661.11405835543746</v>
      </c>
      <c r="O127" s="101">
        <f t="shared" si="39"/>
        <v>0</v>
      </c>
      <c r="P127" s="102">
        <f t="shared" si="40"/>
        <v>-88.885941644562536</v>
      </c>
      <c r="Q127" s="103">
        <f t="shared" si="41"/>
        <v>0.88148541114058332</v>
      </c>
      <c r="R127" s="277"/>
      <c r="S127" s="1">
        <v>0.34097222222222223</v>
      </c>
      <c r="T127" s="2">
        <v>0.40642361111111114</v>
      </c>
      <c r="U127" s="104">
        <v>19.75000000000005</v>
      </c>
      <c r="V127" s="105">
        <v>94.250000000000028</v>
      </c>
      <c r="W127" s="106"/>
      <c r="X127" s="107"/>
      <c r="Y127" s="262"/>
      <c r="Z127" s="263"/>
      <c r="AA127" s="111">
        <f t="shared" si="42"/>
        <v>-355.54376657825014</v>
      </c>
      <c r="AB127" s="103">
        <f t="shared" si="43"/>
        <v>0.88148541114058332</v>
      </c>
      <c r="AC127" s="268"/>
    </row>
    <row r="128" spans="1:29" ht="15.75" customHeight="1">
      <c r="A128" s="282"/>
      <c r="B128" s="92" t="s">
        <v>115</v>
      </c>
      <c r="C128" s="260" t="s">
        <v>126</v>
      </c>
      <c r="D128" s="261"/>
      <c r="E128" s="93">
        <v>30</v>
      </c>
      <c r="F128" s="94">
        <v>4221</v>
      </c>
      <c r="G128" s="95">
        <f t="shared" si="44"/>
        <v>126630</v>
      </c>
      <c r="H128" s="113"/>
      <c r="I128" s="97">
        <v>3</v>
      </c>
      <c r="J128" s="98">
        <v>3000</v>
      </c>
      <c r="K128" s="99">
        <f t="shared" si="34"/>
        <v>1000</v>
      </c>
      <c r="L128" s="114">
        <v>3</v>
      </c>
      <c r="M128" s="98">
        <f>F128/V128*60</f>
        <v>2638.1250000000009</v>
      </c>
      <c r="N128" s="99">
        <f t="shared" si="38"/>
        <v>879.37500000000034</v>
      </c>
      <c r="O128" s="101">
        <f t="shared" si="39"/>
        <v>0</v>
      </c>
      <c r="P128" s="102">
        <f t="shared" si="40"/>
        <v>-120.62499999999966</v>
      </c>
      <c r="Q128" s="103">
        <f t="shared" si="41"/>
        <v>0.87937500000000035</v>
      </c>
      <c r="R128" s="277"/>
      <c r="S128" s="1">
        <v>0.41944444444444445</v>
      </c>
      <c r="T128" s="2">
        <v>0.4861111111111111</v>
      </c>
      <c r="U128" s="104">
        <v>18.749999999999972</v>
      </c>
      <c r="V128" s="105">
        <v>95.999999999999972</v>
      </c>
      <c r="W128" s="106"/>
      <c r="X128" s="107"/>
      <c r="Y128" s="262"/>
      <c r="Z128" s="263"/>
      <c r="AA128" s="111">
        <f t="shared" si="42"/>
        <v>-361.87499999999909</v>
      </c>
      <c r="AB128" s="103">
        <f t="shared" si="43"/>
        <v>0.87937500000000035</v>
      </c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3.8</v>
      </c>
      <c r="J140" s="138">
        <f t="shared" si="45"/>
        <v>3180</v>
      </c>
      <c r="K140" s="139">
        <f t="shared" ref="K140" si="46">J140/I140</f>
        <v>836.84210526315792</v>
      </c>
      <c r="L140" s="137">
        <f t="shared" ref="L140:M140" si="47">AVERAGE(L124:L139)</f>
        <v>3.8</v>
      </c>
      <c r="M140" s="138">
        <f t="shared" si="47"/>
        <v>2773.2516573467728</v>
      </c>
      <c r="N140" s="139">
        <f t="shared" ref="N140:N146" si="48">M140/L140</f>
        <v>729.80306772283495</v>
      </c>
      <c r="O140" s="140">
        <f t="shared" ref="O140:O146" si="49">L140-I140</f>
        <v>0</v>
      </c>
      <c r="P140" s="141">
        <f t="shared" ref="P140:P146" si="50">N140-K140</f>
        <v>-107.03903754032297</v>
      </c>
      <c r="Q140" s="142">
        <f t="shared" ref="Q140:Q146" si="51">N140/K140</f>
        <v>0.87209171614678394</v>
      </c>
      <c r="R140" s="278"/>
      <c r="S140" s="143">
        <f>S124</f>
        <v>0.16666666666666666</v>
      </c>
      <c r="T140" s="144">
        <f>INDEX(T124:T139,COUNTA(T124:T139))</f>
        <v>0.4861111111111111</v>
      </c>
      <c r="U140" s="145"/>
      <c r="V140" s="156"/>
      <c r="W140" s="135"/>
      <c r="X140" s="139"/>
      <c r="Y140" s="265"/>
      <c r="Z140" s="266"/>
      <c r="AA140" s="157">
        <f t="shared" ref="AA140:AA146" si="52">M140-J140</f>
        <v>-406.74834265322716</v>
      </c>
      <c r="AB140" s="142">
        <f t="shared" ref="AB140:AB146" si="53">M140/J140</f>
        <v>0.87209171614678394</v>
      </c>
      <c r="AC140" s="269"/>
    </row>
    <row r="141" spans="1:29" ht="15.75" customHeight="1">
      <c r="A141" s="270" t="s">
        <v>127</v>
      </c>
      <c r="B141" s="108" t="s">
        <v>104</v>
      </c>
      <c r="C141" s="274" t="s">
        <v>129</v>
      </c>
      <c r="D141" s="275"/>
      <c r="E141" s="158">
        <v>29.52</v>
      </c>
      <c r="F141" s="87">
        <v>2388</v>
      </c>
      <c r="G141" s="159">
        <f t="shared" ref="G141:G146" si="54">E141*F141</f>
        <v>70493.759999999995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 t="shared" ref="M141:M146" si="55">F141/V141*60</f>
        <v>2816.7758846657894</v>
      </c>
      <c r="N141" s="163">
        <f t="shared" si="48"/>
        <v>165.6926990979876</v>
      </c>
      <c r="O141" s="165">
        <f t="shared" si="49"/>
        <v>0</v>
      </c>
      <c r="P141" s="166">
        <f t="shared" si="50"/>
        <v>-26.836712666718284</v>
      </c>
      <c r="Q141" s="152">
        <f t="shared" si="51"/>
        <v>0.86060980283097743</v>
      </c>
      <c r="R141" s="276">
        <f>Q157</f>
        <v>0.85846470084886839</v>
      </c>
      <c r="S141" s="167">
        <v>0.7084259259259259</v>
      </c>
      <c r="T141" s="168">
        <v>0.74375000000000002</v>
      </c>
      <c r="U141" s="169"/>
      <c r="V141" s="170">
        <v>50.866666666666731</v>
      </c>
      <c r="W141" s="168"/>
      <c r="X141" s="171"/>
      <c r="Y141" s="279"/>
      <c r="Z141" s="280"/>
      <c r="AA141" s="109">
        <f t="shared" si="52"/>
        <v>-456.22411533421064</v>
      </c>
      <c r="AB141" s="152">
        <f t="shared" si="53"/>
        <v>0.86060980283097754</v>
      </c>
      <c r="AC141" s="267">
        <f>AB157</f>
        <v>0.85846470084886828</v>
      </c>
    </row>
    <row r="142" spans="1:29" ht="15.75" customHeight="1">
      <c r="A142" s="271"/>
      <c r="B142" s="92" t="s">
        <v>104</v>
      </c>
      <c r="C142" s="260" t="s">
        <v>130</v>
      </c>
      <c r="D142" s="261"/>
      <c r="E142" s="93">
        <v>29.85</v>
      </c>
      <c r="F142" s="94">
        <v>2538</v>
      </c>
      <c r="G142" s="95">
        <f t="shared" si="54"/>
        <v>75759.3</v>
      </c>
      <c r="H142" s="96"/>
      <c r="I142" s="97">
        <v>17</v>
      </c>
      <c r="J142" s="98">
        <v>3273</v>
      </c>
      <c r="K142" s="99">
        <f t="shared" si="34"/>
        <v>192.52941176470588</v>
      </c>
      <c r="L142" s="100">
        <v>17</v>
      </c>
      <c r="M142" s="98">
        <f t="shared" si="55"/>
        <v>2817.3913043478274</v>
      </c>
      <c r="N142" s="99">
        <f t="shared" si="48"/>
        <v>165.72890025575455</v>
      </c>
      <c r="O142" s="101">
        <f t="shared" si="49"/>
        <v>0</v>
      </c>
      <c r="P142" s="102">
        <f t="shared" si="50"/>
        <v>-26.800511508951331</v>
      </c>
      <c r="Q142" s="103">
        <f t="shared" si="51"/>
        <v>0.8607978320647196</v>
      </c>
      <c r="R142" s="277"/>
      <c r="S142" s="1">
        <v>0.74791666666666667</v>
      </c>
      <c r="T142" s="2">
        <v>0.78545138888888888</v>
      </c>
      <c r="U142" s="104">
        <v>5.9999999999999787</v>
      </c>
      <c r="V142" s="105">
        <v>54.049999999999976</v>
      </c>
      <c r="W142" s="106"/>
      <c r="X142" s="113"/>
      <c r="Y142" s="262"/>
      <c r="Z142" s="263"/>
      <c r="AA142" s="111">
        <f t="shared" si="52"/>
        <v>-455.60869565217263</v>
      </c>
      <c r="AB142" s="103">
        <f t="shared" si="53"/>
        <v>0.8607978320647196</v>
      </c>
      <c r="AC142" s="268"/>
    </row>
    <row r="143" spans="1:29" ht="15.75" customHeight="1">
      <c r="A143" s="271"/>
      <c r="B143" s="92" t="s">
        <v>115</v>
      </c>
      <c r="C143" s="260" t="s">
        <v>246</v>
      </c>
      <c r="D143" s="261"/>
      <c r="E143" s="93">
        <v>13.42</v>
      </c>
      <c r="F143" s="94">
        <v>297</v>
      </c>
      <c r="G143" s="95">
        <f t="shared" si="54"/>
        <v>3985.74</v>
      </c>
      <c r="H143" s="96">
        <v>2</v>
      </c>
      <c r="I143" s="97">
        <v>6</v>
      </c>
      <c r="J143" s="98">
        <v>3600</v>
      </c>
      <c r="K143" s="99">
        <f t="shared" si="34"/>
        <v>600</v>
      </c>
      <c r="L143" s="100">
        <v>6</v>
      </c>
      <c r="M143" s="98">
        <f t="shared" si="55"/>
        <v>3081.2680115273783</v>
      </c>
      <c r="N143" s="99">
        <f t="shared" si="48"/>
        <v>513.54466858789635</v>
      </c>
      <c r="O143" s="101">
        <f t="shared" si="49"/>
        <v>0</v>
      </c>
      <c r="P143" s="102">
        <f t="shared" si="50"/>
        <v>-86.455331412103646</v>
      </c>
      <c r="Q143" s="103">
        <f t="shared" si="51"/>
        <v>0.85590778097982723</v>
      </c>
      <c r="R143" s="277"/>
      <c r="S143" s="1">
        <v>0.78903935185185181</v>
      </c>
      <c r="T143" s="2">
        <v>0.79305555555555551</v>
      </c>
      <c r="U143" s="104">
        <v>5.1666666666666217</v>
      </c>
      <c r="V143" s="105">
        <v>5.7833333333333314</v>
      </c>
      <c r="W143" s="106"/>
      <c r="X143" s="113"/>
      <c r="Y143" s="262"/>
      <c r="Z143" s="263"/>
      <c r="AA143" s="111">
        <f t="shared" si="52"/>
        <v>-518.73198847262165</v>
      </c>
      <c r="AB143" s="103">
        <f t="shared" si="53"/>
        <v>0.85590778097982734</v>
      </c>
      <c r="AC143" s="268"/>
    </row>
    <row r="144" spans="1:29" ht="15.75" customHeight="1">
      <c r="A144" s="271"/>
      <c r="B144" s="92" t="s">
        <v>115</v>
      </c>
      <c r="C144" s="260" t="s">
        <v>131</v>
      </c>
      <c r="D144" s="261"/>
      <c r="E144" s="93">
        <v>28.57</v>
      </c>
      <c r="F144" s="94">
        <v>1705</v>
      </c>
      <c r="G144" s="95">
        <f t="shared" si="54"/>
        <v>48711.85</v>
      </c>
      <c r="H144" s="96"/>
      <c r="I144" s="97">
        <v>13</v>
      </c>
      <c r="J144" s="98">
        <v>3600</v>
      </c>
      <c r="K144" s="99">
        <f t="shared" si="34"/>
        <v>276.92307692307691</v>
      </c>
      <c r="L144" s="100">
        <v>13</v>
      </c>
      <c r="M144" s="98">
        <f t="shared" si="55"/>
        <v>3076.6917293233005</v>
      </c>
      <c r="N144" s="99">
        <f t="shared" si="48"/>
        <v>236.6685945633308</v>
      </c>
      <c r="O144" s="101">
        <f t="shared" si="49"/>
        <v>0</v>
      </c>
      <c r="P144" s="102">
        <f t="shared" si="50"/>
        <v>-40.254482359746106</v>
      </c>
      <c r="Q144" s="103">
        <f t="shared" si="51"/>
        <v>0.85463659147869464</v>
      </c>
      <c r="R144" s="277"/>
      <c r="S144" s="1">
        <v>0.79791666666666661</v>
      </c>
      <c r="T144" s="2">
        <v>0.82100694444444444</v>
      </c>
      <c r="U144" s="104">
        <v>6.9999999999999751</v>
      </c>
      <c r="V144" s="105">
        <v>33.250000000000085</v>
      </c>
      <c r="W144" s="106"/>
      <c r="X144" s="107"/>
      <c r="Y144" s="262"/>
      <c r="Z144" s="263"/>
      <c r="AA144" s="111">
        <f t="shared" si="52"/>
        <v>-523.30827067669952</v>
      </c>
      <c r="AB144" s="103">
        <f t="shared" si="53"/>
        <v>0.85463659147869453</v>
      </c>
      <c r="AC144" s="268"/>
    </row>
    <row r="145" spans="1:29" ht="15.75" customHeight="1">
      <c r="A145" s="272"/>
      <c r="B145" s="92" t="s">
        <v>104</v>
      </c>
      <c r="C145" s="260" t="s">
        <v>128</v>
      </c>
      <c r="D145" s="261"/>
      <c r="E145" s="93">
        <v>25.64</v>
      </c>
      <c r="F145" s="94">
        <v>2147</v>
      </c>
      <c r="G145" s="95">
        <f t="shared" si="54"/>
        <v>55049.08</v>
      </c>
      <c r="H145" s="113"/>
      <c r="I145" s="97">
        <v>11</v>
      </c>
      <c r="J145" s="98">
        <v>3000</v>
      </c>
      <c r="K145" s="99">
        <f t="shared" si="34"/>
        <v>272.72727272727275</v>
      </c>
      <c r="L145" s="114">
        <v>11</v>
      </c>
      <c r="M145" s="98">
        <f t="shared" si="55"/>
        <v>2580.7011686143614</v>
      </c>
      <c r="N145" s="99">
        <f t="shared" si="48"/>
        <v>234.60919714676012</v>
      </c>
      <c r="O145" s="101">
        <f t="shared" si="49"/>
        <v>0</v>
      </c>
      <c r="P145" s="102">
        <f t="shared" si="50"/>
        <v>-38.118075580512624</v>
      </c>
      <c r="Q145" s="103">
        <f t="shared" si="51"/>
        <v>0.86023372287145372</v>
      </c>
      <c r="R145" s="277"/>
      <c r="S145" s="1">
        <v>0.82436342592592593</v>
      </c>
      <c r="T145" s="2">
        <v>0.85902777777777772</v>
      </c>
      <c r="U145" s="104">
        <v>4.8333333333333428</v>
      </c>
      <c r="V145" s="105">
        <v>49.916666666666586</v>
      </c>
      <c r="W145" s="106">
        <v>0.85902777777777772</v>
      </c>
      <c r="X145" s="107">
        <v>0.90069444444444435</v>
      </c>
      <c r="Y145" s="262"/>
      <c r="Z145" s="263"/>
      <c r="AA145" s="111">
        <f t="shared" si="52"/>
        <v>-419.29883138563855</v>
      </c>
      <c r="AB145" s="103">
        <f t="shared" si="53"/>
        <v>0.86023372287145383</v>
      </c>
      <c r="AC145" s="268"/>
    </row>
    <row r="146" spans="1:29" ht="15.75" customHeight="1">
      <c r="A146" s="272"/>
      <c r="B146" s="92" t="s">
        <v>115</v>
      </c>
      <c r="C146" s="260" t="s">
        <v>246</v>
      </c>
      <c r="D146" s="261"/>
      <c r="E146" s="93">
        <v>13.42</v>
      </c>
      <c r="F146" s="94">
        <v>1704</v>
      </c>
      <c r="G146" s="115">
        <f t="shared" si="54"/>
        <v>22867.68</v>
      </c>
      <c r="H146" s="116"/>
      <c r="I146" s="97">
        <v>6</v>
      </c>
      <c r="J146" s="98">
        <v>3600</v>
      </c>
      <c r="K146" s="99">
        <f t="shared" si="34"/>
        <v>600</v>
      </c>
      <c r="L146" s="100">
        <v>6</v>
      </c>
      <c r="M146" s="98">
        <f t="shared" si="55"/>
        <v>3093.4947049924162</v>
      </c>
      <c r="N146" s="99">
        <f t="shared" si="48"/>
        <v>515.58245083206941</v>
      </c>
      <c r="O146" s="101">
        <f t="shared" si="49"/>
        <v>0</v>
      </c>
      <c r="P146" s="102">
        <f t="shared" si="50"/>
        <v>-84.417549167930588</v>
      </c>
      <c r="Q146" s="103">
        <f t="shared" si="51"/>
        <v>0.85930408472011566</v>
      </c>
      <c r="R146" s="277"/>
      <c r="S146" s="1">
        <v>0.90069444444444435</v>
      </c>
      <c r="T146" s="2">
        <v>0.92364583333333339</v>
      </c>
      <c r="U146" s="104">
        <v>59.999999999999943</v>
      </c>
      <c r="V146" s="105">
        <v>33.05000000000021</v>
      </c>
      <c r="W146" s="106"/>
      <c r="X146" s="4"/>
      <c r="Y146" s="262"/>
      <c r="Z146" s="263"/>
      <c r="AA146" s="111">
        <f t="shared" si="52"/>
        <v>-506.50529500758375</v>
      </c>
      <c r="AB146" s="103">
        <f t="shared" si="53"/>
        <v>0.85930408472011566</v>
      </c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6">AVERAGE(I141:I156)</f>
        <v>11.666666666666666</v>
      </c>
      <c r="J157" s="138">
        <f t="shared" si="56"/>
        <v>3391</v>
      </c>
      <c r="K157" s="139">
        <f t="shared" ref="K157" si="57">J157/I157</f>
        <v>290.65714285714284</v>
      </c>
      <c r="L157" s="137">
        <f t="shared" ref="L157:M157" si="58">AVERAGE(L141:L156)</f>
        <v>11.666666666666666</v>
      </c>
      <c r="M157" s="138">
        <f t="shared" si="58"/>
        <v>2911.0538005785124</v>
      </c>
      <c r="N157" s="139">
        <f>M157/L157</f>
        <v>249.51889719244394</v>
      </c>
      <c r="O157" s="140">
        <f>L157-I157</f>
        <v>0</v>
      </c>
      <c r="P157" s="141">
        <f>N157-K157</f>
        <v>-41.1382456646989</v>
      </c>
      <c r="Q157" s="142">
        <f>N157/K157</f>
        <v>0.85846470084886839</v>
      </c>
      <c r="R157" s="278"/>
      <c r="S157" s="143">
        <f>S141</f>
        <v>0.7084259259259259</v>
      </c>
      <c r="T157" s="144">
        <f>INDEX(T141:T156,COUNTA(T141:T156))</f>
        <v>0.92364583333333339</v>
      </c>
      <c r="U157" s="145"/>
      <c r="V157" s="156"/>
      <c r="W157" s="135"/>
      <c r="X157" s="139"/>
      <c r="Y157" s="265"/>
      <c r="Z157" s="266"/>
      <c r="AA157" s="157">
        <f>M157-J157</f>
        <v>-479.94619942148756</v>
      </c>
      <c r="AB157" s="142">
        <f>M157/J157</f>
        <v>0.85846470084886828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10242</v>
      </c>
      <c r="G158" s="159">
        <f t="shared" ref="G158" si="59">E158*F158</f>
        <v>143695.25999999998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2407.8364788088566</v>
      </c>
      <c r="N158" s="163">
        <f>M158/L158</f>
        <v>601.95911970221414</v>
      </c>
      <c r="O158" s="165">
        <f>L158-I158</f>
        <v>0</v>
      </c>
      <c r="P158" s="166">
        <f>N158-K158</f>
        <v>-73.040880297785861</v>
      </c>
      <c r="Q158" s="152">
        <f>N158/K158</f>
        <v>0.89179128844772459</v>
      </c>
      <c r="R158" s="276">
        <f>Q174</f>
        <v>0.89179128844772459</v>
      </c>
      <c r="S158" s="167">
        <v>0.70833333333333337</v>
      </c>
      <c r="T158" s="168">
        <v>0.88556712962962958</v>
      </c>
      <c r="U158" s="169"/>
      <c r="V158" s="170">
        <v>255.21666666666653</v>
      </c>
      <c r="W158" s="168"/>
      <c r="X158" s="171"/>
      <c r="Y158" s="279"/>
      <c r="Z158" s="280"/>
      <c r="AA158" s="109">
        <f>M158-J158</f>
        <v>-292.16352119114345</v>
      </c>
      <c r="AB158" s="152">
        <f>M158/J158</f>
        <v>0.89179128844772459</v>
      </c>
      <c r="AC158" s="267">
        <f>AB174</f>
        <v>0.89179128844772459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0">AVERAGE(I158:I173)</f>
        <v>4</v>
      </c>
      <c r="J174" s="138">
        <f t="shared" si="60"/>
        <v>2700</v>
      </c>
      <c r="K174" s="139">
        <f t="shared" ref="K174" si="61">J174/I174</f>
        <v>675</v>
      </c>
      <c r="L174" s="137">
        <f t="shared" ref="L174:M174" si="62">AVERAGE(L158:L173)</f>
        <v>4</v>
      </c>
      <c r="M174" s="138">
        <f t="shared" si="62"/>
        <v>2407.8364788088566</v>
      </c>
      <c r="N174" s="139">
        <f>M174/L174</f>
        <v>601.95911970221414</v>
      </c>
      <c r="O174" s="140">
        <f>L174-I174</f>
        <v>0</v>
      </c>
      <c r="P174" s="141">
        <f>N174-K174</f>
        <v>-73.040880297785861</v>
      </c>
      <c r="Q174" s="142">
        <f>N174/K174</f>
        <v>0.89179128844772459</v>
      </c>
      <c r="R174" s="278"/>
      <c r="S174" s="143">
        <f>S158</f>
        <v>0.70833333333333337</v>
      </c>
      <c r="T174" s="144">
        <f>INDEX(T158:T173,COUNTA(T158:T173))</f>
        <v>0.88556712962962958</v>
      </c>
      <c r="U174" s="145"/>
      <c r="V174" s="156"/>
      <c r="W174" s="135"/>
      <c r="X174" s="139"/>
      <c r="Y174" s="265"/>
      <c r="Z174" s="266"/>
      <c r="AA174" s="157">
        <f>M174-J174</f>
        <v>-292.16352119114345</v>
      </c>
      <c r="AB174" s="142">
        <f>M174/J174</f>
        <v>0.89179128844772459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1527</v>
      </c>
      <c r="G175" s="159">
        <f t="shared" ref="G175:G178" si="63">E175*F175</f>
        <v>42114.659999999996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2567.5852405418118</v>
      </c>
      <c r="N175" s="163">
        <f>M175/L175</f>
        <v>641.89631013545295</v>
      </c>
      <c r="O175" s="165">
        <f>L175-I175</f>
        <v>0</v>
      </c>
      <c r="P175" s="166">
        <f>N175-K175</f>
        <v>-108.10368986454705</v>
      </c>
      <c r="Q175" s="152">
        <f>N175/K175</f>
        <v>0.85586174684727057</v>
      </c>
      <c r="R175" s="276">
        <f>Q191</f>
        <v>0.86413114024981097</v>
      </c>
      <c r="S175" s="167">
        <v>0.70855324074074078</v>
      </c>
      <c r="T175" s="168">
        <v>0.73333333333333328</v>
      </c>
      <c r="U175" s="169"/>
      <c r="V175" s="170">
        <v>35.683333333333209</v>
      </c>
      <c r="W175" s="173"/>
      <c r="X175" s="151"/>
      <c r="Y175" s="279"/>
      <c r="Z175" s="280"/>
      <c r="AA175" s="109">
        <f>M175-J175</f>
        <v>-432.4147594581882</v>
      </c>
      <c r="AB175" s="152">
        <f>M175/J175</f>
        <v>0.85586174684727057</v>
      </c>
      <c r="AC175" s="267">
        <f>AB191</f>
        <v>0.86413114024981097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1205</v>
      </c>
      <c r="G176" s="95">
        <f t="shared" si="63"/>
        <v>29100.75</v>
      </c>
      <c r="H176" s="96"/>
      <c r="I176" s="97">
        <v>4</v>
      </c>
      <c r="J176" s="98">
        <v>3000</v>
      </c>
      <c r="K176" s="99">
        <f t="shared" ref="K176:K178" si="64">J176/I176</f>
        <v>750</v>
      </c>
      <c r="L176" s="100">
        <v>4</v>
      </c>
      <c r="M176" s="98">
        <f>F176/V176*60</f>
        <v>2560.8028335301074</v>
      </c>
      <c r="N176" s="99">
        <f>M176/L176</f>
        <v>640.20070838252684</v>
      </c>
      <c r="O176" s="101">
        <f>L176-I176</f>
        <v>0</v>
      </c>
      <c r="P176" s="102">
        <f>N176-K176</f>
        <v>-109.79929161747316</v>
      </c>
      <c r="Q176" s="103">
        <f>N176/K176</f>
        <v>0.85360094451003576</v>
      </c>
      <c r="R176" s="277"/>
      <c r="S176" s="1">
        <v>0.73611111111111116</v>
      </c>
      <c r="T176" s="2">
        <v>0.75571759259259264</v>
      </c>
      <c r="U176" s="104">
        <v>4.0000000000001457</v>
      </c>
      <c r="V176" s="105">
        <v>28.233333333333324</v>
      </c>
      <c r="W176" s="106"/>
      <c r="X176" s="107"/>
      <c r="Y176" s="262"/>
      <c r="Z176" s="263"/>
      <c r="AA176" s="111">
        <f>M176-J176</f>
        <v>-439.19716646989264</v>
      </c>
      <c r="AB176" s="103">
        <f>M176/J176</f>
        <v>0.85360094451003576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3229</v>
      </c>
      <c r="G177" s="95">
        <f t="shared" si="63"/>
        <v>50727.590000000004</v>
      </c>
      <c r="H177" s="96"/>
      <c r="I177" s="97">
        <v>3</v>
      </c>
      <c r="J177" s="98">
        <v>3300</v>
      </c>
      <c r="K177" s="99">
        <f t="shared" si="64"/>
        <v>1100</v>
      </c>
      <c r="L177" s="100">
        <v>3</v>
      </c>
      <c r="M177" s="98">
        <f>F177/V177*60</f>
        <v>2873.7700865265788</v>
      </c>
      <c r="N177" s="99">
        <f>M177/L177</f>
        <v>957.92336217552622</v>
      </c>
      <c r="O177" s="101">
        <f>L177-I177</f>
        <v>0</v>
      </c>
      <c r="P177" s="102">
        <f>N177-K177</f>
        <v>-142.07663782447378</v>
      </c>
      <c r="Q177" s="103">
        <f>N177/K177</f>
        <v>0.87083942015956928</v>
      </c>
      <c r="R177" s="277"/>
      <c r="S177" s="1">
        <v>0.75902777777777786</v>
      </c>
      <c r="T177" s="2">
        <v>0.80584490740740744</v>
      </c>
      <c r="U177" s="104">
        <v>4.766666666666719</v>
      </c>
      <c r="V177" s="105">
        <v>67.4166666666666</v>
      </c>
      <c r="W177" s="106"/>
      <c r="X177" s="107"/>
      <c r="Y177" s="262"/>
      <c r="Z177" s="263"/>
      <c r="AA177" s="111">
        <f>M177-J177</f>
        <v>-426.22991347342122</v>
      </c>
      <c r="AB177" s="103">
        <f>M177/J177</f>
        <v>0.87083942015956928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6365</v>
      </c>
      <c r="G178" s="95">
        <f t="shared" si="63"/>
        <v>113869.85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2885.8942065491192</v>
      </c>
      <c r="N178" s="99">
        <f>M178/L178</f>
        <v>721.4735516372798</v>
      </c>
      <c r="O178" s="101">
        <f>L178-I178</f>
        <v>0</v>
      </c>
      <c r="P178" s="102">
        <f>N178-K178</f>
        <v>-103.5264483627202</v>
      </c>
      <c r="Q178" s="103">
        <f>N178/K178</f>
        <v>0.87451339592397548</v>
      </c>
      <c r="R178" s="277"/>
      <c r="S178" s="1">
        <v>0.80902777777777779</v>
      </c>
      <c r="T178" s="2">
        <v>0.90092592592592591</v>
      </c>
      <c r="U178" s="104">
        <v>4.5833333333333037</v>
      </c>
      <c r="V178" s="105">
        <v>132.33333333333329</v>
      </c>
      <c r="W178" s="106"/>
      <c r="X178" s="107"/>
      <c r="Y178" s="262"/>
      <c r="Z178" s="263"/>
      <c r="AA178" s="111">
        <f>M178-J178</f>
        <v>-414.10579345088081</v>
      </c>
      <c r="AB178" s="103">
        <f>M178/J178</f>
        <v>0.87451339592397548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3.75</v>
      </c>
      <c r="J191" s="138">
        <f t="shared" si="65"/>
        <v>3150</v>
      </c>
      <c r="K191" s="139">
        <f t="shared" ref="K191" si="66">J191/I191</f>
        <v>840</v>
      </c>
      <c r="L191" s="137">
        <f t="shared" ref="L191:M191" si="67">AVERAGE(L175:L190)</f>
        <v>3.75</v>
      </c>
      <c r="M191" s="138">
        <f t="shared" si="67"/>
        <v>2722.0130917869046</v>
      </c>
      <c r="N191" s="139">
        <f>M191/L191</f>
        <v>725.8701578098412</v>
      </c>
      <c r="O191" s="140">
        <f>L191-I191</f>
        <v>0</v>
      </c>
      <c r="P191" s="141">
        <f>N191-K191</f>
        <v>-114.1298421901588</v>
      </c>
      <c r="Q191" s="142">
        <f>N191/K191</f>
        <v>0.86413114024981097</v>
      </c>
      <c r="R191" s="278"/>
      <c r="S191" s="143">
        <f>S175</f>
        <v>0.70855324074074078</v>
      </c>
      <c r="T191" s="144">
        <f>INDEX(T175:T190,COUNTA(T175:T190))</f>
        <v>0.90092592592592591</v>
      </c>
      <c r="U191" s="145"/>
      <c r="V191" s="156"/>
      <c r="W191" s="89"/>
      <c r="X191" s="91"/>
      <c r="Y191" s="265"/>
      <c r="Z191" s="266"/>
      <c r="AA191" s="157">
        <f>M191-J191</f>
        <v>-427.98690821309538</v>
      </c>
      <c r="AB191" s="142">
        <f>M191/J191</f>
        <v>0.86413114024981097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2140</v>
      </c>
      <c r="G192" s="159">
        <f t="shared" ref="G192:G195" si="68">E192*F192</f>
        <v>47679.200000000004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2863.940520446095</v>
      </c>
      <c r="N192" s="163">
        <f>M192/L192</f>
        <v>572.78810408921902</v>
      </c>
      <c r="O192" s="165">
        <f>L192-I192</f>
        <v>0</v>
      </c>
      <c r="P192" s="166">
        <f>N192-K192</f>
        <v>-87.211895910780981</v>
      </c>
      <c r="Q192" s="152">
        <f>N192/K192</f>
        <v>0.86786076377154397</v>
      </c>
      <c r="R192" s="276">
        <f>Q208</f>
        <v>0.86990341179347064</v>
      </c>
      <c r="S192" s="167">
        <v>0.70844907407407409</v>
      </c>
      <c r="T192" s="168">
        <v>0.73958333333333337</v>
      </c>
      <c r="U192" s="169"/>
      <c r="V192" s="170">
        <v>44.833333333333357</v>
      </c>
      <c r="W192" s="173"/>
      <c r="X192" s="151"/>
      <c r="Y192" s="279"/>
      <c r="Z192" s="280"/>
      <c r="AA192" s="109">
        <f>M192-J192</f>
        <v>-436.05947955390502</v>
      </c>
      <c r="AB192" s="152">
        <f>M192/J192</f>
        <v>0.86786076377154397</v>
      </c>
      <c r="AC192" s="267">
        <f>AB208</f>
        <v>0.86990341179347053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1939</v>
      </c>
      <c r="G193" s="95">
        <f t="shared" si="68"/>
        <v>35251.019999999997</v>
      </c>
      <c r="H193" s="96"/>
      <c r="I193" s="97">
        <v>4</v>
      </c>
      <c r="J193" s="98">
        <v>3300</v>
      </c>
      <c r="K193" s="99">
        <f t="shared" ref="K193:K231" si="69">J193/I193</f>
        <v>825</v>
      </c>
      <c r="L193" s="100">
        <v>4</v>
      </c>
      <c r="M193" s="98">
        <f>F193/V193*60</f>
        <v>2860.8196721311429</v>
      </c>
      <c r="N193" s="99">
        <f>M193/L193</f>
        <v>715.20491803278571</v>
      </c>
      <c r="O193" s="101">
        <f>L193-I193</f>
        <v>0</v>
      </c>
      <c r="P193" s="102">
        <f>N193-K193</f>
        <v>-109.79508196721429</v>
      </c>
      <c r="Q193" s="103">
        <f>N193/K193</f>
        <v>0.86691505216095233</v>
      </c>
      <c r="R193" s="277"/>
      <c r="S193" s="1">
        <v>0.74259259259259258</v>
      </c>
      <c r="T193" s="2">
        <v>0.77083333333333337</v>
      </c>
      <c r="U193" s="104">
        <v>4.3333333333332646</v>
      </c>
      <c r="V193" s="105">
        <v>40.666666666666735</v>
      </c>
      <c r="W193" s="106"/>
      <c r="X193" s="107"/>
      <c r="Y193" s="262"/>
      <c r="Z193" s="263"/>
      <c r="AA193" s="111">
        <f>M193-J193</f>
        <v>-439.18032786885715</v>
      </c>
      <c r="AB193" s="103">
        <f>M193/J193</f>
        <v>0.86691505216095233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5744</v>
      </c>
      <c r="G194" s="95">
        <f t="shared" si="68"/>
        <v>95695.039999999994</v>
      </c>
      <c r="H194" s="96">
        <v>2</v>
      </c>
      <c r="I194" s="97">
        <v>4</v>
      </c>
      <c r="J194" s="98">
        <v>3300</v>
      </c>
      <c r="K194" s="99">
        <f t="shared" si="69"/>
        <v>825</v>
      </c>
      <c r="L194" s="100">
        <v>4</v>
      </c>
      <c r="M194" s="98">
        <f>F194/V194*60</f>
        <v>2884.4190263635087</v>
      </c>
      <c r="N194" s="99">
        <f>M194/L194</f>
        <v>721.10475659087717</v>
      </c>
      <c r="O194" s="101">
        <f>L194-I194</f>
        <v>0</v>
      </c>
      <c r="P194" s="102">
        <f>N194-K194</f>
        <v>-103.89524340912283</v>
      </c>
      <c r="Q194" s="103">
        <f>N194/K194</f>
        <v>0.87406637162530565</v>
      </c>
      <c r="R194" s="277"/>
      <c r="S194" s="1">
        <v>0.77569444444444446</v>
      </c>
      <c r="T194" s="2">
        <v>0.85866898148148152</v>
      </c>
      <c r="U194" s="104">
        <v>6.9999999999999751</v>
      </c>
      <c r="V194" s="105">
        <v>119.48333333333336</v>
      </c>
      <c r="W194" s="106">
        <v>0.85866898148148152</v>
      </c>
      <c r="X194" s="107">
        <v>0.89884259259259258</v>
      </c>
      <c r="Y194" s="262"/>
      <c r="Z194" s="263"/>
      <c r="AA194" s="111">
        <f>M194-J194</f>
        <v>-415.58097363649131</v>
      </c>
      <c r="AB194" s="103">
        <f>M194/J194</f>
        <v>0.87406637162530565</v>
      </c>
      <c r="AC194" s="268"/>
    </row>
    <row r="195" spans="1:29" ht="15.75" customHeight="1">
      <c r="A195" s="282"/>
      <c r="B195" s="92" t="s">
        <v>115</v>
      </c>
      <c r="C195" s="260" t="s">
        <v>141</v>
      </c>
      <c r="D195" s="261"/>
      <c r="E195" s="93">
        <v>16.66</v>
      </c>
      <c r="F195" s="94">
        <v>4007</v>
      </c>
      <c r="G195" s="95">
        <f t="shared" si="68"/>
        <v>66756.62</v>
      </c>
      <c r="H195" s="96"/>
      <c r="I195" s="97">
        <v>4</v>
      </c>
      <c r="J195" s="98">
        <v>3300</v>
      </c>
      <c r="K195" s="99">
        <f t="shared" si="69"/>
        <v>825</v>
      </c>
      <c r="L195" s="100">
        <v>4</v>
      </c>
      <c r="M195" s="98">
        <f>F195/V195*60</f>
        <v>2873.5458167330653</v>
      </c>
      <c r="N195" s="99">
        <f>M195/L195</f>
        <v>718.38645418326632</v>
      </c>
      <c r="O195" s="101">
        <f>L195-I195</f>
        <v>0</v>
      </c>
      <c r="P195" s="102">
        <f>N195-K195</f>
        <v>-106.61354581673368</v>
      </c>
      <c r="Q195" s="103">
        <f>N195/K195</f>
        <v>0.87077145961608038</v>
      </c>
      <c r="R195" s="277"/>
      <c r="S195" s="1">
        <v>0.89884259259259258</v>
      </c>
      <c r="T195" s="2">
        <v>0.95694444444444449</v>
      </c>
      <c r="U195" s="104">
        <v>57.84999999999993</v>
      </c>
      <c r="V195" s="105">
        <v>83.666666666666742</v>
      </c>
      <c r="W195" s="106"/>
      <c r="X195" s="107"/>
      <c r="Y195" s="262"/>
      <c r="Z195" s="263"/>
      <c r="AA195" s="111">
        <f>M195-J195</f>
        <v>-426.45418326693471</v>
      </c>
      <c r="AB195" s="103">
        <f>M195/J195</f>
        <v>0.87077145961608038</v>
      </c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70">AVERAGE(I192:I207)</f>
        <v>4.25</v>
      </c>
      <c r="J208" s="138">
        <f t="shared" si="70"/>
        <v>3300</v>
      </c>
      <c r="K208" s="139">
        <f t="shared" ref="K208" si="71">J208/I208</f>
        <v>776.47058823529414</v>
      </c>
      <c r="L208" s="137">
        <f t="shared" ref="L208:M208" si="72">AVERAGE(L192:L207)</f>
        <v>4.25</v>
      </c>
      <c r="M208" s="138">
        <f t="shared" si="72"/>
        <v>2870.6812589184528</v>
      </c>
      <c r="N208" s="139">
        <f>M208/L208</f>
        <v>675.45441386316543</v>
      </c>
      <c r="O208" s="140">
        <f>L208-I208</f>
        <v>0</v>
      </c>
      <c r="P208" s="141">
        <f>N208-K208</f>
        <v>-101.01617437212872</v>
      </c>
      <c r="Q208" s="142">
        <f>N208/K208</f>
        <v>0.86990341179347064</v>
      </c>
      <c r="R208" s="278"/>
      <c r="S208" s="143">
        <f>S192</f>
        <v>0.70844907407407409</v>
      </c>
      <c r="T208" s="144">
        <f>INDEX(T192:T207,COUNTA(T192:T207))</f>
        <v>0.95694444444444449</v>
      </c>
      <c r="U208" s="145"/>
      <c r="V208" s="156"/>
      <c r="W208" s="89"/>
      <c r="X208" s="91"/>
      <c r="Y208" s="265"/>
      <c r="Z208" s="266"/>
      <c r="AA208" s="157">
        <f>M208-J208</f>
        <v>-429.31874108154716</v>
      </c>
      <c r="AB208" s="142">
        <f>M208/J208</f>
        <v>0.86990341179347053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4375</v>
      </c>
      <c r="G209" s="159">
        <f t="shared" ref="G209:G211" si="73">E209*F209</f>
        <v>79537.5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3031.7613089509146</v>
      </c>
      <c r="N209" s="163">
        <f>M209/L209</f>
        <v>1010.5871029836381</v>
      </c>
      <c r="O209" s="165">
        <f>L209-I209</f>
        <v>0</v>
      </c>
      <c r="P209" s="166">
        <f>N209-K209</f>
        <v>-189.41289701636185</v>
      </c>
      <c r="Q209" s="152">
        <f>N209/K209</f>
        <v>0.84215591915303178</v>
      </c>
      <c r="R209" s="276">
        <f>Q225</f>
        <v>0.84207101457714995</v>
      </c>
      <c r="S209" s="167">
        <v>0.70862268518518523</v>
      </c>
      <c r="T209" s="168">
        <v>0.76875000000000004</v>
      </c>
      <c r="U209" s="169"/>
      <c r="V209" s="170">
        <v>86.583333333333329</v>
      </c>
      <c r="W209" s="173"/>
      <c r="X209" s="151"/>
      <c r="Y209" s="279"/>
      <c r="Z209" s="280"/>
      <c r="AA209" s="109">
        <f>M209-J209</f>
        <v>-568.23869104908545</v>
      </c>
      <c r="AB209" s="152">
        <f>M209/J209</f>
        <v>0.84215591915303178</v>
      </c>
      <c r="AC209" s="267">
        <f>AB225</f>
        <v>0.84207101457714995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5444</v>
      </c>
      <c r="G210" s="95">
        <f t="shared" si="73"/>
        <v>77740.319999999992</v>
      </c>
      <c r="H210" s="96">
        <v>2</v>
      </c>
      <c r="I210" s="97">
        <v>3</v>
      </c>
      <c r="J210" s="98">
        <v>3600</v>
      </c>
      <c r="K210" s="99">
        <f t="shared" si="69"/>
        <v>1200</v>
      </c>
      <c r="L210" s="100">
        <v>3</v>
      </c>
      <c r="M210" s="98">
        <f>F210/V210*60</f>
        <v>3029.1190108191663</v>
      </c>
      <c r="N210" s="99">
        <f>M210/L210</f>
        <v>1009.7063369397221</v>
      </c>
      <c r="O210" s="101">
        <f>L210-I210</f>
        <v>0</v>
      </c>
      <c r="P210" s="102">
        <f>N210-K210</f>
        <v>-190.29366306027794</v>
      </c>
      <c r="Q210" s="103">
        <f>N210/K210</f>
        <v>0.84142194744976839</v>
      </c>
      <c r="R210" s="277"/>
      <c r="S210" s="1">
        <v>0.78206018518518516</v>
      </c>
      <c r="T210" s="2">
        <v>0.8569444444444444</v>
      </c>
      <c r="U210" s="104">
        <v>19.166666666666572</v>
      </c>
      <c r="V210" s="105">
        <v>107.8333333333333</v>
      </c>
      <c r="W210" s="106">
        <v>0.8569444444444444</v>
      </c>
      <c r="X210" s="107">
        <v>0.91111111111111098</v>
      </c>
      <c r="Y210" s="262"/>
      <c r="Z210" s="263"/>
      <c r="AA210" s="111">
        <f>M210-J210</f>
        <v>-570.88098918083369</v>
      </c>
      <c r="AB210" s="103">
        <f>M210/J210</f>
        <v>0.84142194744976839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6779</v>
      </c>
      <c r="G211" s="95">
        <f t="shared" si="73"/>
        <v>96804.12</v>
      </c>
      <c r="H211" s="96"/>
      <c r="I211" s="97">
        <v>3</v>
      </c>
      <c r="J211" s="98">
        <v>3600</v>
      </c>
      <c r="K211" s="99">
        <f t="shared" si="69"/>
        <v>1200</v>
      </c>
      <c r="L211" s="100">
        <v>3</v>
      </c>
      <c r="M211" s="98">
        <f>F211/V211*60</f>
        <v>3033.4866376631394</v>
      </c>
      <c r="N211" s="99">
        <f>M211/L211</f>
        <v>1011.1622125543798</v>
      </c>
      <c r="O211" s="101">
        <f>L211-I211</f>
        <v>0</v>
      </c>
      <c r="P211" s="102">
        <f>N211-K211</f>
        <v>-188.83778744562017</v>
      </c>
      <c r="Q211" s="103">
        <f>N211/K211</f>
        <v>0.84263517712864988</v>
      </c>
      <c r="R211" s="277"/>
      <c r="S211" s="1">
        <v>0.91111111111111098</v>
      </c>
      <c r="T211" s="2">
        <v>1.0042245370370371</v>
      </c>
      <c r="U211" s="104">
        <v>77.999999999999886</v>
      </c>
      <c r="V211" s="105">
        <v>134.08333333333357</v>
      </c>
      <c r="W211" s="106"/>
      <c r="X211" s="107"/>
      <c r="Y211" s="262"/>
      <c r="Z211" s="263"/>
      <c r="AA211" s="111">
        <f>M211-J211</f>
        <v>-566.51336233686061</v>
      </c>
      <c r="AB211" s="103">
        <f>M211/J211</f>
        <v>0.84263517712864988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4">AVERAGE(I209:I224)</f>
        <v>3</v>
      </c>
      <c r="J225" s="138">
        <f t="shared" si="74"/>
        <v>3600</v>
      </c>
      <c r="K225" s="139">
        <f t="shared" ref="K225" si="75">J225/I225</f>
        <v>1200</v>
      </c>
      <c r="L225" s="137">
        <f t="shared" ref="L225:M225" si="76">AVERAGE(L209:L224)</f>
        <v>3</v>
      </c>
      <c r="M225" s="138">
        <f t="shared" si="76"/>
        <v>3031.4556524777399</v>
      </c>
      <c r="N225" s="139">
        <f t="shared" ref="N225:N231" si="77">M225/L225</f>
        <v>1010.48521749258</v>
      </c>
      <c r="O225" s="140">
        <f t="shared" ref="O225:O231" si="78">L225-I225</f>
        <v>0</v>
      </c>
      <c r="P225" s="141">
        <f t="shared" ref="P225:P231" si="79">N225-K225</f>
        <v>-189.51478250742002</v>
      </c>
      <c r="Q225" s="142">
        <f t="shared" ref="Q225:Q231" si="80">N225/K225</f>
        <v>0.84207101457714995</v>
      </c>
      <c r="R225" s="278"/>
      <c r="S225" s="143">
        <f>S209</f>
        <v>0.70862268518518523</v>
      </c>
      <c r="T225" s="144">
        <f>INDEX(T209:T224,COUNTA(T209:T224))</f>
        <v>1.0042245370370371</v>
      </c>
      <c r="U225" s="145"/>
      <c r="V225" s="156"/>
      <c r="W225" s="89"/>
      <c r="X225" s="91"/>
      <c r="Y225" s="265"/>
      <c r="Z225" s="266"/>
      <c r="AA225" s="157">
        <f t="shared" ref="AA225:AA231" si="81">M225-J225</f>
        <v>-568.54434752226007</v>
      </c>
      <c r="AB225" s="142">
        <f t="shared" ref="AB225:AB231" si="82">M225/J225</f>
        <v>0.84207101457714995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2423</v>
      </c>
      <c r="G226" s="159">
        <f t="shared" ref="G226:G231" si="83">E226*F226</f>
        <v>44050.14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84">F226/V226*60</f>
        <v>3024.5492371705996</v>
      </c>
      <c r="N226" s="163">
        <f t="shared" si="77"/>
        <v>1008.1830790568665</v>
      </c>
      <c r="O226" s="165">
        <f t="shared" si="78"/>
        <v>0</v>
      </c>
      <c r="P226" s="166">
        <f t="shared" si="79"/>
        <v>-191.81692094313348</v>
      </c>
      <c r="Q226" s="152">
        <f t="shared" si="80"/>
        <v>0.84015256588072207</v>
      </c>
      <c r="R226" s="276">
        <f>Q242</f>
        <v>0.86058904774455913</v>
      </c>
      <c r="S226" s="167">
        <v>0.70833333333333337</v>
      </c>
      <c r="T226" s="168">
        <v>0.74171296296296296</v>
      </c>
      <c r="U226" s="169"/>
      <c r="V226" s="170">
        <v>48.066666666666613</v>
      </c>
      <c r="W226" s="168"/>
      <c r="X226" s="171"/>
      <c r="Y226" s="279"/>
      <c r="Z226" s="280"/>
      <c r="AA226" s="174">
        <f t="shared" si="81"/>
        <v>-575.45076282940045</v>
      </c>
      <c r="AB226" s="152">
        <f t="shared" si="82"/>
        <v>0.84015256588072207</v>
      </c>
      <c r="AC226" s="267">
        <f>AB242</f>
        <v>0.86058904774455913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1119</v>
      </c>
      <c r="G227" s="95">
        <f t="shared" si="83"/>
        <v>27773.58</v>
      </c>
      <c r="H227" s="96">
        <v>2</v>
      </c>
      <c r="I227" s="97">
        <v>4</v>
      </c>
      <c r="J227" s="98">
        <v>3300</v>
      </c>
      <c r="K227" s="99">
        <f t="shared" si="69"/>
        <v>825</v>
      </c>
      <c r="L227" s="100">
        <v>4</v>
      </c>
      <c r="M227" s="98">
        <f t="shared" si="84"/>
        <v>2840.9026798307391</v>
      </c>
      <c r="N227" s="99">
        <f t="shared" si="77"/>
        <v>710.22566995768477</v>
      </c>
      <c r="O227" s="101">
        <f t="shared" si="78"/>
        <v>0</v>
      </c>
      <c r="P227" s="102">
        <f t="shared" si="79"/>
        <v>-114.77433004231523</v>
      </c>
      <c r="Q227" s="103">
        <f t="shared" si="80"/>
        <v>0.86087959994870877</v>
      </c>
      <c r="R227" s="277"/>
      <c r="S227" s="1">
        <v>0.75442129629629628</v>
      </c>
      <c r="T227" s="2">
        <v>0.77083333333333337</v>
      </c>
      <c r="U227" s="104">
        <v>18.299999999999983</v>
      </c>
      <c r="V227" s="105">
        <v>23.633333333333404</v>
      </c>
      <c r="W227" s="106"/>
      <c r="X227" s="113"/>
      <c r="Y227" s="262"/>
      <c r="Z227" s="263"/>
      <c r="AA227" s="175">
        <f t="shared" si="81"/>
        <v>-459.09732016926091</v>
      </c>
      <c r="AB227" s="103">
        <f t="shared" si="82"/>
        <v>0.86087959994870877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1064</v>
      </c>
      <c r="G228" s="95">
        <f t="shared" si="83"/>
        <v>26631.920000000002</v>
      </c>
      <c r="H228" s="96">
        <v>2</v>
      </c>
      <c r="I228" s="97">
        <v>4</v>
      </c>
      <c r="J228" s="98">
        <v>3300</v>
      </c>
      <c r="K228" s="99">
        <f t="shared" si="69"/>
        <v>825</v>
      </c>
      <c r="L228" s="100">
        <v>4</v>
      </c>
      <c r="M228" s="98">
        <f t="shared" si="84"/>
        <v>2839.4366197183035</v>
      </c>
      <c r="N228" s="99">
        <f t="shared" si="77"/>
        <v>709.85915492957588</v>
      </c>
      <c r="O228" s="101">
        <f t="shared" si="78"/>
        <v>0</v>
      </c>
      <c r="P228" s="102">
        <f t="shared" si="79"/>
        <v>-115.14084507042412</v>
      </c>
      <c r="Q228" s="103">
        <f t="shared" si="80"/>
        <v>0.86043533930857685</v>
      </c>
      <c r="R228" s="277"/>
      <c r="S228" s="1">
        <v>0.78263888888888888</v>
      </c>
      <c r="T228" s="2">
        <v>0.79825231481481485</v>
      </c>
      <c r="U228" s="104">
        <v>16.99999999999994</v>
      </c>
      <c r="V228" s="105">
        <v>22.483333333333384</v>
      </c>
      <c r="W228" s="106"/>
      <c r="X228" s="113"/>
      <c r="Y228" s="262"/>
      <c r="Z228" s="263"/>
      <c r="AA228" s="175">
        <f t="shared" si="81"/>
        <v>-460.56338028169648</v>
      </c>
      <c r="AB228" s="103">
        <f t="shared" si="82"/>
        <v>0.86043533930857685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2781</v>
      </c>
      <c r="G229" s="95">
        <f t="shared" si="83"/>
        <v>50558.58</v>
      </c>
      <c r="H229" s="96"/>
      <c r="I229" s="97">
        <v>4</v>
      </c>
      <c r="J229" s="98">
        <v>3000</v>
      </c>
      <c r="K229" s="99">
        <f t="shared" si="69"/>
        <v>750</v>
      </c>
      <c r="L229" s="100">
        <v>4</v>
      </c>
      <c r="M229" s="98">
        <f t="shared" si="84"/>
        <v>2628.4064058807994</v>
      </c>
      <c r="N229" s="99">
        <f t="shared" si="77"/>
        <v>657.10160147019985</v>
      </c>
      <c r="O229" s="101">
        <f t="shared" si="78"/>
        <v>0</v>
      </c>
      <c r="P229" s="102">
        <f t="shared" si="79"/>
        <v>-92.898398529800147</v>
      </c>
      <c r="Q229" s="103">
        <f t="shared" si="80"/>
        <v>0.87613546862693314</v>
      </c>
      <c r="R229" s="277"/>
      <c r="S229" s="1">
        <v>0.80972222222222212</v>
      </c>
      <c r="T229" s="2">
        <v>0.85380787037037043</v>
      </c>
      <c r="U229" s="104">
        <v>16.516666666666477</v>
      </c>
      <c r="V229" s="105">
        <v>63.483333333333562</v>
      </c>
      <c r="W229" s="106">
        <v>0.85380787037037043</v>
      </c>
      <c r="X229" s="107">
        <v>0.91138888888888892</v>
      </c>
      <c r="Y229" s="262"/>
      <c r="Z229" s="263"/>
      <c r="AA229" s="175">
        <f t="shared" si="81"/>
        <v>-371.59359411920059</v>
      </c>
      <c r="AB229" s="103">
        <f t="shared" si="82"/>
        <v>0.87613546862693314</v>
      </c>
      <c r="AC229" s="268"/>
    </row>
    <row r="230" spans="1:29" ht="15.75" customHeight="1">
      <c r="A230" s="282"/>
      <c r="B230" s="92" t="s">
        <v>115</v>
      </c>
      <c r="C230" s="260" t="s">
        <v>148</v>
      </c>
      <c r="D230" s="261"/>
      <c r="E230" s="93">
        <v>25.03</v>
      </c>
      <c r="F230" s="94">
        <v>2268</v>
      </c>
      <c r="G230" s="95">
        <f t="shared" si="83"/>
        <v>56768.04</v>
      </c>
      <c r="H230" s="113"/>
      <c r="I230" s="97">
        <v>4</v>
      </c>
      <c r="J230" s="98">
        <v>3300</v>
      </c>
      <c r="K230" s="99">
        <f t="shared" si="69"/>
        <v>825</v>
      </c>
      <c r="L230" s="114">
        <v>4</v>
      </c>
      <c r="M230" s="98">
        <f t="shared" si="84"/>
        <v>2851.8337408313023</v>
      </c>
      <c r="N230" s="99">
        <f t="shared" si="77"/>
        <v>712.95843520782557</v>
      </c>
      <c r="O230" s="101">
        <f t="shared" si="78"/>
        <v>0</v>
      </c>
      <c r="P230" s="102">
        <f t="shared" si="79"/>
        <v>-112.04156479217443</v>
      </c>
      <c r="Q230" s="103">
        <f t="shared" si="80"/>
        <v>0.86419204267615224</v>
      </c>
      <c r="R230" s="277"/>
      <c r="S230" s="1">
        <v>0.91138888888888892</v>
      </c>
      <c r="T230" s="2">
        <v>0.94452546296296291</v>
      </c>
      <c r="U230" s="104">
        <v>82.916666666666629</v>
      </c>
      <c r="V230" s="105">
        <v>47.716666666666555</v>
      </c>
      <c r="W230" s="106"/>
      <c r="X230" s="107"/>
      <c r="Y230" s="262"/>
      <c r="Z230" s="263"/>
      <c r="AA230" s="175">
        <f t="shared" si="81"/>
        <v>-448.16625916869771</v>
      </c>
      <c r="AB230" s="103">
        <f t="shared" si="82"/>
        <v>0.86419204267615224</v>
      </c>
      <c r="AC230" s="268"/>
    </row>
    <row r="231" spans="1:29" ht="15.75" customHeight="1">
      <c r="A231" s="282"/>
      <c r="B231" s="92" t="s">
        <v>115</v>
      </c>
      <c r="C231" s="260" t="s">
        <v>143</v>
      </c>
      <c r="D231" s="261"/>
      <c r="E231" s="93">
        <v>24.82</v>
      </c>
      <c r="F231" s="94">
        <v>2623</v>
      </c>
      <c r="G231" s="115">
        <f t="shared" si="83"/>
        <v>65102.86</v>
      </c>
      <c r="H231" s="116"/>
      <c r="I231" s="97">
        <v>4</v>
      </c>
      <c r="J231" s="98">
        <v>3300</v>
      </c>
      <c r="K231" s="99">
        <f t="shared" si="69"/>
        <v>825</v>
      </c>
      <c r="L231" s="100">
        <v>4</v>
      </c>
      <c r="M231" s="98">
        <f t="shared" si="84"/>
        <v>2854.5344619105263</v>
      </c>
      <c r="N231" s="99">
        <f t="shared" si="77"/>
        <v>713.63361547763157</v>
      </c>
      <c r="O231" s="101">
        <f t="shared" si="78"/>
        <v>0</v>
      </c>
      <c r="P231" s="102">
        <f t="shared" si="79"/>
        <v>-111.36638452236843</v>
      </c>
      <c r="Q231" s="103">
        <f t="shared" si="80"/>
        <v>0.86501044300318974</v>
      </c>
      <c r="R231" s="277"/>
      <c r="S231" s="1">
        <v>0.95486111111111116</v>
      </c>
      <c r="T231" s="2">
        <v>0.99314814814814811</v>
      </c>
      <c r="U231" s="104">
        <v>14.883333333333475</v>
      </c>
      <c r="V231" s="105">
        <v>55.133333333333212</v>
      </c>
      <c r="W231" s="106"/>
      <c r="X231" s="4"/>
      <c r="Y231" s="262"/>
      <c r="Z231" s="263"/>
      <c r="AA231" s="175">
        <f t="shared" si="81"/>
        <v>-445.46553808947374</v>
      </c>
      <c r="AB231" s="103">
        <f t="shared" si="82"/>
        <v>0.86501044300318974</v>
      </c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5">AVERAGE(I226:I241)</f>
        <v>3.8333333333333335</v>
      </c>
      <c r="J242" s="138">
        <f t="shared" si="85"/>
        <v>3300</v>
      </c>
      <c r="K242" s="139">
        <f t="shared" ref="K242" si="86">J242/I242</f>
        <v>860.86956521739125</v>
      </c>
      <c r="L242" s="137">
        <f t="shared" ref="L242:M242" si="87">AVERAGE(L226:L241)</f>
        <v>3.8333333333333335</v>
      </c>
      <c r="M242" s="138">
        <f t="shared" si="87"/>
        <v>2839.9438575570452</v>
      </c>
      <c r="N242" s="139">
        <f>M242/L242</f>
        <v>740.85491936270739</v>
      </c>
      <c r="O242" s="140">
        <f>L242-I242</f>
        <v>0</v>
      </c>
      <c r="P242" s="141">
        <f>N242-K242</f>
        <v>-120.01464585468386</v>
      </c>
      <c r="Q242" s="142">
        <f>N242/K242</f>
        <v>0.86058904774455913</v>
      </c>
      <c r="R242" s="278"/>
      <c r="S242" s="143">
        <f>S226</f>
        <v>0.70833333333333337</v>
      </c>
      <c r="T242" s="144">
        <f>INDEX(T226:T241,COUNTA(T226:T241))</f>
        <v>0.99314814814814811</v>
      </c>
      <c r="U242" s="145"/>
      <c r="V242" s="156"/>
      <c r="W242" s="135"/>
      <c r="X242" s="139"/>
      <c r="Y242" s="265"/>
      <c r="Z242" s="266"/>
      <c r="AA242" s="177">
        <f>M242-J242</f>
        <v>-460.05614244295475</v>
      </c>
      <c r="AB242" s="142">
        <f>M242/J242</f>
        <v>0.86058904774455913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592" priority="1" operator="greaterThan">
      <formula>0</formula>
    </cfRule>
  </conditionalFormatting>
  <conditionalFormatting sqref="P5:P242 AA5:AA242">
    <cfRule type="cellIs" dxfId="591" priority="4" operator="lessThan">
      <formula>0</formula>
    </cfRule>
  </conditionalFormatting>
  <conditionalFormatting sqref="Q5:Q242 AB5:AB242">
    <cfRule type="cellIs" dxfId="590" priority="2" operator="greaterThan">
      <formula>1</formula>
    </cfRule>
    <cfRule type="cellIs" dxfId="589" priority="3" operator="lessThan">
      <formula>0.8</formula>
    </cfRule>
  </conditionalFormatting>
  <conditionalFormatting sqref="AC5:AC23 R5:R242 AC141:AC146">
    <cfRule type="cellIs" dxfId="588" priority="5" operator="lessThan">
      <formula>0.8</formula>
    </cfRule>
  </conditionalFormatting>
  <conditionalFormatting sqref="AC29:AC37">
    <cfRule type="cellIs" dxfId="587" priority="16" operator="lessThan">
      <formula>0.8</formula>
    </cfRule>
  </conditionalFormatting>
  <conditionalFormatting sqref="AC39:AC44">
    <cfRule type="cellIs" dxfId="586" priority="15" operator="lessThan">
      <formula>0.8</formula>
    </cfRule>
  </conditionalFormatting>
  <conditionalFormatting sqref="AC56">
    <cfRule type="cellIs" dxfId="585" priority="17" operator="lessThan">
      <formula>0.8</formula>
    </cfRule>
  </conditionalFormatting>
  <conditionalFormatting sqref="AC73:AC78">
    <cfRule type="cellIs" dxfId="584" priority="13" operator="lessThan">
      <formula>0.8</formula>
    </cfRule>
  </conditionalFormatting>
  <conditionalFormatting sqref="AC90">
    <cfRule type="cellIs" dxfId="583" priority="14" operator="lessThan">
      <formula>0.8</formula>
    </cfRule>
  </conditionalFormatting>
  <conditionalFormatting sqref="AC107">
    <cfRule type="cellIs" dxfId="582" priority="7" operator="lessThan">
      <formula>0.8</formula>
    </cfRule>
  </conditionalFormatting>
  <conditionalFormatting sqref="AC124:AC129">
    <cfRule type="cellIs" dxfId="581" priority="6" operator="lessThan">
      <formula>0.8</formula>
    </cfRule>
  </conditionalFormatting>
  <conditionalFormatting sqref="AC158:AC163">
    <cfRule type="cellIs" dxfId="580" priority="12" operator="lessThan">
      <formula>0.8</formula>
    </cfRule>
  </conditionalFormatting>
  <conditionalFormatting sqref="AC175">
    <cfRule type="cellIs" dxfId="579" priority="11" operator="lessThan">
      <formula>0.8</formula>
    </cfRule>
  </conditionalFormatting>
  <conditionalFormatting sqref="AC192">
    <cfRule type="cellIs" dxfId="578" priority="10" operator="lessThan">
      <formula>0.8</formula>
    </cfRule>
  </conditionalFormatting>
  <conditionalFormatting sqref="AC209">
    <cfRule type="cellIs" dxfId="577" priority="9" operator="lessThan">
      <formula>0.8</formula>
    </cfRule>
  </conditionalFormatting>
  <conditionalFormatting sqref="AC226:AC231">
    <cfRule type="cellIs" dxfId="576" priority="8" operator="lessThan">
      <formula>0.8</formula>
    </cfRule>
  </conditionalFormatting>
  <dataValidations count="1">
    <dataValidation type="list" allowBlank="1" showInputMessage="1" showErrorMessage="1" sqref="Y5:Z242" xr:uid="{58DBBD38-C392-4909-B3FB-66DD4B586281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4E93-CD3A-4518-8259-FF2785C2029E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S19" sqref="S19"/>
      <selection pane="bottomLeft" activeCell="S19" sqref="S1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112287</v>
      </c>
      <c r="E1" s="77" t="s">
        <v>3</v>
      </c>
      <c r="F1" s="78">
        <f>SUM(G5:G157)</f>
        <v>4977397.0499999989</v>
      </c>
      <c r="G1" s="79" t="s">
        <v>73</v>
      </c>
      <c r="H1" s="80">
        <f>L21+L38+L55+L72+L89+L106+L123+L140+L157</f>
        <v>167.31666666666666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45921</v>
      </c>
      <c r="B2" s="326"/>
      <c r="C2" s="82" t="s">
        <v>34</v>
      </c>
      <c r="D2" s="83">
        <f>AVERAGE(N21,N38,N55,N72,N89,N106,N123,N140,N157)</f>
        <v>152.78941491410711</v>
      </c>
      <c r="E2" s="83" t="s">
        <v>80</v>
      </c>
      <c r="F2" s="84">
        <f>F1/D1</f>
        <v>44.327455983328427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3228</v>
      </c>
      <c r="G5" s="159">
        <f t="shared" ref="G5:G6" si="0">E5*F5</f>
        <v>63591.6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1066.0306393908813</v>
      </c>
      <c r="N5" s="163">
        <f>M5/L5</f>
        <v>82.00235687622164</v>
      </c>
      <c r="O5" s="179">
        <f>L5-I5</f>
        <v>0</v>
      </c>
      <c r="P5" s="180">
        <f>N5-K5</f>
        <v>-10.305335431470667</v>
      </c>
      <c r="Q5" s="132">
        <f>N5/K5</f>
        <v>0.88835886615906778</v>
      </c>
      <c r="R5" s="277">
        <f>Q21</f>
        <v>0.88281959644510877</v>
      </c>
      <c r="S5" s="167">
        <v>0.2502199074074074</v>
      </c>
      <c r="T5" s="168">
        <v>0.37638888888888888</v>
      </c>
      <c r="U5" s="169"/>
      <c r="V5" s="170">
        <v>181.68333333333334</v>
      </c>
      <c r="W5" s="87"/>
      <c r="X5" s="88"/>
      <c r="Y5" s="279"/>
      <c r="Z5" s="280"/>
      <c r="AA5" s="109">
        <f>M5-J5</f>
        <v>-133.96936060911867</v>
      </c>
      <c r="AB5" s="110">
        <f>M5/J5</f>
        <v>0.88835886615906778</v>
      </c>
      <c r="AC5" s="292">
        <f>AB21</f>
        <v>0.88281959644510866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2618</v>
      </c>
      <c r="G6" s="95">
        <f t="shared" si="0"/>
        <v>78461.459999999992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2288.6838271005317</v>
      </c>
      <c r="N6" s="99">
        <f>M6/L6</f>
        <v>114.43419135502658</v>
      </c>
      <c r="O6" s="101">
        <f>L6-I6</f>
        <v>0</v>
      </c>
      <c r="P6" s="102">
        <f>N6-K6</f>
        <v>-15.565808644973416</v>
      </c>
      <c r="Q6" s="103">
        <f>N6/K6</f>
        <v>0.88026301042328137</v>
      </c>
      <c r="R6" s="277"/>
      <c r="S6" s="1">
        <v>0.50233796296296296</v>
      </c>
      <c r="T6" s="2">
        <v>0.55000000000000004</v>
      </c>
      <c r="U6" s="104">
        <v>58.366666666666625</v>
      </c>
      <c r="V6" s="105">
        <v>68.633333333333411</v>
      </c>
      <c r="W6" s="2"/>
      <c r="X6" s="4"/>
      <c r="Y6" s="262"/>
      <c r="Z6" s="263"/>
      <c r="AA6" s="111">
        <f>M6-J6</f>
        <v>-311.31617289946826</v>
      </c>
      <c r="AB6" s="112">
        <f>M6/J6</f>
        <v>0.88026301042328148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1677.3572332457065</v>
      </c>
      <c r="N21" s="139">
        <f t="shared" ref="N21:N27" si="5">M21/L21</f>
        <v>101.65801413610343</v>
      </c>
      <c r="O21" s="140">
        <f t="shared" ref="O21:O27" si="6">L21-I21</f>
        <v>0</v>
      </c>
      <c r="P21" s="141">
        <f t="shared" ref="P21:P27" si="7">N21-K21</f>
        <v>-13.493501015411724</v>
      </c>
      <c r="Q21" s="142">
        <f t="shared" ref="Q21:Q27" si="8">N21/K21</f>
        <v>0.88281959644510877</v>
      </c>
      <c r="R21" s="278"/>
      <c r="S21" s="143">
        <f>S5</f>
        <v>0.2502199074074074</v>
      </c>
      <c r="T21" s="144">
        <f>INDEX(T5:T20,COUNTA(T5:T20))</f>
        <v>0.55000000000000004</v>
      </c>
      <c r="U21" s="145"/>
      <c r="V21" s="145"/>
      <c r="W21" s="146"/>
      <c r="X21" s="147"/>
      <c r="Y21" s="265"/>
      <c r="Z21" s="266"/>
      <c r="AA21" s="148">
        <f t="shared" ref="AA21:AA27" si="9">M21-J21</f>
        <v>-222.64276675429346</v>
      </c>
      <c r="AB21" s="149">
        <f t="shared" ref="AB21:AB27" si="10">M21/J21</f>
        <v>0.88281959644510866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1637</v>
      </c>
      <c r="G22" s="159">
        <f t="shared" ref="G22:G27" si="11">E22*F22</f>
        <v>84894.819999999992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1728.7180991493108</v>
      </c>
      <c r="N22" s="163">
        <f t="shared" si="5"/>
        <v>66.489157659588869</v>
      </c>
      <c r="O22" s="165">
        <f t="shared" si="6"/>
        <v>0</v>
      </c>
      <c r="P22" s="166">
        <f t="shared" si="7"/>
        <v>-10.43391926348805</v>
      </c>
      <c r="Q22" s="152">
        <f t="shared" si="8"/>
        <v>0.86435904957465537</v>
      </c>
      <c r="R22" s="276">
        <f>Q38</f>
        <v>0.87041712884132139</v>
      </c>
      <c r="S22" s="167">
        <v>0.16679398148148147</v>
      </c>
      <c r="T22" s="168">
        <v>0.20624999999999999</v>
      </c>
      <c r="U22" s="169"/>
      <c r="V22" s="170">
        <v>56.816666666666663</v>
      </c>
      <c r="W22" s="181"/>
      <c r="X22" s="163"/>
      <c r="Y22" s="279"/>
      <c r="Z22" s="280"/>
      <c r="AA22" s="109">
        <f t="shared" si="9"/>
        <v>-271.28190085068923</v>
      </c>
      <c r="AB22" s="152">
        <f t="shared" si="10"/>
        <v>0.86435904957465537</v>
      </c>
      <c r="AC22" s="352">
        <f>AB38</f>
        <v>0.87041712884132139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1090</v>
      </c>
      <c r="G23" s="95">
        <f t="shared" si="11"/>
        <v>62457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1718.0385288966716</v>
      </c>
      <c r="N23" s="99">
        <f t="shared" si="5"/>
        <v>66.078404957564288</v>
      </c>
      <c r="O23" s="101">
        <f t="shared" si="6"/>
        <v>0</v>
      </c>
      <c r="P23" s="102">
        <f t="shared" si="7"/>
        <v>-10.844671965512632</v>
      </c>
      <c r="Q23" s="103">
        <f t="shared" si="8"/>
        <v>0.85901926444833576</v>
      </c>
      <c r="R23" s="277"/>
      <c r="S23" s="1">
        <v>0.20902777777777776</v>
      </c>
      <c r="T23" s="2">
        <v>0.23546296296296296</v>
      </c>
      <c r="U23" s="104">
        <v>3.9999999999999858</v>
      </c>
      <c r="V23" s="105">
        <v>38.066666666666691</v>
      </c>
      <c r="W23" s="106"/>
      <c r="X23" s="107"/>
      <c r="Y23" s="262"/>
      <c r="Z23" s="263"/>
      <c r="AA23" s="111">
        <f t="shared" si="9"/>
        <v>-281.96147110332845</v>
      </c>
      <c r="AB23" s="103">
        <f t="shared" si="10"/>
        <v>0.85901926444833576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4345</v>
      </c>
      <c r="G24" s="95">
        <f t="shared" si="11"/>
        <v>246665.65000000002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1757.1332284879797</v>
      </c>
      <c r="N24" s="99">
        <f t="shared" si="5"/>
        <v>67.58204724953768</v>
      </c>
      <c r="O24" s="101">
        <f t="shared" si="6"/>
        <v>0</v>
      </c>
      <c r="P24" s="102">
        <f t="shared" si="7"/>
        <v>-9.3410296735392393</v>
      </c>
      <c r="Q24" s="103">
        <f t="shared" si="8"/>
        <v>0.87856661424398985</v>
      </c>
      <c r="R24" s="277"/>
      <c r="S24" s="1">
        <v>0.23958333333333331</v>
      </c>
      <c r="T24" s="2">
        <v>0.34261574074074075</v>
      </c>
      <c r="U24" s="104">
        <v>5.9333333333333149</v>
      </c>
      <c r="V24" s="105">
        <v>148.3666666666667</v>
      </c>
      <c r="W24" s="106"/>
      <c r="X24" s="107"/>
      <c r="Y24" s="262"/>
      <c r="Z24" s="263"/>
      <c r="AA24" s="111">
        <f t="shared" si="9"/>
        <v>-242.86677151202025</v>
      </c>
      <c r="AB24" s="103">
        <f t="shared" si="10"/>
        <v>0.87856661424398985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4056</v>
      </c>
      <c r="G25" s="95">
        <f t="shared" si="11"/>
        <v>313691.04000000004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1749.532710280374</v>
      </c>
      <c r="N25" s="99">
        <f t="shared" si="5"/>
        <v>69.981308411214954</v>
      </c>
      <c r="O25" s="101">
        <f t="shared" si="6"/>
        <v>0</v>
      </c>
      <c r="P25" s="102">
        <f t="shared" si="7"/>
        <v>-10.018691588785046</v>
      </c>
      <c r="Q25" s="103">
        <f t="shared" si="8"/>
        <v>0.87476635514018697</v>
      </c>
      <c r="R25" s="277"/>
      <c r="S25" s="1">
        <v>0.34791666666666665</v>
      </c>
      <c r="T25" s="2">
        <v>0.44451388888888888</v>
      </c>
      <c r="U25" s="104">
        <v>7.6333333333333009</v>
      </c>
      <c r="V25" s="105">
        <v>139.1</v>
      </c>
      <c r="W25" s="106">
        <v>0.44451388888888888</v>
      </c>
      <c r="X25" s="107">
        <v>0.48487268518518517</v>
      </c>
      <c r="Y25" s="262"/>
      <c r="Z25" s="263"/>
      <c r="AA25" s="111">
        <f t="shared" si="9"/>
        <v>-250.46728971962602</v>
      </c>
      <c r="AB25" s="103">
        <f t="shared" si="10"/>
        <v>0.87476635514018697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1636</v>
      </c>
      <c r="G26" s="95">
        <f t="shared" si="11"/>
        <v>93742.799999999988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1728.6762547695903</v>
      </c>
      <c r="N26" s="99">
        <f t="shared" si="5"/>
        <v>69.147050190783617</v>
      </c>
      <c r="O26" s="101">
        <f t="shared" si="6"/>
        <v>0</v>
      </c>
      <c r="P26" s="102">
        <f t="shared" si="7"/>
        <v>-10.852949809216383</v>
      </c>
      <c r="Q26" s="103">
        <f t="shared" si="8"/>
        <v>0.86433812738479521</v>
      </c>
      <c r="R26" s="277"/>
      <c r="S26" s="1">
        <v>0.48487268518518517</v>
      </c>
      <c r="T26" s="2">
        <v>0.52430555555555558</v>
      </c>
      <c r="U26" s="104">
        <v>58.116666666666667</v>
      </c>
      <c r="V26" s="105">
        <v>56.783333333333388</v>
      </c>
      <c r="W26" s="106"/>
      <c r="X26" s="107"/>
      <c r="Y26" s="262"/>
      <c r="Z26" s="263"/>
      <c r="AA26" s="111">
        <f t="shared" si="9"/>
        <v>-271.32374523040971</v>
      </c>
      <c r="AB26" s="103">
        <f t="shared" si="10"/>
        <v>0.8643381273847951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7224</v>
      </c>
      <c r="G27" s="115">
        <f t="shared" si="11"/>
        <v>429972.48000000004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1762.9067245119306</v>
      </c>
      <c r="N27" s="99">
        <f t="shared" si="5"/>
        <v>70.516268980477221</v>
      </c>
      <c r="O27" s="101">
        <f t="shared" si="6"/>
        <v>0</v>
      </c>
      <c r="P27" s="102">
        <f t="shared" si="7"/>
        <v>-9.4837310195227786</v>
      </c>
      <c r="Q27" s="103">
        <f t="shared" si="8"/>
        <v>0.88145336225596527</v>
      </c>
      <c r="R27" s="277"/>
      <c r="S27" s="1">
        <v>0.52717592592592588</v>
      </c>
      <c r="T27" s="2">
        <v>0.69791666666666663</v>
      </c>
      <c r="U27" s="104">
        <v>4.1333333333332334</v>
      </c>
      <c r="V27" s="105">
        <v>245.86666666666667</v>
      </c>
      <c r="W27" s="106"/>
      <c r="X27" s="107"/>
      <c r="Y27" s="262"/>
      <c r="Z27" s="263"/>
      <c r="AA27" s="111">
        <f t="shared" si="9"/>
        <v>-237.09327548806937</v>
      </c>
      <c r="AB27" s="103">
        <f t="shared" si="10"/>
        <v>0.88145336225596527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1740.8342576826428</v>
      </c>
      <c r="N38" s="139">
        <f t="shared" ref="N38:N43" si="17">M38/L38</f>
        <v>68.268010105201682</v>
      </c>
      <c r="O38" s="140">
        <f t="shared" ref="O38:O43" si="18">L38-I38</f>
        <v>0</v>
      </c>
      <c r="P38" s="141">
        <f t="shared" ref="P38:P43" si="19">N38-K38</f>
        <v>-10.163362443817931</v>
      </c>
      <c r="Q38" s="142">
        <f t="shared" ref="Q38:Q43" si="20">N38/K38</f>
        <v>0.87041712884132139</v>
      </c>
      <c r="R38" s="278"/>
      <c r="S38" s="143">
        <f>S22</f>
        <v>0.16679398148148147</v>
      </c>
      <c r="T38" s="144">
        <f>INDEX(T22:T37,COUNTA(T22:T37))</f>
        <v>0.69791666666666663</v>
      </c>
      <c r="U38" s="145"/>
      <c r="V38" s="156"/>
      <c r="W38" s="135"/>
      <c r="X38" s="139"/>
      <c r="Y38" s="265"/>
      <c r="Z38" s="266"/>
      <c r="AA38" s="157">
        <f t="shared" ref="AA38:AA43" si="21">M38-J38</f>
        <v>-259.16574231735717</v>
      </c>
      <c r="AB38" s="142">
        <f t="shared" ref="AB38:AB43" si="22">M38/J38</f>
        <v>0.87041712884132139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2026</v>
      </c>
      <c r="G39" s="159">
        <f t="shared" ref="G39:G43" si="23">E39*F39</f>
        <v>100327.52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1730.3914590747324</v>
      </c>
      <c r="N39" s="163">
        <f t="shared" si="17"/>
        <v>72.099644128113852</v>
      </c>
      <c r="O39" s="165">
        <f t="shared" si="18"/>
        <v>0</v>
      </c>
      <c r="P39" s="166">
        <f t="shared" si="19"/>
        <v>-11.233689205219477</v>
      </c>
      <c r="Q39" s="152">
        <f t="shared" si="20"/>
        <v>0.86519572953736623</v>
      </c>
      <c r="R39" s="276">
        <f>Q55</f>
        <v>0.86507663521932376</v>
      </c>
      <c r="S39" s="167">
        <v>0.25</v>
      </c>
      <c r="T39" s="168">
        <v>0.29878472222222224</v>
      </c>
      <c r="U39" s="169"/>
      <c r="V39" s="170">
        <v>70.250000000000028</v>
      </c>
      <c r="W39" s="87"/>
      <c r="X39" s="88"/>
      <c r="Y39" s="279"/>
      <c r="Z39" s="280"/>
      <c r="AA39" s="109">
        <f t="shared" si="21"/>
        <v>-269.60854092526756</v>
      </c>
      <c r="AB39" s="152">
        <f t="shared" si="22"/>
        <v>0.86519572953736623</v>
      </c>
      <c r="AC39" s="352">
        <f>AB55</f>
        <v>0.86507663521932376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2114</v>
      </c>
      <c r="G40" s="95">
        <f t="shared" si="23"/>
        <v>109547.48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1562.7104722792606</v>
      </c>
      <c r="N40" s="99">
        <f t="shared" si="17"/>
        <v>71.032294194511849</v>
      </c>
      <c r="O40" s="101">
        <f t="shared" si="18"/>
        <v>0</v>
      </c>
      <c r="P40" s="102">
        <f t="shared" si="19"/>
        <v>-10.785887623669964</v>
      </c>
      <c r="Q40" s="103">
        <f t="shared" si="20"/>
        <v>0.86817248459958929</v>
      </c>
      <c r="R40" s="277"/>
      <c r="S40" s="1">
        <v>0.30416666666666664</v>
      </c>
      <c r="T40" s="2">
        <v>0.36053240740740738</v>
      </c>
      <c r="U40" s="104">
        <v>7.7499999999999325</v>
      </c>
      <c r="V40" s="105">
        <v>81.166666666666671</v>
      </c>
      <c r="W40" s="106"/>
      <c r="X40" s="107"/>
      <c r="Y40" s="262"/>
      <c r="Z40" s="263"/>
      <c r="AA40" s="111">
        <f t="shared" si="21"/>
        <v>-237.28952772073944</v>
      </c>
      <c r="AB40" s="103">
        <f t="shared" si="22"/>
        <v>0.86817248459958918</v>
      </c>
      <c r="AC40" s="294"/>
    </row>
    <row r="41" spans="1:29" ht="15.75" customHeight="1">
      <c r="A41" s="271"/>
      <c r="B41" s="153" t="s">
        <v>163</v>
      </c>
      <c r="C41" s="260" t="s">
        <v>250</v>
      </c>
      <c r="D41" s="261"/>
      <c r="E41" s="93">
        <v>45.66</v>
      </c>
      <c r="F41" s="104">
        <v>1536</v>
      </c>
      <c r="G41" s="95">
        <f t="shared" si="23"/>
        <v>70133.759999999995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>F41/V41*60</f>
        <v>1557.195156294001</v>
      </c>
      <c r="N41" s="99">
        <f t="shared" si="17"/>
        <v>77.859757814700046</v>
      </c>
      <c r="O41" s="101">
        <f t="shared" si="18"/>
        <v>0</v>
      </c>
      <c r="P41" s="102">
        <f t="shared" si="19"/>
        <v>-12.140242185299954</v>
      </c>
      <c r="Q41" s="103">
        <f t="shared" si="20"/>
        <v>0.86510842016333389</v>
      </c>
      <c r="R41" s="277"/>
      <c r="S41" s="1">
        <v>0.36388888888888887</v>
      </c>
      <c r="T41" s="2">
        <v>0.40498842592592593</v>
      </c>
      <c r="U41" s="104">
        <v>4.8333333333333428</v>
      </c>
      <c r="V41" s="105">
        <v>59.183333333333366</v>
      </c>
      <c r="W41" s="106"/>
      <c r="X41" s="107"/>
      <c r="Y41" s="262"/>
      <c r="Z41" s="263"/>
      <c r="AA41" s="111">
        <f t="shared" si="21"/>
        <v>-242.80484370599902</v>
      </c>
      <c r="AB41" s="103">
        <f t="shared" si="22"/>
        <v>0.86510842016333389</v>
      </c>
      <c r="AC41" s="294"/>
    </row>
    <row r="42" spans="1:29" ht="15.75" customHeight="1">
      <c r="A42" s="271"/>
      <c r="B42" s="153" t="s">
        <v>169</v>
      </c>
      <c r="C42" s="260" t="s">
        <v>252</v>
      </c>
      <c r="D42" s="261"/>
      <c r="E42" s="93">
        <v>57.3</v>
      </c>
      <c r="F42" s="104">
        <v>1977</v>
      </c>
      <c r="G42" s="95">
        <f t="shared" si="23"/>
        <v>113282.09999999999</v>
      </c>
      <c r="H42" s="96"/>
      <c r="I42" s="100">
        <v>20</v>
      </c>
      <c r="J42" s="98">
        <v>2000</v>
      </c>
      <c r="K42" s="99">
        <f t="shared" si="13"/>
        <v>100</v>
      </c>
      <c r="L42" s="100">
        <v>20</v>
      </c>
      <c r="M42" s="98">
        <f>F42/V42*60</f>
        <v>1729.574726609964</v>
      </c>
      <c r="N42" s="99">
        <f t="shared" si="17"/>
        <v>86.478736330498208</v>
      </c>
      <c r="O42" s="101">
        <f t="shared" si="18"/>
        <v>0</v>
      </c>
      <c r="P42" s="102">
        <f t="shared" si="19"/>
        <v>-13.521263669501792</v>
      </c>
      <c r="Q42" s="103">
        <f t="shared" si="20"/>
        <v>0.86478736330498207</v>
      </c>
      <c r="R42" s="277"/>
      <c r="S42" s="1">
        <v>0.40931712962962963</v>
      </c>
      <c r="T42" s="2">
        <v>0.45694444444444443</v>
      </c>
      <c r="U42" s="104">
        <v>6.2333333333333218</v>
      </c>
      <c r="V42" s="105">
        <v>68.583333333333314</v>
      </c>
      <c r="W42" s="106">
        <v>0.45694444444444443</v>
      </c>
      <c r="X42" s="107">
        <v>0.49728009259259259</v>
      </c>
      <c r="Y42" s="262"/>
      <c r="Z42" s="263"/>
      <c r="AA42" s="111">
        <f t="shared" si="21"/>
        <v>-270.42527339003595</v>
      </c>
      <c r="AB42" s="103">
        <f t="shared" si="22"/>
        <v>0.86478736330498207</v>
      </c>
      <c r="AC42" s="294"/>
    </row>
    <row r="43" spans="1:29" ht="15.75" customHeight="1">
      <c r="A43" s="272"/>
      <c r="B43" s="153" t="s">
        <v>172</v>
      </c>
      <c r="C43" s="260" t="s">
        <v>251</v>
      </c>
      <c r="D43" s="261"/>
      <c r="E43" s="93">
        <v>65.84</v>
      </c>
      <c r="F43" s="104">
        <v>1320</v>
      </c>
      <c r="G43" s="95">
        <f t="shared" si="23"/>
        <v>86908.800000000003</v>
      </c>
      <c r="H43" s="113"/>
      <c r="I43" s="114">
        <v>21</v>
      </c>
      <c r="J43" s="98">
        <v>2000</v>
      </c>
      <c r="K43" s="99">
        <f t="shared" si="13"/>
        <v>95.238095238095241</v>
      </c>
      <c r="L43" s="114">
        <v>21</v>
      </c>
      <c r="M43" s="98">
        <f>F43/V43*60</f>
        <v>1724.8638838475495</v>
      </c>
      <c r="N43" s="99">
        <f t="shared" si="17"/>
        <v>82.136375421311882</v>
      </c>
      <c r="O43" s="101">
        <f t="shared" si="18"/>
        <v>0</v>
      </c>
      <c r="P43" s="102">
        <f t="shared" si="19"/>
        <v>-13.101719816783358</v>
      </c>
      <c r="Q43" s="103">
        <f t="shared" si="20"/>
        <v>0.8624319419237747</v>
      </c>
      <c r="R43" s="277"/>
      <c r="S43" s="1">
        <v>0.49728009259259259</v>
      </c>
      <c r="T43" s="2">
        <v>0.52916666666666667</v>
      </c>
      <c r="U43" s="104">
        <v>58.083333333333357</v>
      </c>
      <c r="V43" s="105">
        <v>45.916666666666679</v>
      </c>
      <c r="W43" s="106"/>
      <c r="X43" s="107"/>
      <c r="Y43" s="262"/>
      <c r="Z43" s="263"/>
      <c r="AA43" s="111">
        <f t="shared" si="21"/>
        <v>-275.13611615245054</v>
      </c>
      <c r="AB43" s="103">
        <f t="shared" si="22"/>
        <v>0.8624319419237747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1660.9471396211015</v>
      </c>
      <c r="N55" s="139">
        <f>M55/L55</f>
        <v>77.614352318743073</v>
      </c>
      <c r="O55" s="140">
        <f>L55-I55</f>
        <v>0</v>
      </c>
      <c r="P55" s="141">
        <f>N55-K55</f>
        <v>-12.105273849481236</v>
      </c>
      <c r="Q55" s="142">
        <f>N55/K55</f>
        <v>0.86507663521932376</v>
      </c>
      <c r="R55" s="278"/>
      <c r="S55" s="143">
        <f>S39</f>
        <v>0.25</v>
      </c>
      <c r="T55" s="144">
        <f>INDEX(T39:T54,COUNTA(T39:T54))</f>
        <v>0.52916666666666667</v>
      </c>
      <c r="U55" s="145"/>
      <c r="V55" s="156"/>
      <c r="W55" s="188"/>
      <c r="X55" s="189"/>
      <c r="Y55" s="265"/>
      <c r="Z55" s="266"/>
      <c r="AA55" s="157">
        <f>M55-J55</f>
        <v>-259.05286037889846</v>
      </c>
      <c r="AB55" s="142">
        <f>M55/J55</f>
        <v>0.86507663521932376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2082</v>
      </c>
      <c r="G56" s="159">
        <f t="shared" ref="G56:G59" si="27">E56*F56</f>
        <v>98624.34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1730.9930715935327</v>
      </c>
      <c r="N56" s="163">
        <f>M56/L56</f>
        <v>82.428241504453936</v>
      </c>
      <c r="O56" s="165">
        <f>L56-I56</f>
        <v>0</v>
      </c>
      <c r="P56" s="166">
        <f>N56-K56</f>
        <v>-12.809853733641305</v>
      </c>
      <c r="Q56" s="152">
        <f>N56/K56</f>
        <v>0.86549653579676633</v>
      </c>
      <c r="R56" s="276">
        <f>Q72</f>
        <v>0.8713729089636848</v>
      </c>
      <c r="S56" s="167">
        <v>0.25</v>
      </c>
      <c r="T56" s="168">
        <v>0.30011574074074077</v>
      </c>
      <c r="U56" s="169"/>
      <c r="V56" s="170">
        <v>72.1666666666667</v>
      </c>
      <c r="W56" s="168"/>
      <c r="X56" s="171"/>
      <c r="Y56" s="279"/>
      <c r="Z56" s="280"/>
      <c r="AA56" s="109">
        <f>M56-J56</f>
        <v>-269.0069284064673</v>
      </c>
      <c r="AB56" s="152">
        <f>M56/J56</f>
        <v>0.86549653579676633</v>
      </c>
      <c r="AC56" s="267">
        <f>AB72</f>
        <v>0.8713729089636848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2704</v>
      </c>
      <c r="G57" s="95">
        <f t="shared" si="27"/>
        <v>152586.72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1740.1501608866643</v>
      </c>
      <c r="N57" s="99">
        <f>M57/L57</f>
        <v>79.097734585757465</v>
      </c>
      <c r="O57" s="101">
        <f>L57-I57</f>
        <v>0</v>
      </c>
      <c r="P57" s="102">
        <f>N57-K57</f>
        <v>-11.811356323333442</v>
      </c>
      <c r="Q57" s="103">
        <f>N57/K57</f>
        <v>0.87007508044333215</v>
      </c>
      <c r="R57" s="277"/>
      <c r="S57" s="1">
        <v>0.3034722222222222</v>
      </c>
      <c r="T57" s="2">
        <v>0.36821759259259257</v>
      </c>
      <c r="U57" s="104">
        <v>4.8333333333332629</v>
      </c>
      <c r="V57" s="105">
        <v>93.233333333333334</v>
      </c>
      <c r="W57" s="106"/>
      <c r="X57" s="107"/>
      <c r="Y57" s="262"/>
      <c r="Z57" s="263"/>
      <c r="AA57" s="111">
        <f>M57-J57</f>
        <v>-259.84983911333575</v>
      </c>
      <c r="AB57" s="103">
        <f>M57/J57</f>
        <v>0.87007508044333215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2815</v>
      </c>
      <c r="G58" s="95">
        <f t="shared" si="27"/>
        <v>167042.1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1742.1351211964939</v>
      </c>
      <c r="N58" s="99">
        <f>M58/L58</f>
        <v>72.588963383187249</v>
      </c>
      <c r="O58" s="101">
        <f>L58-I58</f>
        <v>0</v>
      </c>
      <c r="P58" s="102">
        <f>N58-K58</f>
        <v>-10.74436995014608</v>
      </c>
      <c r="Q58" s="103">
        <f>N58/K58</f>
        <v>0.87106756059824708</v>
      </c>
      <c r="R58" s="277"/>
      <c r="S58" s="1">
        <v>0.3729513888888889</v>
      </c>
      <c r="T58" s="2">
        <v>0.44027777777777777</v>
      </c>
      <c r="U58" s="104">
        <v>6.8166666666667197</v>
      </c>
      <c r="V58" s="105">
        <v>96.94999999999996</v>
      </c>
      <c r="W58" s="106">
        <v>0.44027777777777777</v>
      </c>
      <c r="X58" s="107">
        <v>0.47986111111111102</v>
      </c>
      <c r="Y58" s="262"/>
      <c r="Z58" s="263"/>
      <c r="AA58" s="111">
        <f>M58-J58</f>
        <v>-257.86487880350614</v>
      </c>
      <c r="AB58" s="103">
        <f>M58/J58</f>
        <v>0.87106756059824697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5361</v>
      </c>
      <c r="G59" s="95">
        <f t="shared" si="27"/>
        <v>314529.87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1757.7049180327876</v>
      </c>
      <c r="N59" s="99">
        <f>M59/L59</f>
        <v>73.237704918032819</v>
      </c>
      <c r="O59" s="101">
        <f>L59-I59</f>
        <v>0</v>
      </c>
      <c r="P59" s="102">
        <f>N59-K59</f>
        <v>-10.09562841530051</v>
      </c>
      <c r="Q59" s="103">
        <f>N59/K59</f>
        <v>0.87885245901639386</v>
      </c>
      <c r="R59" s="277"/>
      <c r="S59" s="1">
        <v>0.47986111111111102</v>
      </c>
      <c r="T59" s="2">
        <v>0.60694444444444429</v>
      </c>
      <c r="U59" s="104">
        <v>56.999999999999879</v>
      </c>
      <c r="V59" s="105">
        <v>182.99999999999991</v>
      </c>
      <c r="W59" s="106"/>
      <c r="X59" s="107"/>
      <c r="Y59" s="262"/>
      <c r="Z59" s="263"/>
      <c r="AA59" s="111">
        <f>M59-J59</f>
        <v>-242.29508196721235</v>
      </c>
      <c r="AB59" s="103">
        <f>M59/J59</f>
        <v>0.87885245901639386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1742.7458179273697</v>
      </c>
      <c r="N72" s="139">
        <f t="shared" ref="N72:N78" si="31">M72/L72</f>
        <v>76.604211777027231</v>
      </c>
      <c r="O72" s="140">
        <f t="shared" ref="O72:O78" si="32">L72-I72</f>
        <v>0</v>
      </c>
      <c r="P72" s="141">
        <f t="shared" ref="P72:P78" si="33">N72-K72</f>
        <v>-11.307876135060681</v>
      </c>
      <c r="Q72" s="142">
        <f t="shared" ref="Q72:Q78" si="34">N72/K72</f>
        <v>0.8713729089636848</v>
      </c>
      <c r="R72" s="278"/>
      <c r="S72" s="143">
        <f>S56</f>
        <v>0.25</v>
      </c>
      <c r="T72" s="144">
        <f>INDEX(T56:T71,COUNTA(T56:T71))</f>
        <v>0.60694444444444429</v>
      </c>
      <c r="U72" s="145"/>
      <c r="V72" s="156"/>
      <c r="W72" s="135"/>
      <c r="X72" s="139"/>
      <c r="Y72" s="265"/>
      <c r="Z72" s="266"/>
      <c r="AA72" s="157">
        <f t="shared" ref="AA72:AA78" si="35">M72-J72</f>
        <v>-257.25418207263033</v>
      </c>
      <c r="AB72" s="142">
        <f t="shared" ref="AB72:AB78" si="36">M72/J72</f>
        <v>0.8713729089636848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5645</v>
      </c>
      <c r="G73" s="159">
        <f t="shared" ref="G73:G78" si="37">E73*F73</f>
        <v>214171.3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3033.1343283582096</v>
      </c>
      <c r="N73" s="163">
        <f t="shared" si="31"/>
        <v>144.4349680170576</v>
      </c>
      <c r="O73" s="165">
        <f t="shared" si="32"/>
        <v>0</v>
      </c>
      <c r="P73" s="166">
        <f t="shared" si="33"/>
        <v>-26.993603411513817</v>
      </c>
      <c r="Q73" s="152">
        <f t="shared" si="34"/>
        <v>0.84253731343283611</v>
      </c>
      <c r="R73" s="276">
        <f>Q89</f>
        <v>0.86563542580302322</v>
      </c>
      <c r="S73" s="167">
        <v>0.16689814814814816</v>
      </c>
      <c r="T73" s="168">
        <v>0.24444444444444444</v>
      </c>
      <c r="U73" s="169"/>
      <c r="V73" s="170">
        <v>111.66666666666664</v>
      </c>
      <c r="W73" s="168"/>
      <c r="X73" s="171"/>
      <c r="Y73" s="279"/>
      <c r="Z73" s="280"/>
      <c r="AA73" s="109">
        <f t="shared" si="35"/>
        <v>-566.86567164179041</v>
      </c>
      <c r="AB73" s="152">
        <f t="shared" si="36"/>
        <v>0.842537313432836</v>
      </c>
      <c r="AC73" s="267">
        <f>AB89</f>
        <v>0.86563542580302322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2500</v>
      </c>
      <c r="G74" s="95">
        <f t="shared" si="37"/>
        <v>97475</v>
      </c>
      <c r="H74" s="96"/>
      <c r="I74" s="97">
        <v>19</v>
      </c>
      <c r="J74" s="98">
        <v>3600</v>
      </c>
      <c r="K74" s="99">
        <f t="shared" ref="K74:K112" si="39">J74/I74</f>
        <v>189.47368421052633</v>
      </c>
      <c r="L74" s="100">
        <v>19</v>
      </c>
      <c r="M74" s="98">
        <f t="shared" si="38"/>
        <v>3021.1480362537764</v>
      </c>
      <c r="N74" s="99">
        <f t="shared" si="31"/>
        <v>159.00779138177771</v>
      </c>
      <c r="O74" s="101">
        <f t="shared" si="32"/>
        <v>0</v>
      </c>
      <c r="P74" s="102">
        <f t="shared" si="33"/>
        <v>-30.465892828748622</v>
      </c>
      <c r="Q74" s="103">
        <f t="shared" si="34"/>
        <v>0.83920778784827121</v>
      </c>
      <c r="R74" s="277"/>
      <c r="S74" s="1">
        <v>0.24885416666666665</v>
      </c>
      <c r="T74" s="2">
        <v>0.28333333333333333</v>
      </c>
      <c r="U74" s="104">
        <v>6.3499999999999934</v>
      </c>
      <c r="V74" s="105">
        <v>49.650000000000006</v>
      </c>
      <c r="W74" s="106"/>
      <c r="X74" s="107"/>
      <c r="Y74" s="262"/>
      <c r="Z74" s="263"/>
      <c r="AA74" s="111">
        <f t="shared" si="35"/>
        <v>-578.85196374622365</v>
      </c>
      <c r="AB74" s="103">
        <f t="shared" si="36"/>
        <v>0.83920778784827121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3991</v>
      </c>
      <c r="G75" s="95">
        <f t="shared" si="37"/>
        <v>124798.56999999999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3029.8608182201597</v>
      </c>
      <c r="N75" s="99">
        <f t="shared" si="31"/>
        <v>159.46635885369261</v>
      </c>
      <c r="O75" s="101">
        <f t="shared" si="32"/>
        <v>0</v>
      </c>
      <c r="P75" s="102">
        <f t="shared" si="33"/>
        <v>-30.007325356833718</v>
      </c>
      <c r="Q75" s="103">
        <f t="shared" si="34"/>
        <v>0.84162800506115543</v>
      </c>
      <c r="R75" s="277"/>
      <c r="S75" s="1">
        <v>0.28819444444444442</v>
      </c>
      <c r="T75" s="2">
        <v>0.34307870370370369</v>
      </c>
      <c r="U75" s="104">
        <v>6.9999999999999751</v>
      </c>
      <c r="V75" s="105">
        <v>79.033333333333346</v>
      </c>
      <c r="W75" s="106"/>
      <c r="X75" s="107"/>
      <c r="Y75" s="262"/>
      <c r="Z75" s="263"/>
      <c r="AA75" s="111">
        <f t="shared" si="35"/>
        <v>-570.13918177984033</v>
      </c>
      <c r="AB75" s="103">
        <f t="shared" si="36"/>
        <v>0.84162800506115543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3812</v>
      </c>
      <c r="G76" s="95">
        <f t="shared" si="37"/>
        <v>140510.32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3199.6269526696183</v>
      </c>
      <c r="N76" s="99">
        <f t="shared" si="31"/>
        <v>152.36318822236277</v>
      </c>
      <c r="O76" s="101">
        <f t="shared" si="32"/>
        <v>0</v>
      </c>
      <c r="P76" s="102">
        <f t="shared" si="33"/>
        <v>-19.065383206208651</v>
      </c>
      <c r="Q76" s="103">
        <f t="shared" si="34"/>
        <v>0.88878526463044949</v>
      </c>
      <c r="R76" s="277"/>
      <c r="S76" s="1">
        <v>0.34652777777777777</v>
      </c>
      <c r="T76" s="2">
        <v>0.3961689814814815</v>
      </c>
      <c r="U76" s="104">
        <v>4.9666666666666703</v>
      </c>
      <c r="V76" s="105">
        <v>71.483333333333377</v>
      </c>
      <c r="W76" s="106"/>
      <c r="X76" s="107"/>
      <c r="Y76" s="262"/>
      <c r="Z76" s="263"/>
      <c r="AA76" s="191">
        <f t="shared" si="35"/>
        <v>-400.37304733038172</v>
      </c>
      <c r="AB76" s="192">
        <f t="shared" si="36"/>
        <v>0.88878526463044949</v>
      </c>
      <c r="AC76" s="268"/>
    </row>
    <row r="77" spans="1:29" ht="15.75" customHeight="1">
      <c r="A77" s="272"/>
      <c r="B77" s="92" t="s">
        <v>179</v>
      </c>
      <c r="C77" s="286" t="s">
        <v>191</v>
      </c>
      <c r="D77" s="286"/>
      <c r="E77" s="93">
        <v>38.630000000000003</v>
      </c>
      <c r="F77" s="98">
        <v>5439</v>
      </c>
      <c r="G77" s="95">
        <f t="shared" si="37"/>
        <v>210108.57</v>
      </c>
      <c r="H77" s="113"/>
      <c r="I77" s="97">
        <v>20</v>
      </c>
      <c r="J77" s="98">
        <v>3600</v>
      </c>
      <c r="K77" s="99">
        <f t="shared" si="39"/>
        <v>180</v>
      </c>
      <c r="L77" s="114">
        <v>20</v>
      </c>
      <c r="M77" s="98">
        <f t="shared" si="38"/>
        <v>3204.1237113402058</v>
      </c>
      <c r="N77" s="99">
        <f t="shared" si="31"/>
        <v>160.20618556701029</v>
      </c>
      <c r="O77" s="101">
        <f t="shared" si="32"/>
        <v>0</v>
      </c>
      <c r="P77" s="102">
        <f t="shared" si="33"/>
        <v>-19.793814432989706</v>
      </c>
      <c r="Q77" s="103">
        <f t="shared" si="34"/>
        <v>0.89003436426116833</v>
      </c>
      <c r="R77" s="277"/>
      <c r="S77" s="1">
        <v>0.40288194444444442</v>
      </c>
      <c r="T77" s="2">
        <v>0.47361111111111109</v>
      </c>
      <c r="U77" s="104">
        <v>9.6666666666666057</v>
      </c>
      <c r="V77" s="105">
        <v>101.85000000000001</v>
      </c>
      <c r="W77" s="106">
        <v>0.47361111111111109</v>
      </c>
      <c r="X77" s="107">
        <v>0.5131944444444444</v>
      </c>
      <c r="Y77" s="262"/>
      <c r="Z77" s="263"/>
      <c r="AA77" s="191">
        <f t="shared" si="35"/>
        <v>-395.87628865979423</v>
      </c>
      <c r="AB77" s="192">
        <f t="shared" si="36"/>
        <v>0.89003436426116822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6820</v>
      </c>
      <c r="G78" s="115">
        <f t="shared" si="37"/>
        <v>259160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3209.8313505033334</v>
      </c>
      <c r="N78" s="99">
        <f t="shared" si="31"/>
        <v>152.84911192873017</v>
      </c>
      <c r="O78" s="101">
        <f t="shared" si="32"/>
        <v>0</v>
      </c>
      <c r="P78" s="102">
        <f t="shared" si="33"/>
        <v>-18.579459499841249</v>
      </c>
      <c r="Q78" s="103">
        <f t="shared" si="34"/>
        <v>0.8916198195842594</v>
      </c>
      <c r="R78" s="277"/>
      <c r="S78" s="1">
        <v>0.5131944444444444</v>
      </c>
      <c r="T78" s="2">
        <v>0.60172453703703699</v>
      </c>
      <c r="U78" s="104">
        <v>56.999999999999957</v>
      </c>
      <c r="V78" s="105">
        <v>127.48333333333333</v>
      </c>
      <c r="W78" s="106"/>
      <c r="X78" s="107"/>
      <c r="Y78" s="262"/>
      <c r="Z78" s="263"/>
      <c r="AA78" s="191">
        <f t="shared" si="35"/>
        <v>-390.1686494966666</v>
      </c>
      <c r="AB78" s="192">
        <f t="shared" si="36"/>
        <v>0.89161981958425929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20.166666666666668</v>
      </c>
      <c r="J89" s="138">
        <f t="shared" si="40"/>
        <v>3600</v>
      </c>
      <c r="K89" s="139">
        <f t="shared" ref="K89" si="41">J89/I89</f>
        <v>178.51239669421486</v>
      </c>
      <c r="L89" s="137">
        <f t="shared" ref="L89:M89" si="42">AVERAGE(L73:L88)</f>
        <v>20.166666666666668</v>
      </c>
      <c r="M89" s="138">
        <f t="shared" si="42"/>
        <v>3116.2875328908835</v>
      </c>
      <c r="N89" s="139">
        <f>M89/L89</f>
        <v>154.52665452351488</v>
      </c>
      <c r="O89" s="140">
        <f>L89-I89</f>
        <v>0</v>
      </c>
      <c r="P89" s="141">
        <f>N89-K89</f>
        <v>-23.985742170699979</v>
      </c>
      <c r="Q89" s="142">
        <f>N89/K89</f>
        <v>0.86563542580302322</v>
      </c>
      <c r="R89" s="278"/>
      <c r="S89" s="143">
        <f>S73</f>
        <v>0.16689814814814816</v>
      </c>
      <c r="T89" s="144">
        <f>INDEX(T73:T88,COUNTA(T73:T88))</f>
        <v>0.60172453703703699</v>
      </c>
      <c r="U89" s="145"/>
      <c r="V89" s="156"/>
      <c r="W89" s="135"/>
      <c r="X89" s="139"/>
      <c r="Y89" s="265"/>
      <c r="Z89" s="266"/>
      <c r="AA89" s="157">
        <f>M89-J89</f>
        <v>-483.71246710911646</v>
      </c>
      <c r="AB89" s="142">
        <f>M89/J89</f>
        <v>0.86563542580302322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1982</v>
      </c>
      <c r="G90" s="159">
        <f t="shared" ref="G90:G93" si="43">E90*F90</f>
        <v>67843.86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2589.9092558983657</v>
      </c>
      <c r="N90" s="163">
        <f>M90/L90</f>
        <v>161.86932849364786</v>
      </c>
      <c r="O90" s="165">
        <f>L90-I90</f>
        <v>0</v>
      </c>
      <c r="P90" s="166">
        <f>N90-K90</f>
        <v>-25.630671506352144</v>
      </c>
      <c r="Q90" s="152">
        <f>N90/K90</f>
        <v>0.86330308529945521</v>
      </c>
      <c r="R90" s="276">
        <f>Q106</f>
        <v>0.87026561703883076</v>
      </c>
      <c r="S90" s="167">
        <v>0.25005787037037036</v>
      </c>
      <c r="T90" s="168">
        <v>0.28194444444444444</v>
      </c>
      <c r="U90" s="169"/>
      <c r="V90" s="170">
        <v>45.916666666666679</v>
      </c>
      <c r="W90" s="173"/>
      <c r="X90" s="151"/>
      <c r="Y90" s="279"/>
      <c r="Z90" s="280"/>
      <c r="AA90" s="109">
        <f>M90-J90</f>
        <v>-410.0907441016343</v>
      </c>
      <c r="AB90" s="152">
        <f>M90/J90</f>
        <v>0.86330308529945521</v>
      </c>
      <c r="AC90" s="267">
        <f>AB106</f>
        <v>0.87026561703883076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1687</v>
      </c>
      <c r="G91" s="95">
        <f t="shared" si="43"/>
        <v>58656.990000000005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2586.5417376490623</v>
      </c>
      <c r="N91" s="99">
        <f>M91/L91</f>
        <v>235.14015796809656</v>
      </c>
      <c r="O91" s="101">
        <f>L91-I91</f>
        <v>0</v>
      </c>
      <c r="P91" s="102">
        <f>N91-K91</f>
        <v>-37.587114759176188</v>
      </c>
      <c r="Q91" s="103">
        <f>N91/K91</f>
        <v>0.86218057921635394</v>
      </c>
      <c r="R91" s="277"/>
      <c r="S91" s="1">
        <v>0.28541666666666665</v>
      </c>
      <c r="T91" s="2">
        <v>0.31259259259259259</v>
      </c>
      <c r="U91" s="104">
        <v>4.9999999999999822</v>
      </c>
      <c r="V91" s="105">
        <v>39.133333333333347</v>
      </c>
      <c r="W91" s="106"/>
      <c r="X91" s="107"/>
      <c r="Y91" s="262"/>
      <c r="Z91" s="263"/>
      <c r="AA91" s="111">
        <f>M91-J91</f>
        <v>-413.45826235093773</v>
      </c>
      <c r="AB91" s="103">
        <f>M91/J91</f>
        <v>0.86218057921635405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5592</v>
      </c>
      <c r="G92" s="95">
        <f t="shared" si="43"/>
        <v>200361.36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2880.4120761196154</v>
      </c>
      <c r="N92" s="99">
        <f>M92/L92</f>
        <v>240.03433967663463</v>
      </c>
      <c r="O92" s="101">
        <f>L92-I92</f>
        <v>0</v>
      </c>
      <c r="P92" s="102">
        <f>N92-K92</f>
        <v>-32.71566032336537</v>
      </c>
      <c r="Q92" s="103">
        <f>N92/K92</f>
        <v>0.88005257443312424</v>
      </c>
      <c r="R92" s="277"/>
      <c r="S92" s="1">
        <v>0.37013888888888885</v>
      </c>
      <c r="T92" s="2">
        <v>0.45103009259259258</v>
      </c>
      <c r="U92" s="104">
        <v>4.9166666666665826</v>
      </c>
      <c r="V92" s="105">
        <v>116.48333333333338</v>
      </c>
      <c r="W92" s="106">
        <v>0.45103009259259258</v>
      </c>
      <c r="X92" s="107">
        <v>0.49166666666666659</v>
      </c>
      <c r="Y92" s="262"/>
      <c r="Z92" s="263"/>
      <c r="AA92" s="111">
        <f>M92-J92</f>
        <v>-392.58792388038455</v>
      </c>
      <c r="AB92" s="103">
        <f>M92/J92</f>
        <v>0.88005257443312424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4483</v>
      </c>
      <c r="G93" s="115">
        <f t="shared" si="43"/>
        <v>163226.03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2861.489361702128</v>
      </c>
      <c r="N93" s="99">
        <f>M93/L93</f>
        <v>260.13539651837527</v>
      </c>
      <c r="O93" s="101">
        <f>L93-I93</f>
        <v>0</v>
      </c>
      <c r="P93" s="102">
        <f>N93-K93</f>
        <v>-37.410058027079288</v>
      </c>
      <c r="Q93" s="103">
        <f>N93/K93</f>
        <v>0.87427111570489702</v>
      </c>
      <c r="R93" s="277"/>
      <c r="S93" s="1">
        <v>0.49166666666666659</v>
      </c>
      <c r="T93" s="2">
        <v>0.55694444444444435</v>
      </c>
      <c r="U93" s="104">
        <v>58.516666666666566</v>
      </c>
      <c r="V93" s="105">
        <v>93.999999999999986</v>
      </c>
      <c r="W93" s="106"/>
      <c r="X93" s="107"/>
      <c r="Y93" s="262"/>
      <c r="Z93" s="263"/>
      <c r="AA93" s="111">
        <f>M93-J93</f>
        <v>-411.51063829787199</v>
      </c>
      <c r="AB93" s="103">
        <f>M93/J93</f>
        <v>0.87427111570489702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2729.5881078422926</v>
      </c>
      <c r="N106" s="139">
        <f t="shared" ref="N106:N112" si="47">M106/L106</f>
        <v>218.36704862738341</v>
      </c>
      <c r="O106" s="140">
        <f t="shared" ref="O106:O112" si="48">L106-I106</f>
        <v>0</v>
      </c>
      <c r="P106" s="141">
        <f t="shared" ref="P106:P112" si="49">N106-K106</f>
        <v>-32.552951372616576</v>
      </c>
      <c r="Q106" s="142">
        <f t="shared" ref="Q106:Q112" si="50">N106/K106</f>
        <v>0.87026561703883076</v>
      </c>
      <c r="R106" s="278"/>
      <c r="S106" s="143">
        <f>S90</f>
        <v>0.25005787037037036</v>
      </c>
      <c r="T106" s="144">
        <f>INDEX(T90:T105,COUNTA(T90:T105))</f>
        <v>0.55694444444444435</v>
      </c>
      <c r="U106" s="145"/>
      <c r="V106" s="156"/>
      <c r="W106" s="135"/>
      <c r="X106" s="139"/>
      <c r="Y106" s="265"/>
      <c r="Z106" s="266"/>
      <c r="AA106" s="157">
        <f t="shared" ref="AA106:AA112" si="51">M106-J106</f>
        <v>-406.91189215770737</v>
      </c>
      <c r="AB106" s="142">
        <f t="shared" ref="AB106:AB112" si="52">M106/J106</f>
        <v>0.87026561703883076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998</v>
      </c>
      <c r="G107" s="159">
        <f t="shared" ref="G107:G112" si="53">E107*F107</f>
        <v>26576.739999999998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 t="shared" ref="M107:M112" si="54">F107/V107*60</f>
        <v>2780.8049535603736</v>
      </c>
      <c r="N107" s="163">
        <f t="shared" si="47"/>
        <v>463.46749226006227</v>
      </c>
      <c r="O107" s="165">
        <f t="shared" si="48"/>
        <v>0</v>
      </c>
      <c r="P107" s="166">
        <f t="shared" si="49"/>
        <v>-82.032507739937728</v>
      </c>
      <c r="Q107" s="152">
        <f t="shared" si="50"/>
        <v>0.84961960084337718</v>
      </c>
      <c r="R107" s="276">
        <f>Q123</f>
        <v>0.88489478002853406</v>
      </c>
      <c r="S107" s="193">
        <v>0.30379629629629629</v>
      </c>
      <c r="T107" s="194">
        <v>0.31874999999999998</v>
      </c>
      <c r="U107" s="169"/>
      <c r="V107" s="170">
        <v>21.533333333333317</v>
      </c>
      <c r="W107" s="168"/>
      <c r="X107" s="171"/>
      <c r="Y107" s="279"/>
      <c r="Z107" s="280"/>
      <c r="AA107" s="109">
        <f t="shared" si="51"/>
        <v>-492.19504643962637</v>
      </c>
      <c r="AB107" s="152">
        <f t="shared" si="52"/>
        <v>0.84961960084337718</v>
      </c>
      <c r="AC107" s="267">
        <f>AB123</f>
        <v>0.88489478002853406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2202</v>
      </c>
      <c r="G108" s="95">
        <f t="shared" si="53"/>
        <v>67381.2</v>
      </c>
      <c r="H108" s="96"/>
      <c r="I108" s="97">
        <v>6</v>
      </c>
      <c r="J108" s="98">
        <v>3273</v>
      </c>
      <c r="K108" s="99">
        <f t="shared" si="39"/>
        <v>545.5</v>
      </c>
      <c r="L108" s="100">
        <v>6</v>
      </c>
      <c r="M108" s="98">
        <f t="shared" si="54"/>
        <v>2800.1412928293889</v>
      </c>
      <c r="N108" s="99">
        <f t="shared" si="47"/>
        <v>466.69021547156484</v>
      </c>
      <c r="O108" s="101">
        <f t="shared" si="48"/>
        <v>0</v>
      </c>
      <c r="P108" s="102">
        <f t="shared" si="49"/>
        <v>-78.809784528435159</v>
      </c>
      <c r="Q108" s="103">
        <f t="shared" si="50"/>
        <v>0.8555274344116679</v>
      </c>
      <c r="R108" s="277"/>
      <c r="S108" s="1">
        <v>0.32291666666666669</v>
      </c>
      <c r="T108" s="2">
        <v>0.35568287037037039</v>
      </c>
      <c r="U108" s="104">
        <v>6.0000000000000586</v>
      </c>
      <c r="V108" s="105">
        <v>47.18333333333333</v>
      </c>
      <c r="W108" s="106"/>
      <c r="X108" s="113"/>
      <c r="Y108" s="262"/>
      <c r="Z108" s="263"/>
      <c r="AA108" s="111">
        <f t="shared" si="51"/>
        <v>-472.85870717061107</v>
      </c>
      <c r="AB108" s="103">
        <f t="shared" si="52"/>
        <v>0.8555274344116679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2039</v>
      </c>
      <c r="G109" s="95">
        <f t="shared" si="53"/>
        <v>50424.47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 t="shared" si="54"/>
        <v>3243.6588599204588</v>
      </c>
      <c r="N109" s="99">
        <f t="shared" si="47"/>
        <v>540.60980998674313</v>
      </c>
      <c r="O109" s="101">
        <f t="shared" si="48"/>
        <v>0</v>
      </c>
      <c r="P109" s="102">
        <f t="shared" si="49"/>
        <v>-59.39019001325687</v>
      </c>
      <c r="Q109" s="103">
        <f t="shared" si="50"/>
        <v>0.90101634997790525</v>
      </c>
      <c r="R109" s="277"/>
      <c r="S109" s="1">
        <v>0.36130787037037038</v>
      </c>
      <c r="T109" s="2">
        <v>0.38750000000000001</v>
      </c>
      <c r="U109" s="104">
        <v>8.0999999999999872</v>
      </c>
      <c r="V109" s="105">
        <v>37.716666666666676</v>
      </c>
      <c r="W109" s="106"/>
      <c r="X109" s="107"/>
      <c r="Y109" s="262"/>
      <c r="Z109" s="263"/>
      <c r="AA109" s="111">
        <f t="shared" si="51"/>
        <v>-356.34114007954122</v>
      </c>
      <c r="AB109" s="103">
        <f t="shared" si="52"/>
        <v>0.90101634997790525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1497</v>
      </c>
      <c r="G110" s="95">
        <f t="shared" si="53"/>
        <v>37335.18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 t="shared" si="54"/>
        <v>3227.0658682634721</v>
      </c>
      <c r="N110" s="99">
        <f t="shared" si="47"/>
        <v>537.84431137724539</v>
      </c>
      <c r="O110" s="101">
        <f t="shared" si="48"/>
        <v>0</v>
      </c>
      <c r="P110" s="102">
        <f t="shared" si="49"/>
        <v>-62.15568862275461</v>
      </c>
      <c r="Q110" s="103">
        <f t="shared" si="50"/>
        <v>0.89640718562874233</v>
      </c>
      <c r="R110" s="277"/>
      <c r="S110" s="1">
        <v>0.3903935185185185</v>
      </c>
      <c r="T110" s="2">
        <v>0.40972222222222221</v>
      </c>
      <c r="U110" s="104">
        <v>4.1666666666666252</v>
      </c>
      <c r="V110" s="105">
        <v>27.833333333333343</v>
      </c>
      <c r="W110" s="106"/>
      <c r="X110" s="113"/>
      <c r="Y110" s="262"/>
      <c r="Z110" s="263"/>
      <c r="AA110" s="111">
        <f t="shared" si="51"/>
        <v>-372.93413173652789</v>
      </c>
      <c r="AB110" s="103">
        <f t="shared" si="52"/>
        <v>0.89640718562874222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1854</v>
      </c>
      <c r="G111" s="95">
        <f t="shared" si="53"/>
        <v>45849.42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 t="shared" si="54"/>
        <v>3232.1549636803829</v>
      </c>
      <c r="N111" s="99">
        <f t="shared" si="47"/>
        <v>538.69249394673045</v>
      </c>
      <c r="O111" s="101">
        <f t="shared" si="48"/>
        <v>0</v>
      </c>
      <c r="P111" s="102">
        <f t="shared" si="49"/>
        <v>-61.307506053269549</v>
      </c>
      <c r="Q111" s="103">
        <f t="shared" si="50"/>
        <v>0.8978208232445507</v>
      </c>
      <c r="R111" s="277"/>
      <c r="S111" s="1">
        <v>0.4145833333333333</v>
      </c>
      <c r="T111" s="2">
        <v>0.4384837962962963</v>
      </c>
      <c r="U111" s="104">
        <v>6.9999999999999751</v>
      </c>
      <c r="V111" s="105">
        <v>34.416666666666714</v>
      </c>
      <c r="W111" s="106"/>
      <c r="X111" s="113"/>
      <c r="Y111" s="262"/>
      <c r="Z111" s="263"/>
      <c r="AA111" s="111">
        <f t="shared" si="51"/>
        <v>-367.84503631961707</v>
      </c>
      <c r="AB111" s="103">
        <f t="shared" si="52"/>
        <v>0.89782082324455081</v>
      </c>
      <c r="AC111" s="268"/>
    </row>
    <row r="112" spans="1:29" ht="15.75" customHeight="1">
      <c r="A112" s="272"/>
      <c r="B112" s="92" t="s">
        <v>166</v>
      </c>
      <c r="C112" s="260" t="s">
        <v>253</v>
      </c>
      <c r="D112" s="261"/>
      <c r="E112" s="93">
        <v>20.11</v>
      </c>
      <c r="F112" s="94">
        <v>2908</v>
      </c>
      <c r="G112" s="115">
        <f t="shared" si="53"/>
        <v>58479.88</v>
      </c>
      <c r="H112" s="116"/>
      <c r="I112" s="97">
        <v>6</v>
      </c>
      <c r="J112" s="98">
        <v>3600</v>
      </c>
      <c r="K112" s="99">
        <f t="shared" si="39"/>
        <v>600</v>
      </c>
      <c r="L112" s="100">
        <v>6</v>
      </c>
      <c r="M112" s="98">
        <f t="shared" si="54"/>
        <v>3251.1801242236011</v>
      </c>
      <c r="N112" s="99">
        <f t="shared" si="47"/>
        <v>541.86335403726684</v>
      </c>
      <c r="O112" s="101">
        <f t="shared" si="48"/>
        <v>0</v>
      </c>
      <c r="P112" s="102">
        <f t="shared" si="49"/>
        <v>-58.136645962733155</v>
      </c>
      <c r="Q112" s="103">
        <f t="shared" si="50"/>
        <v>0.90310559006211144</v>
      </c>
      <c r="R112" s="277"/>
      <c r="S112" s="1">
        <v>0.44189814814814815</v>
      </c>
      <c r="T112" s="2">
        <v>0.47916666666666669</v>
      </c>
      <c r="U112" s="104">
        <v>4.9166666666666625</v>
      </c>
      <c r="V112" s="105">
        <v>53.666666666666686</v>
      </c>
      <c r="W112" s="106"/>
      <c r="X112" s="113"/>
      <c r="Y112" s="262"/>
      <c r="Z112" s="263"/>
      <c r="AA112" s="111">
        <f t="shared" si="51"/>
        <v>-348.81987577639893</v>
      </c>
      <c r="AB112" s="103">
        <f t="shared" si="52"/>
        <v>0.90310559006211144</v>
      </c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3491</v>
      </c>
      <c r="K123" s="139">
        <f t="shared" ref="K123" si="56">J123/I123</f>
        <v>581.83333333333337</v>
      </c>
      <c r="L123" s="137">
        <f t="shared" ref="L123:M123" si="57">AVERAGE(L107:L122)</f>
        <v>6</v>
      </c>
      <c r="M123" s="138">
        <f t="shared" si="57"/>
        <v>3089.1676770796125</v>
      </c>
      <c r="N123" s="139">
        <f>M123/L123</f>
        <v>514.86127951326876</v>
      </c>
      <c r="O123" s="140">
        <f>L123-I123</f>
        <v>0</v>
      </c>
      <c r="P123" s="141">
        <f>N123-K123</f>
        <v>-66.972053820064616</v>
      </c>
      <c r="Q123" s="142">
        <f>N123/K123</f>
        <v>0.88489478002853406</v>
      </c>
      <c r="R123" s="278"/>
      <c r="S123" s="143">
        <f>S107</f>
        <v>0.30379629629629629</v>
      </c>
      <c r="T123" s="144">
        <f>INDEX(T107:T122,COUNTA(T107:T122))</f>
        <v>0.47916666666666669</v>
      </c>
      <c r="U123" s="145"/>
      <c r="V123" s="156"/>
      <c r="W123" s="135"/>
      <c r="X123" s="139"/>
      <c r="Y123" s="265"/>
      <c r="Z123" s="266"/>
      <c r="AA123" s="157">
        <f>M123-J123</f>
        <v>-401.83232292038747</v>
      </c>
      <c r="AB123" s="142">
        <f>M123/J123</f>
        <v>0.88489478002853406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2476</v>
      </c>
      <c r="G124" s="159">
        <f t="shared" ref="G124:G126" si="58">E124*F124</f>
        <v>140612.04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1734.8384585441806</v>
      </c>
      <c r="N124" s="163">
        <f>M124/L124</f>
        <v>75.427759067138282</v>
      </c>
      <c r="O124" s="165">
        <f>L124-I124</f>
        <v>0</v>
      </c>
      <c r="P124" s="166">
        <f>N124-K124</f>
        <v>-11.528762671992155</v>
      </c>
      <c r="Q124" s="152">
        <f>N124/K124</f>
        <v>0.86741922927209025</v>
      </c>
      <c r="R124" s="276">
        <f>Q140</f>
        <v>0.86619467212035628</v>
      </c>
      <c r="S124" s="167">
        <v>0.708587962962963</v>
      </c>
      <c r="T124" s="168">
        <v>0.7680555555555556</v>
      </c>
      <c r="U124" s="169"/>
      <c r="V124" s="170">
        <v>85.63333333333334</v>
      </c>
      <c r="W124" s="87"/>
      <c r="X124" s="88"/>
      <c r="Y124" s="279"/>
      <c r="Z124" s="280"/>
      <c r="AA124" s="109">
        <f>M124-J124</f>
        <v>-265.16154145581936</v>
      </c>
      <c r="AB124" s="152">
        <f>M124/J124</f>
        <v>0.86741922927209036</v>
      </c>
      <c r="AC124" s="352">
        <f>AB140</f>
        <v>0.86619467212035628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1974</v>
      </c>
      <c r="G125" s="95">
        <f t="shared" si="58"/>
        <v>112261.37999999999</v>
      </c>
      <c r="H125" s="96"/>
      <c r="I125" s="97">
        <v>23</v>
      </c>
      <c r="J125" s="98">
        <v>2000</v>
      </c>
      <c r="K125" s="99">
        <f t="shared" ref="K125:K126" si="59">J125/I125</f>
        <v>86.956521739130437</v>
      </c>
      <c r="L125" s="100">
        <v>23</v>
      </c>
      <c r="M125" s="98">
        <f>F125/V125*60</f>
        <v>1731.1571254567618</v>
      </c>
      <c r="N125" s="99">
        <f>M125/L125</f>
        <v>75.267701106815736</v>
      </c>
      <c r="O125" s="101">
        <f>L125-I125</f>
        <v>0</v>
      </c>
      <c r="P125" s="102">
        <f>N125-K125</f>
        <v>-11.688820632314702</v>
      </c>
      <c r="Q125" s="103">
        <f>N125/K125</f>
        <v>0.86557856272838096</v>
      </c>
      <c r="R125" s="277"/>
      <c r="S125" s="1">
        <v>0.77083333333333337</v>
      </c>
      <c r="T125" s="2">
        <v>0.8183449074074074</v>
      </c>
      <c r="U125" s="104">
        <v>3.9999999999999858</v>
      </c>
      <c r="V125" s="105">
        <v>68.4166666666666</v>
      </c>
      <c r="W125" s="106"/>
      <c r="X125" s="107"/>
      <c r="Y125" s="262"/>
      <c r="Z125" s="263"/>
      <c r="AA125" s="111">
        <f>M125-J125</f>
        <v>-268.84287454323817</v>
      </c>
      <c r="AB125" s="103">
        <f>M125/J125</f>
        <v>0.86557856272838096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1899</v>
      </c>
      <c r="G126" s="95">
        <f t="shared" si="58"/>
        <v>84125.7</v>
      </c>
      <c r="H126" s="96"/>
      <c r="I126" s="97">
        <v>17</v>
      </c>
      <c r="J126" s="98">
        <v>2000</v>
      </c>
      <c r="K126" s="99">
        <f t="shared" si="59"/>
        <v>117.64705882352941</v>
      </c>
      <c r="L126" s="100">
        <v>17</v>
      </c>
      <c r="M126" s="98">
        <f>F126/V126*60</f>
        <v>1731.1724487211952</v>
      </c>
      <c r="N126" s="99">
        <f>M126/L126</f>
        <v>101.83367345418796</v>
      </c>
      <c r="O126" s="101">
        <f>L126-I126</f>
        <v>0</v>
      </c>
      <c r="P126" s="102">
        <f>N126-K126</f>
        <v>-15.813385369341447</v>
      </c>
      <c r="Q126" s="103">
        <f>N126/K126</f>
        <v>0.86558622436059773</v>
      </c>
      <c r="R126" s="277"/>
      <c r="S126" s="1">
        <v>0.82165509259259262</v>
      </c>
      <c r="T126" s="2">
        <v>0.86736111111111114</v>
      </c>
      <c r="U126" s="104">
        <v>4.766666666666719</v>
      </c>
      <c r="V126" s="105">
        <v>65.816666666666663</v>
      </c>
      <c r="W126" s="106"/>
      <c r="X126" s="107"/>
      <c r="Y126" s="262"/>
      <c r="Z126" s="263"/>
      <c r="AA126" s="111">
        <f>M126-J126</f>
        <v>-268.82755127880478</v>
      </c>
      <c r="AB126" s="103">
        <f>M126/J126</f>
        <v>0.86558622436059762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60">AVERAGE(I124:I139)</f>
        <v>21</v>
      </c>
      <c r="J140" s="138">
        <f t="shared" si="60"/>
        <v>2000</v>
      </c>
      <c r="K140" s="139">
        <f t="shared" ref="K140" si="61">J140/I140</f>
        <v>95.238095238095241</v>
      </c>
      <c r="L140" s="137">
        <f t="shared" ref="L140:M140" si="62">AVERAGE(L124:L139)</f>
        <v>21</v>
      </c>
      <c r="M140" s="138">
        <f t="shared" si="62"/>
        <v>1732.3893442407125</v>
      </c>
      <c r="N140" s="139">
        <f>M140/L140</f>
        <v>82.494730678129173</v>
      </c>
      <c r="O140" s="140">
        <f>L140-I140</f>
        <v>0</v>
      </c>
      <c r="P140" s="141">
        <f>N140-K140</f>
        <v>-12.743364559966068</v>
      </c>
      <c r="Q140" s="142">
        <f>N140/K140</f>
        <v>0.86619467212035628</v>
      </c>
      <c r="R140" s="278"/>
      <c r="S140" s="143">
        <f>S124</f>
        <v>0.708587962962963</v>
      </c>
      <c r="T140" s="144">
        <f>INDEX(T124:T139,COUNTA(T124:T139))</f>
        <v>0.86736111111111114</v>
      </c>
      <c r="U140" s="145"/>
      <c r="V140" s="156"/>
      <c r="W140" s="188"/>
      <c r="X140" s="189"/>
      <c r="Y140" s="265"/>
      <c r="Z140" s="266"/>
      <c r="AA140" s="157">
        <f>M140-J140</f>
        <v>-267.61065575928751</v>
      </c>
      <c r="AB140" s="142">
        <f>M140/J140</f>
        <v>0.86619467212035628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2250</v>
      </c>
      <c r="G141" s="159">
        <f t="shared" ref="G141:G142" si="63">E141*F141</f>
        <v>114007.5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1734.8468622831449</v>
      </c>
      <c r="N141" s="163">
        <f>M141/L141</f>
        <v>86.742343114157251</v>
      </c>
      <c r="O141" s="165">
        <f>L141-I141</f>
        <v>0</v>
      </c>
      <c r="P141" s="166">
        <f>N141-K141</f>
        <v>-13.257656885842749</v>
      </c>
      <c r="Q141" s="152">
        <f>N141/K141</f>
        <v>0.8674234311415725</v>
      </c>
      <c r="R141" s="276">
        <f>Q157</f>
        <v>0.867637149886617</v>
      </c>
      <c r="S141" s="167">
        <v>0.70846064814814813</v>
      </c>
      <c r="T141" s="168">
        <v>0.76249999999999996</v>
      </c>
      <c r="U141" s="169"/>
      <c r="V141" s="170">
        <v>77.816666666666634</v>
      </c>
      <c r="W141" s="168"/>
      <c r="X141" s="171"/>
      <c r="Y141" s="279"/>
      <c r="Z141" s="280"/>
      <c r="AA141" s="109">
        <f>M141-J141</f>
        <v>-265.1531377168551</v>
      </c>
      <c r="AB141" s="152">
        <f>M141/J141</f>
        <v>0.8674234311415725</v>
      </c>
      <c r="AC141" s="267">
        <f>AB157</f>
        <v>0.867637149886617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2470</v>
      </c>
      <c r="G142" s="95">
        <f t="shared" si="63"/>
        <v>117572</v>
      </c>
      <c r="H142" s="96"/>
      <c r="I142" s="97">
        <v>23</v>
      </c>
      <c r="J142" s="98">
        <v>2000</v>
      </c>
      <c r="K142" s="99">
        <f t="shared" ref="K142" si="64">J142/I142</f>
        <v>86.956521739130437</v>
      </c>
      <c r="L142" s="100">
        <v>23</v>
      </c>
      <c r="M142" s="98">
        <f>F142/V142*60</f>
        <v>1735.7017372633229</v>
      </c>
      <c r="N142" s="99">
        <f>M142/L142</f>
        <v>75.465292924492303</v>
      </c>
      <c r="O142" s="101">
        <f>L142-I142</f>
        <v>0</v>
      </c>
      <c r="P142" s="102">
        <f>N142-K142</f>
        <v>-11.491228814638134</v>
      </c>
      <c r="Q142" s="103">
        <f>N142/K142</f>
        <v>0.8678508686316615</v>
      </c>
      <c r="R142" s="277"/>
      <c r="S142" s="1">
        <v>0.76597222222222228</v>
      </c>
      <c r="T142" s="2">
        <v>0.82526620370370374</v>
      </c>
      <c r="U142" s="104">
        <v>5.0000000000001421</v>
      </c>
      <c r="V142" s="105">
        <v>85.383333333333297</v>
      </c>
      <c r="W142" s="106"/>
      <c r="X142" s="107"/>
      <c r="Y142" s="262"/>
      <c r="Z142" s="263"/>
      <c r="AA142" s="111">
        <f>M142-J142</f>
        <v>-264.29826273667709</v>
      </c>
      <c r="AB142" s="103">
        <f>M142/J142</f>
        <v>0.8678508686316615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5">AVERAGE(I141:I156)</f>
        <v>21.5</v>
      </c>
      <c r="J157" s="138">
        <f t="shared" si="65"/>
        <v>2000</v>
      </c>
      <c r="K157" s="139">
        <f t="shared" ref="K157" si="66">J157/I157</f>
        <v>93.023255813953483</v>
      </c>
      <c r="L157" s="137">
        <f t="shared" ref="L157:M157" si="67">AVERAGE(L141:L156)</f>
        <v>21.5</v>
      </c>
      <c r="M157" s="138">
        <f t="shared" si="67"/>
        <v>1735.2742997732339</v>
      </c>
      <c r="N157" s="139">
        <f>M157/L157</f>
        <v>80.710432547592276</v>
      </c>
      <c r="O157" s="140">
        <f>L157-I157</f>
        <v>0</v>
      </c>
      <c r="P157" s="141">
        <f>N157-K157</f>
        <v>-12.312823266361207</v>
      </c>
      <c r="Q157" s="142">
        <f>N157/K157</f>
        <v>0.867637149886617</v>
      </c>
      <c r="R157" s="278"/>
      <c r="S157" s="143">
        <f>S141</f>
        <v>0.70846064814814813</v>
      </c>
      <c r="T157" s="144">
        <f>INDEX(T141:T156,COUNTA(T141:T156))</f>
        <v>0.82526620370370374</v>
      </c>
      <c r="U157" s="145"/>
      <c r="V157" s="156"/>
      <c r="W157" s="135"/>
      <c r="X157" s="139"/>
      <c r="Y157" s="265"/>
      <c r="Z157" s="266"/>
      <c r="AA157" s="157">
        <f>M157-J157</f>
        <v>-264.72570022676609</v>
      </c>
      <c r="AB157" s="142">
        <f>M157/J157</f>
        <v>0.867637149886617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75" priority="3" operator="greaterThan">
      <formula>0</formula>
    </cfRule>
  </conditionalFormatting>
  <conditionalFormatting sqref="P5:P157 AA5:AA157">
    <cfRule type="cellIs" dxfId="574" priority="6" operator="lessThan">
      <formula>0</formula>
    </cfRule>
  </conditionalFormatting>
  <conditionalFormatting sqref="Q5:Q157 AB5:AB157">
    <cfRule type="cellIs" dxfId="573" priority="4" operator="greaterThan">
      <formula>1</formula>
    </cfRule>
    <cfRule type="cellIs" dxfId="572" priority="5" operator="lessThan">
      <formula>0.8</formula>
    </cfRule>
  </conditionalFormatting>
  <conditionalFormatting sqref="R5:R157 AC124">
    <cfRule type="cellIs" dxfId="571" priority="7" operator="lessThan">
      <formula>0.8</formula>
    </cfRule>
  </conditionalFormatting>
  <conditionalFormatting sqref="AC5:AC22 AC56:AC91">
    <cfRule type="cellIs" dxfId="570" priority="9" operator="lessThan">
      <formula>0.8</formula>
    </cfRule>
  </conditionalFormatting>
  <conditionalFormatting sqref="AC39">
    <cfRule type="cellIs" dxfId="569" priority="12" operator="lessThan">
      <formula>0.8</formula>
    </cfRule>
  </conditionalFormatting>
  <conditionalFormatting sqref="AC54">
    <cfRule type="cellIs" dxfId="568" priority="11" operator="lessThan">
      <formula>0.8</formula>
    </cfRule>
  </conditionalFormatting>
  <conditionalFormatting sqref="AC97:AC105">
    <cfRule type="cellIs" dxfId="567" priority="10" operator="lessThan">
      <formula>0.8</formula>
    </cfRule>
  </conditionalFormatting>
  <conditionalFormatting sqref="AC107:AC112">
    <cfRule type="cellIs" dxfId="566" priority="8" operator="lessThan">
      <formula>0.8</formula>
    </cfRule>
  </conditionalFormatting>
  <conditionalFormatting sqref="AC139">
    <cfRule type="cellIs" dxfId="565" priority="2" operator="lessThan">
      <formula>0.8</formula>
    </cfRule>
  </conditionalFormatting>
  <conditionalFormatting sqref="AC141:AC157">
    <cfRule type="cellIs" dxfId="564" priority="1" operator="lessThan">
      <formula>0.8</formula>
    </cfRule>
  </conditionalFormatting>
  <dataValidations count="1">
    <dataValidation type="list" allowBlank="1" showInputMessage="1" showErrorMessage="1" sqref="Y5:Z157" xr:uid="{AB148AA8-9310-4B46-BC8D-2DAA048209DE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5A54-2A35-4FD6-B2D6-6944A6D74D11}">
  <sheetPr>
    <tabColor theme="9" tint="0.59999389629810485"/>
  </sheetPr>
  <dimension ref="B1:AR36"/>
  <sheetViews>
    <sheetView zoomScale="70" zoomScaleNormal="70" workbookViewId="0">
      <selection activeCell="S19" sqref="S19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257</v>
      </c>
      <c r="D3" s="249"/>
      <c r="E3" s="7" t="s">
        <v>2</v>
      </c>
      <c r="F3" s="250">
        <f>'0920(18度C)'!D1+'0920(4度C)'!D1</f>
        <v>199506</v>
      </c>
      <c r="G3" s="251"/>
      <c r="H3" s="7" t="s">
        <v>3</v>
      </c>
      <c r="I3" s="252">
        <f>'0920(18度C)'!F1+'0920(4度C)'!F1</f>
        <v>5974025.2999999998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491.63090478163014</v>
      </c>
      <c r="F6" s="227" t="e">
        <f>AVERAGE(#REF!,D13:K13)</f>
        <v>#REF!</v>
      </c>
      <c r="G6" s="228">
        <f>AVERAGE(D13:K13)</f>
        <v>197.49719025834219</v>
      </c>
      <c r="H6" s="229"/>
      <c r="I6" s="228">
        <f>AVERAGE(L13:O13)</f>
        <v>94.130675526024362</v>
      </c>
      <c r="J6" s="229"/>
      <c r="K6" s="228">
        <f>AVERAGE(D27:O27)</f>
        <v>641.26917036837619</v>
      </c>
      <c r="L6" s="229"/>
      <c r="M6" s="228">
        <f>AVERAGE(P27:X27)</f>
        <v>767.76929402834003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425.01321054654511</v>
      </c>
      <c r="F7" s="231" t="e">
        <f>AVERAGE(#REF!,D14:K14)</f>
        <v>#REF!</v>
      </c>
      <c r="G7" s="218">
        <f>AVERAGE(D14:K14)</f>
        <v>172.84327971860259</v>
      </c>
      <c r="H7" s="219"/>
      <c r="I7" s="218">
        <f>AVERAGE(L14:O14)</f>
        <v>81.587638879836902</v>
      </c>
      <c r="J7" s="219"/>
      <c r="K7" s="218">
        <f>AVERAGE(D28:O28)</f>
        <v>553.79724130519162</v>
      </c>
      <c r="L7" s="219"/>
      <c r="M7" s="218">
        <f>AVERAGE(P28:X28)</f>
        <v>661.97461272318549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0.86631605038937132</v>
      </c>
      <c r="F8" s="223" t="e">
        <f>AVERAGE(D15:K15,#REF!)</f>
        <v>#REF!</v>
      </c>
      <c r="G8" s="224">
        <f>AVERAGE(D15:K15)</f>
        <v>0.87229184342764909</v>
      </c>
      <c r="H8" s="225"/>
      <c r="I8" s="224">
        <f>AVERAGE(L15:O15)</f>
        <v>0.86675664945997632</v>
      </c>
      <c r="J8" s="225"/>
      <c r="K8" s="224">
        <f>AVERAGE(D29:O29)</f>
        <v>0.86244103156776575</v>
      </c>
      <c r="L8" s="225"/>
      <c r="M8" s="224">
        <f>AVERAGE(P29:X29)</f>
        <v>0.86436411724998619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178.51239669421486</v>
      </c>
      <c r="I13" s="24">
        <v>250.92</v>
      </c>
      <c r="J13" s="24" t="s">
        <v>36</v>
      </c>
      <c r="K13" s="54">
        <v>581.83333333333337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101.63992105911107</v>
      </c>
      <c r="E14" s="28">
        <v>68.253697954771638</v>
      </c>
      <c r="F14" s="28">
        <v>77.595806577633709</v>
      </c>
      <c r="G14" s="28">
        <v>76.583468606611078</v>
      </c>
      <c r="H14" s="28">
        <v>154.4871725472785</v>
      </c>
      <c r="I14" s="28">
        <v>218.28091160643118</v>
      </c>
      <c r="J14" s="28" t="s">
        <v>36</v>
      </c>
      <c r="K14" s="55">
        <v>513.06197967838091</v>
      </c>
      <c r="L14" s="27" t="s">
        <v>36</v>
      </c>
      <c r="M14" s="67" t="s">
        <v>36</v>
      </c>
      <c r="N14" s="28">
        <v>82.483747986162868</v>
      </c>
      <c r="O14" s="29">
        <v>80.691529773510922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0.88266247235543827</v>
      </c>
      <c r="E15" s="32">
        <f t="shared" si="0"/>
        <v>0.87023464892333835</v>
      </c>
      <c r="F15" s="32">
        <f t="shared" si="0"/>
        <v>0.86486992747987568</v>
      </c>
      <c r="G15" s="32">
        <f t="shared" si="0"/>
        <v>0.87113695540020097</v>
      </c>
      <c r="H15" s="32">
        <f t="shared" si="0"/>
        <v>0.86541425362132873</v>
      </c>
      <c r="I15" s="32">
        <f t="shared" si="0"/>
        <v>0.86992233224307025</v>
      </c>
      <c r="J15" s="32" t="s">
        <v>36</v>
      </c>
      <c r="K15" s="56">
        <f t="shared" ref="K15" si="1">K14/K13</f>
        <v>0.88180231397029085</v>
      </c>
      <c r="L15" s="31" t="s">
        <v>36</v>
      </c>
      <c r="M15" s="68" t="s">
        <v>36</v>
      </c>
      <c r="N15" s="32">
        <f t="shared" ref="N15:O15" si="2">N14/N13</f>
        <v>0.86607935385471013</v>
      </c>
      <c r="O15" s="33">
        <f t="shared" si="2"/>
        <v>0.86743394506524241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0.25005787037037036</v>
      </c>
      <c r="E16" s="2">
        <v>0.25018518518518518</v>
      </c>
      <c r="F16" s="2">
        <v>0.33334490740740741</v>
      </c>
      <c r="G16" s="2">
        <v>0.33333333333333331</v>
      </c>
      <c r="H16" s="2">
        <v>0.25</v>
      </c>
      <c r="I16" s="2">
        <v>0.25</v>
      </c>
      <c r="J16" s="2" t="s">
        <v>36</v>
      </c>
      <c r="K16" s="3">
        <v>0.35555555555555551</v>
      </c>
      <c r="L16" s="1" t="s">
        <v>36</v>
      </c>
      <c r="M16" s="69" t="s">
        <v>36</v>
      </c>
      <c r="N16" s="2">
        <v>0.70833333333333337</v>
      </c>
      <c r="O16" s="4">
        <v>0.708587962962963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0.46597222222222223</v>
      </c>
      <c r="E17" s="2">
        <v>0.61458333333333337</v>
      </c>
      <c r="F17" s="2">
        <v>0.60277777777777775</v>
      </c>
      <c r="G17" s="2">
        <v>0.57811342592592596</v>
      </c>
      <c r="H17" s="2">
        <v>0.59930555555555554</v>
      </c>
      <c r="I17" s="2">
        <v>0.45092592592592595</v>
      </c>
      <c r="J17" s="2" t="s">
        <v>36</v>
      </c>
      <c r="K17" s="3">
        <v>0.4826388888888889</v>
      </c>
      <c r="L17" s="1" t="s">
        <v>36</v>
      </c>
      <c r="M17" s="69" t="s">
        <v>36</v>
      </c>
      <c r="N17" s="2">
        <v>0.85</v>
      </c>
      <c r="O17" s="4">
        <v>0.81319444444444455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20.166666666666668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261.65624999999994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868.42105263157896</v>
      </c>
    </row>
    <row r="28" spans="2:44" ht="39.6" customHeight="1">
      <c r="B28" s="206"/>
      <c r="C28" s="26" t="s">
        <v>37</v>
      </c>
      <c r="D28" s="28">
        <v>165.62305878621518</v>
      </c>
      <c r="E28" s="28" t="s">
        <v>36</v>
      </c>
      <c r="F28" s="28" t="s">
        <v>36</v>
      </c>
      <c r="G28" s="28">
        <v>222.43576022935721</v>
      </c>
      <c r="H28" s="28">
        <v>368.74205206275906</v>
      </c>
      <c r="I28" s="28" t="s">
        <v>36</v>
      </c>
      <c r="J28" s="28">
        <v>597.12654264137063</v>
      </c>
      <c r="K28" s="28">
        <v>708.5241282141601</v>
      </c>
      <c r="L28" s="28" t="s">
        <v>36</v>
      </c>
      <c r="M28" s="28">
        <v>754.66166368495055</v>
      </c>
      <c r="N28" s="28">
        <v>911.69100217088919</v>
      </c>
      <c r="O28" s="28">
        <v>701.57372265183164</v>
      </c>
      <c r="P28" s="27">
        <v>224.66491093132663</v>
      </c>
      <c r="Q28" s="28" t="s">
        <v>36</v>
      </c>
      <c r="R28" s="28" t="s">
        <v>36</v>
      </c>
      <c r="S28" s="28">
        <v>601.8149226977373</v>
      </c>
      <c r="T28" s="28">
        <v>725.76259373716289</v>
      </c>
      <c r="U28" s="28" t="s">
        <v>36</v>
      </c>
      <c r="V28" s="28">
        <v>662.57929791821346</v>
      </c>
      <c r="W28" s="28">
        <v>1009.8561709950159</v>
      </c>
      <c r="X28" s="29">
        <v>747.16978005965677</v>
      </c>
    </row>
    <row r="29" spans="2:44" ht="40.15" customHeight="1">
      <c r="B29" s="206"/>
      <c r="C29" s="30" t="s">
        <v>38</v>
      </c>
      <c r="D29" s="32">
        <f>D28/D27</f>
        <v>0.86024809024309745</v>
      </c>
      <c r="E29" s="32" t="s">
        <v>36</v>
      </c>
      <c r="F29" s="32" t="s">
        <v>36</v>
      </c>
      <c r="G29" s="32">
        <f>G28/G27</f>
        <v>0.85267041421253598</v>
      </c>
      <c r="H29" s="32">
        <f>H28/H27</f>
        <v>0.85094319706790555</v>
      </c>
      <c r="I29" s="32" t="s">
        <v>36</v>
      </c>
      <c r="J29" s="32">
        <f>J28/J27</f>
        <v>0.88463191502425276</v>
      </c>
      <c r="K29" s="32">
        <f>K28/K27</f>
        <v>0.85881712510807284</v>
      </c>
      <c r="L29" s="32" t="s">
        <v>36</v>
      </c>
      <c r="M29" s="32">
        <f>M28/M27</f>
        <v>0.86900434000085214</v>
      </c>
      <c r="N29" s="32">
        <f>N28/N27</f>
        <v>0.85304421255755714</v>
      </c>
      <c r="O29" s="32">
        <f>O28/O27</f>
        <v>0.87016895832785324</v>
      </c>
      <c r="P29" s="31">
        <f>P28/P27</f>
        <v>0.85862619727725475</v>
      </c>
      <c r="Q29" s="32" t="s">
        <v>36</v>
      </c>
      <c r="R29" s="32" t="s">
        <v>36</v>
      </c>
      <c r="S29" s="32">
        <f>S28/S27</f>
        <v>0.89157766325590715</v>
      </c>
      <c r="T29" s="32">
        <f>T28/T27</f>
        <v>0.86400308778233681</v>
      </c>
      <c r="U29" s="32" t="s">
        <v>36</v>
      </c>
      <c r="V29" s="32">
        <f>V28/V27</f>
        <v>0.8700536235289672</v>
      </c>
      <c r="W29" s="32">
        <f>W28/W27</f>
        <v>0.84154680916251323</v>
      </c>
      <c r="X29" s="33">
        <f>X28/X27</f>
        <v>0.86037732249293808</v>
      </c>
    </row>
    <row r="30" spans="2:44" ht="17.25" customHeight="1">
      <c r="B30" s="207" t="s">
        <v>39</v>
      </c>
      <c r="C30" s="15" t="s">
        <v>40</v>
      </c>
      <c r="D30" s="2">
        <v>0.37430555555555556</v>
      </c>
      <c r="E30" s="2" t="s">
        <v>36</v>
      </c>
      <c r="F30" s="2" t="s">
        <v>36</v>
      </c>
      <c r="G30" s="2">
        <v>0.30150462962962965</v>
      </c>
      <c r="H30" s="2">
        <v>0.25</v>
      </c>
      <c r="I30" s="2" t="s">
        <v>36</v>
      </c>
      <c r="J30" s="2">
        <v>0.25</v>
      </c>
      <c r="K30" s="2">
        <v>0.31622685185185184</v>
      </c>
      <c r="L30" s="2" t="s">
        <v>36</v>
      </c>
      <c r="M30" s="2">
        <v>0.25</v>
      </c>
      <c r="N30" s="2">
        <v>0.2503009259259259</v>
      </c>
      <c r="O30" s="2">
        <v>0.25</v>
      </c>
      <c r="P30" s="1">
        <v>0.70841435185185186</v>
      </c>
      <c r="Q30" s="2" t="s">
        <v>36</v>
      </c>
      <c r="R30" s="2" t="s">
        <v>36</v>
      </c>
      <c r="S30" s="2">
        <v>0.70833333333333337</v>
      </c>
      <c r="T30" s="2">
        <v>0.70855324074074078</v>
      </c>
      <c r="U30" s="2" t="s">
        <v>36</v>
      </c>
      <c r="V30" s="2">
        <v>0.70854166666666663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0.43055555555555558</v>
      </c>
      <c r="E31" s="2" t="s">
        <v>36</v>
      </c>
      <c r="F31" s="2" t="s">
        <v>36</v>
      </c>
      <c r="G31" s="2">
        <v>0.33541666666666664</v>
      </c>
      <c r="H31" s="2">
        <v>0.35016203703703702</v>
      </c>
      <c r="I31" s="2" t="s">
        <v>36</v>
      </c>
      <c r="J31" s="2">
        <v>0.31283564814814813</v>
      </c>
      <c r="K31" s="2">
        <v>0.38194444444444442</v>
      </c>
      <c r="L31" s="2" t="s">
        <v>36</v>
      </c>
      <c r="M31" s="2">
        <v>0.40416666666666667</v>
      </c>
      <c r="N31" s="2">
        <v>0.48125000000000001</v>
      </c>
      <c r="O31" s="2">
        <v>0.42031249999999998</v>
      </c>
      <c r="P31" s="1">
        <v>0.84930555555555554</v>
      </c>
      <c r="Q31" s="2" t="s">
        <v>36</v>
      </c>
      <c r="R31" s="2" t="s">
        <v>36</v>
      </c>
      <c r="S31" s="2">
        <v>0.86329861111111106</v>
      </c>
      <c r="T31" s="2">
        <v>0.88333333333333341</v>
      </c>
      <c r="U31" s="2" t="s">
        <v>36</v>
      </c>
      <c r="V31" s="2">
        <v>0.89166666666666672</v>
      </c>
      <c r="W31" s="2">
        <v>0.97239583333333335</v>
      </c>
      <c r="X31" s="4">
        <v>0.96111111111111114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</v>
      </c>
      <c r="O32" s="35">
        <v>4</v>
      </c>
      <c r="P32" s="34">
        <v>12.8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21C3-034E-49C3-ADB1-DF975AE26689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S19" sqref="S19"/>
      <selection pane="bottomLeft" activeCell="S19" sqref="S1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115560</v>
      </c>
      <c r="E1" s="77" t="s">
        <v>3</v>
      </c>
      <c r="F1" s="78">
        <f>SUM(G5:G242)</f>
        <v>2285103.6999999997</v>
      </c>
      <c r="G1" s="79" t="s">
        <v>73</v>
      </c>
      <c r="H1" s="80">
        <f>L21+L38+L55+L72+L89+L106+L123+L140+L157+L174+L191+L208+L225+L242</f>
        <v>85.183333333333323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45920</v>
      </c>
      <c r="B2" s="326"/>
      <c r="C2" s="82" t="s">
        <v>34</v>
      </c>
      <c r="D2" s="83">
        <f>AVERAGE(N21,N38,N55,N72,N89,N106,N123,N140,N157,N174,N191,N208,N225,N242)</f>
        <v>600.15897191290333</v>
      </c>
      <c r="E2" s="83" t="s">
        <v>80</v>
      </c>
      <c r="F2" s="84">
        <f>F1/D1</f>
        <v>19.774175320179992</v>
      </c>
      <c r="G2" s="85" t="s">
        <v>81</v>
      </c>
      <c r="H2" s="86">
        <f>COUNT(H5:H242)</f>
        <v>2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1793</v>
      </c>
      <c r="G5" s="95">
        <f t="shared" ref="G5:G6" si="0">E5*F5</f>
        <v>53521.05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2815.0021805494985</v>
      </c>
      <c r="N5" s="99">
        <f>M5/L5</f>
        <v>165.58836356173521</v>
      </c>
      <c r="O5" s="101">
        <f>L5-I5</f>
        <v>0</v>
      </c>
      <c r="P5" s="102">
        <f>N5-K5</f>
        <v>-26.941048202970677</v>
      </c>
      <c r="Q5" s="103">
        <f>N5/K5</f>
        <v>0.860067882844332</v>
      </c>
      <c r="R5" s="277">
        <f>Q21</f>
        <v>0.86024809024309745</v>
      </c>
      <c r="S5" s="1">
        <v>0.37430555555555556</v>
      </c>
      <c r="T5" s="2">
        <v>0.40084490740740741</v>
      </c>
      <c r="U5" s="104">
        <v>5.9999999999999787</v>
      </c>
      <c r="V5" s="105">
        <v>38.216666666666669</v>
      </c>
      <c r="W5" s="106"/>
      <c r="X5" s="88"/>
      <c r="Y5" s="279"/>
      <c r="Z5" s="280"/>
      <c r="AA5" s="109">
        <f>M5-J5</f>
        <v>-457.99781945050154</v>
      </c>
      <c r="AB5" s="110">
        <f>M5/J5</f>
        <v>0.860067882844332</v>
      </c>
      <c r="AC5" s="292">
        <f>AB21</f>
        <v>0.86024809024309745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1721</v>
      </c>
      <c r="G6" s="95">
        <f t="shared" si="0"/>
        <v>50803.92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2816.181818181818</v>
      </c>
      <c r="N6" s="99">
        <f>M6/L6</f>
        <v>165.65775401069519</v>
      </c>
      <c r="O6" s="101">
        <f>L6-I6</f>
        <v>0</v>
      </c>
      <c r="P6" s="102">
        <f>N6-K6</f>
        <v>-26.871657754010698</v>
      </c>
      <c r="Q6" s="103">
        <f>N6/K6</f>
        <v>0.86042829764186313</v>
      </c>
      <c r="R6" s="277"/>
      <c r="S6" s="1">
        <v>0.40509259259259262</v>
      </c>
      <c r="T6" s="2">
        <v>0.43055555555555558</v>
      </c>
      <c r="U6" s="104">
        <v>6.1166666666666902</v>
      </c>
      <c r="V6" s="105">
        <v>36.666666666666671</v>
      </c>
      <c r="W6" s="106"/>
      <c r="X6" s="107"/>
      <c r="Y6" s="262"/>
      <c r="Z6" s="263"/>
      <c r="AA6" s="111">
        <f>M6-J6</f>
        <v>-456.81818181818198</v>
      </c>
      <c r="AB6" s="112">
        <f>M6/J6</f>
        <v>0.86042829764186313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2815.591999365658</v>
      </c>
      <c r="N21" s="139">
        <f>M21/L21</f>
        <v>165.62305878621518</v>
      </c>
      <c r="O21" s="140">
        <f>L21-I21</f>
        <v>0</v>
      </c>
      <c r="P21" s="141">
        <f>N21-K21</f>
        <v>-26.906352978490702</v>
      </c>
      <c r="Q21" s="142">
        <f>N21/K21</f>
        <v>0.86024809024309745</v>
      </c>
      <c r="R21" s="278"/>
      <c r="S21" s="143">
        <f>S5</f>
        <v>0.37430555555555556</v>
      </c>
      <c r="T21" s="144">
        <f>INDEX(T5:T20,COUNTA(T5:T20))</f>
        <v>0.43055555555555558</v>
      </c>
      <c r="U21" s="145"/>
      <c r="V21" s="145"/>
      <c r="W21" s="146"/>
      <c r="X21" s="147"/>
      <c r="Y21" s="265"/>
      <c r="Z21" s="266"/>
      <c r="AA21" s="148">
        <f>M21-J21</f>
        <v>-457.40800063434199</v>
      </c>
      <c r="AB21" s="149">
        <f>M21/J21</f>
        <v>0.86024809024309745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331</v>
      </c>
      <c r="G22" s="95">
        <f t="shared" ref="G22:G23" si="5">E22*F22</f>
        <v>8447.119999999999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2535.3191489361702</v>
      </c>
      <c r="N22" s="99">
        <f>M22/L22</f>
        <v>211.27659574468086</v>
      </c>
      <c r="O22" s="101">
        <f>L22-I22</f>
        <v>0</v>
      </c>
      <c r="P22" s="102">
        <f>N22-K22</f>
        <v>-38.723404255319139</v>
      </c>
      <c r="Q22" s="103">
        <f>N22/K22</f>
        <v>0.84510638297872342</v>
      </c>
      <c r="R22" s="276">
        <f>Q38</f>
        <v>0.85267041421253598</v>
      </c>
      <c r="S22" s="1">
        <v>0.30150462962962965</v>
      </c>
      <c r="T22" s="2">
        <v>0.30694444444444446</v>
      </c>
      <c r="U22" s="104">
        <v>5.900000000000043</v>
      </c>
      <c r="V22" s="105">
        <v>7.8333333333333321</v>
      </c>
      <c r="W22" s="173"/>
      <c r="X22" s="151"/>
      <c r="Y22" s="279"/>
      <c r="Z22" s="280"/>
      <c r="AA22" s="109">
        <f>M22-J22</f>
        <v>-464.68085106382978</v>
      </c>
      <c r="AB22" s="152">
        <f>M22/J22</f>
        <v>0.84510638297872342</v>
      </c>
      <c r="AC22" s="267">
        <f>AB38</f>
        <v>0.85267041421253609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1590</v>
      </c>
      <c r="G23" s="95">
        <f t="shared" si="5"/>
        <v>40767.599999999999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2580.703336339046</v>
      </c>
      <c r="N23" s="99">
        <f>M23/L23</f>
        <v>234.60939421264055</v>
      </c>
      <c r="O23" s="101">
        <f>L23-I23</f>
        <v>0</v>
      </c>
      <c r="P23" s="102">
        <f>N23-K23</f>
        <v>-38.117878514632196</v>
      </c>
      <c r="Q23" s="103">
        <f>N23/K23</f>
        <v>0.86023444544634864</v>
      </c>
      <c r="R23" s="277"/>
      <c r="S23" s="1">
        <v>0.30974537037037037</v>
      </c>
      <c r="T23" s="2">
        <v>0.33541666666666664</v>
      </c>
      <c r="U23" s="104">
        <v>4.0333333333332977</v>
      </c>
      <c r="V23" s="105">
        <v>36.96666666666664</v>
      </c>
      <c r="W23" s="106"/>
      <c r="X23" s="107"/>
      <c r="Y23" s="262"/>
      <c r="Z23" s="263"/>
      <c r="AA23" s="111">
        <f>M23-J23</f>
        <v>-419.29666366095398</v>
      </c>
      <c r="AB23" s="103">
        <f>M23/J23</f>
        <v>0.86023444544634864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2558.0112426376081</v>
      </c>
      <c r="N38" s="139">
        <f>M38/L38</f>
        <v>222.43576022935721</v>
      </c>
      <c r="O38" s="140">
        <f>L38-I38</f>
        <v>0</v>
      </c>
      <c r="P38" s="141">
        <f>N38-K38</f>
        <v>-38.433804988034098</v>
      </c>
      <c r="Q38" s="142">
        <f>N38/K38</f>
        <v>0.85267041421253598</v>
      </c>
      <c r="R38" s="278"/>
      <c r="S38" s="143">
        <f>S22</f>
        <v>0.30150462962962965</v>
      </c>
      <c r="T38" s="144">
        <f>INDEX(T22:T37,COUNTA(T22:T37))</f>
        <v>0.33541666666666664</v>
      </c>
      <c r="U38" s="145"/>
      <c r="V38" s="156"/>
      <c r="W38" s="135"/>
      <c r="X38" s="139"/>
      <c r="Y38" s="265"/>
      <c r="Z38" s="266"/>
      <c r="AA38" s="157">
        <f>M38-J38</f>
        <v>-441.98875736239188</v>
      </c>
      <c r="AB38" s="142">
        <f>M38/J38</f>
        <v>0.85267041421253609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677</v>
      </c>
      <c r="G39" s="159">
        <f t="shared" ref="G39:G41" si="9">E39*F39</f>
        <v>9518.6200000000008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2203.6166365280319</v>
      </c>
      <c r="N39" s="163">
        <f>M39/L39</f>
        <v>367.26943942133863</v>
      </c>
      <c r="O39" s="165">
        <f>L39-I39</f>
        <v>0</v>
      </c>
      <c r="P39" s="166">
        <f>N39-K39</f>
        <v>-66.063893911994683</v>
      </c>
      <c r="Q39" s="152">
        <f>N39/K39</f>
        <v>0.84754486020308917</v>
      </c>
      <c r="R39" s="276">
        <f>Q55</f>
        <v>0.85094319706790555</v>
      </c>
      <c r="S39" s="167">
        <v>0.25</v>
      </c>
      <c r="T39" s="168">
        <v>0.26280092592592591</v>
      </c>
      <c r="U39" s="169"/>
      <c r="V39" s="170">
        <v>18.433333333333309</v>
      </c>
      <c r="W39" s="168"/>
      <c r="X39" s="171"/>
      <c r="Y39" s="279"/>
      <c r="Z39" s="280"/>
      <c r="AA39" s="109">
        <f>M39-J39</f>
        <v>-396.3833634719681</v>
      </c>
      <c r="AB39" s="152">
        <f>M39/J39</f>
        <v>0.84754486020308917</v>
      </c>
      <c r="AC39" s="267">
        <f>AB55</f>
        <v>0.85094319706790555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834</v>
      </c>
      <c r="G40" s="95">
        <f t="shared" si="9"/>
        <v>12351.54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2207.647058823532</v>
      </c>
      <c r="N40" s="99">
        <f>M40/L40</f>
        <v>367.94117647058869</v>
      </c>
      <c r="O40" s="101">
        <f>L40-I40</f>
        <v>0</v>
      </c>
      <c r="P40" s="102">
        <f>N40-K40</f>
        <v>-65.392156862744628</v>
      </c>
      <c r="Q40" s="103">
        <f>N40/K40</f>
        <v>0.84909502262443548</v>
      </c>
      <c r="R40" s="277"/>
      <c r="S40" s="1">
        <v>0.26620370370370372</v>
      </c>
      <c r="T40" s="2">
        <v>0.28194444444444444</v>
      </c>
      <c r="U40" s="104">
        <v>4.9000000000000465</v>
      </c>
      <c r="V40" s="105">
        <v>22.666666666666639</v>
      </c>
      <c r="W40" s="106"/>
      <c r="X40" s="113"/>
      <c r="Y40" s="262"/>
      <c r="Z40" s="263"/>
      <c r="AA40" s="111">
        <f>M40-J40</f>
        <v>-392.35294117646799</v>
      </c>
      <c r="AB40" s="103">
        <f>M40/J40</f>
        <v>0.84909502262443537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3422</v>
      </c>
      <c r="G41" s="95">
        <f t="shared" si="9"/>
        <v>60672.060000000005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2226.0932417780991</v>
      </c>
      <c r="N41" s="99">
        <f>M41/L41</f>
        <v>371.01554029634985</v>
      </c>
      <c r="O41" s="101">
        <f>L41-I41</f>
        <v>0</v>
      </c>
      <c r="P41" s="102">
        <f>N41-K41</f>
        <v>-62.31779303698346</v>
      </c>
      <c r="Q41" s="103">
        <f>N41/K41</f>
        <v>0.85618970837619202</v>
      </c>
      <c r="R41" s="277"/>
      <c r="S41" s="1">
        <v>0.28611111111111109</v>
      </c>
      <c r="T41" s="2">
        <v>0.35016203703703702</v>
      </c>
      <c r="U41" s="104">
        <v>5.9999999999999787</v>
      </c>
      <c r="V41" s="105">
        <v>92.233333333333334</v>
      </c>
      <c r="W41" s="106"/>
      <c r="X41" s="113"/>
      <c r="Y41" s="262"/>
      <c r="Z41" s="263"/>
      <c r="AA41" s="111">
        <f>M41-J41</f>
        <v>-373.90675822190087</v>
      </c>
      <c r="AB41" s="103">
        <f>M41/J41</f>
        <v>0.85618970837619202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2212.4523123765543</v>
      </c>
      <c r="N55" s="139">
        <f>M55/L55</f>
        <v>368.74205206275906</v>
      </c>
      <c r="O55" s="140">
        <f>L55-I55</f>
        <v>0</v>
      </c>
      <c r="P55" s="141">
        <f>N55-K55</f>
        <v>-64.591281270574257</v>
      </c>
      <c r="Q55" s="142">
        <f>N55/K55</f>
        <v>0.85094319706790555</v>
      </c>
      <c r="R55" s="278"/>
      <c r="S55" s="143">
        <f>S39</f>
        <v>0.25</v>
      </c>
      <c r="T55" s="144">
        <f>INDEX(T39:T54,COUNTA(T39:T54))</f>
        <v>0.35016203703703702</v>
      </c>
      <c r="U55" s="145"/>
      <c r="V55" s="156"/>
      <c r="W55" s="135"/>
      <c r="X55" s="139"/>
      <c r="Y55" s="265"/>
      <c r="Z55" s="266"/>
      <c r="AA55" s="157">
        <f>M55-J55</f>
        <v>-387.54768762344565</v>
      </c>
      <c r="AB55" s="142">
        <f>M55/J55</f>
        <v>0.85094319706790555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3602</v>
      </c>
      <c r="G56" s="159">
        <f t="shared" ref="G56" si="14">E56*F56</f>
        <v>50536.06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2388.5061705654825</v>
      </c>
      <c r="N56" s="163">
        <f>M56/L56</f>
        <v>597.12654264137063</v>
      </c>
      <c r="O56" s="165">
        <f>L56-I56</f>
        <v>0</v>
      </c>
      <c r="P56" s="166">
        <f>N56-K56</f>
        <v>-77.873457358629366</v>
      </c>
      <c r="Q56" s="152">
        <f>N56/K56</f>
        <v>0.88463191502425276</v>
      </c>
      <c r="R56" s="276">
        <f>Q72</f>
        <v>0.88463191502425276</v>
      </c>
      <c r="S56" s="167">
        <v>0.25</v>
      </c>
      <c r="T56" s="168">
        <v>0.31283564814814813</v>
      </c>
      <c r="U56" s="169"/>
      <c r="V56" s="170">
        <v>90.483333333333306</v>
      </c>
      <c r="W56" s="173"/>
      <c r="X56" s="151"/>
      <c r="Y56" s="279"/>
      <c r="Z56" s="280"/>
      <c r="AA56" s="109">
        <f>M56-J56</f>
        <v>-311.49382943451747</v>
      </c>
      <c r="AB56" s="152">
        <f>M56/J56</f>
        <v>0.88463191502425276</v>
      </c>
      <c r="AC56" s="267">
        <f>AB72</f>
        <v>0.88463191502425276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2388.5061705654825</v>
      </c>
      <c r="N72" s="139">
        <f>M72/L72</f>
        <v>597.12654264137063</v>
      </c>
      <c r="O72" s="140">
        <f>L72-I72</f>
        <v>0</v>
      </c>
      <c r="P72" s="141">
        <f>N72-K72</f>
        <v>-77.873457358629366</v>
      </c>
      <c r="Q72" s="142">
        <f>N72/K72</f>
        <v>0.88463191502425276</v>
      </c>
      <c r="R72" s="278"/>
      <c r="S72" s="143">
        <f>S56</f>
        <v>0.25</v>
      </c>
      <c r="T72" s="144">
        <f>INDEX(T56:T71,COUNTA(T56:T71))</f>
        <v>0.31283564814814813</v>
      </c>
      <c r="U72" s="145"/>
      <c r="V72" s="156"/>
      <c r="W72" s="89"/>
      <c r="X72" s="91"/>
      <c r="Y72" s="265"/>
      <c r="Z72" s="266"/>
      <c r="AA72" s="157">
        <f>M72-J72</f>
        <v>-311.49382943451747</v>
      </c>
      <c r="AB72" s="142">
        <f>M72/J72</f>
        <v>0.88463191502425276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4470</v>
      </c>
      <c r="G73" s="159">
        <f t="shared" ref="G73" si="18">E73*F73</f>
        <v>95881.5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2834.0965128566404</v>
      </c>
      <c r="N73" s="163">
        <f>M73/L73</f>
        <v>708.5241282141601</v>
      </c>
      <c r="O73" s="165">
        <f>L73-I73</f>
        <v>0</v>
      </c>
      <c r="P73" s="166">
        <f>N73-K73</f>
        <v>-116.4758717858399</v>
      </c>
      <c r="Q73" s="152">
        <f>N73/K73</f>
        <v>0.85881712510807284</v>
      </c>
      <c r="R73" s="276">
        <f>Q89</f>
        <v>0.85881712510807284</v>
      </c>
      <c r="S73" s="167">
        <v>0.31622685185185184</v>
      </c>
      <c r="T73" s="168">
        <v>0.38194444444444442</v>
      </c>
      <c r="U73" s="169"/>
      <c r="V73" s="170">
        <v>94.633333333333312</v>
      </c>
      <c r="W73" s="168"/>
      <c r="X73" s="171"/>
      <c r="Y73" s="279"/>
      <c r="Z73" s="280"/>
      <c r="AA73" s="109">
        <f>M73-J73</f>
        <v>-465.9034871433596</v>
      </c>
      <c r="AB73" s="152">
        <f>M73/J73</f>
        <v>0.85881712510807284</v>
      </c>
      <c r="AC73" s="267">
        <f>AB89</f>
        <v>0.85881712510807284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2834.0965128566404</v>
      </c>
      <c r="N89" s="139">
        <f t="shared" ref="N89:N94" si="22">M89/L89</f>
        <v>708.5241282141601</v>
      </c>
      <c r="O89" s="140">
        <f t="shared" ref="O89:O94" si="23">L89-I89</f>
        <v>0</v>
      </c>
      <c r="P89" s="141">
        <f t="shared" ref="P89:P94" si="24">N89-K89</f>
        <v>-116.4758717858399</v>
      </c>
      <c r="Q89" s="142">
        <f t="shared" ref="Q89:Q94" si="25">N89/K89</f>
        <v>0.85881712510807284</v>
      </c>
      <c r="R89" s="278"/>
      <c r="S89" s="143">
        <f>S73</f>
        <v>0.31622685185185184</v>
      </c>
      <c r="T89" s="144">
        <f>INDEX(T73:T88,COUNTA(T73:T88))</f>
        <v>0.38194444444444442</v>
      </c>
      <c r="U89" s="145"/>
      <c r="V89" s="156"/>
      <c r="W89" s="135"/>
      <c r="X89" s="139"/>
      <c r="Y89" s="265"/>
      <c r="Z89" s="266"/>
      <c r="AA89" s="157">
        <f t="shared" ref="AA89:AA94" si="26">M89-J89</f>
        <v>-465.9034871433596</v>
      </c>
      <c r="AB89" s="142">
        <f t="shared" ref="AB89:AB94" si="27">M89/J89</f>
        <v>0.85881712510807284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728</v>
      </c>
      <c r="G90" s="159">
        <f t="shared" ref="G90:G94" si="28">E90*F90</f>
        <v>15615.6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2848.6956521739185</v>
      </c>
      <c r="N90" s="163">
        <f t="shared" si="22"/>
        <v>949.56521739130619</v>
      </c>
      <c r="O90" s="165">
        <f t="shared" si="23"/>
        <v>0</v>
      </c>
      <c r="P90" s="166">
        <f t="shared" si="24"/>
        <v>-150.43478260869381</v>
      </c>
      <c r="Q90" s="152">
        <f t="shared" si="25"/>
        <v>0.86324110671936927</v>
      </c>
      <c r="R90" s="276">
        <f>Q106</f>
        <v>0.86900434000085214</v>
      </c>
      <c r="S90" s="167">
        <v>0.25</v>
      </c>
      <c r="T90" s="168">
        <v>0.26064814814814813</v>
      </c>
      <c r="U90" s="169"/>
      <c r="V90" s="170">
        <v>15.333333333333306</v>
      </c>
      <c r="W90" s="173"/>
      <c r="X90" s="151"/>
      <c r="Y90" s="279"/>
      <c r="Z90" s="280"/>
      <c r="AA90" s="109">
        <f t="shared" si="26"/>
        <v>-451.30434782608154</v>
      </c>
      <c r="AB90" s="152">
        <f t="shared" si="27"/>
        <v>0.86324110671936927</v>
      </c>
      <c r="AC90" s="267">
        <f>AB106</f>
        <v>0.86900434000085214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1932</v>
      </c>
      <c r="G91" s="95">
        <f t="shared" si="28"/>
        <v>30351.72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2874.0495867768618</v>
      </c>
      <c r="N91" s="99">
        <f t="shared" si="22"/>
        <v>958.01652892562061</v>
      </c>
      <c r="O91" s="101">
        <f t="shared" si="23"/>
        <v>0</v>
      </c>
      <c r="P91" s="102">
        <f t="shared" si="24"/>
        <v>-141.98347107437939</v>
      </c>
      <c r="Q91" s="103">
        <f t="shared" si="25"/>
        <v>0.87092411720510965</v>
      </c>
      <c r="R91" s="277"/>
      <c r="S91" s="1">
        <v>0.26458333333333334</v>
      </c>
      <c r="T91" s="2">
        <v>0.29259259259259257</v>
      </c>
      <c r="U91" s="104">
        <v>5.6666666666666998</v>
      </c>
      <c r="V91" s="105">
        <v>40.3333333333333</v>
      </c>
      <c r="W91" s="106"/>
      <c r="X91" s="107"/>
      <c r="Y91" s="262"/>
      <c r="Z91" s="263"/>
      <c r="AA91" s="111">
        <f t="shared" si="26"/>
        <v>-425.95041322313818</v>
      </c>
      <c r="AB91" s="103">
        <f t="shared" si="27"/>
        <v>0.87092411720510965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1017</v>
      </c>
      <c r="G92" s="95">
        <f t="shared" si="28"/>
        <v>22658.760000000002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2860.3124999999959</v>
      </c>
      <c r="N92" s="99">
        <f t="shared" si="22"/>
        <v>572.0624999999992</v>
      </c>
      <c r="O92" s="101">
        <f t="shared" si="23"/>
        <v>0</v>
      </c>
      <c r="P92" s="102">
        <f t="shared" si="24"/>
        <v>-87.937500000000796</v>
      </c>
      <c r="Q92" s="103">
        <f t="shared" si="25"/>
        <v>0.86676136363636247</v>
      </c>
      <c r="R92" s="277"/>
      <c r="S92" s="1">
        <v>0.29652777777777778</v>
      </c>
      <c r="T92" s="2">
        <v>0.31134259259259262</v>
      </c>
      <c r="U92" s="104">
        <v>5.6666666666666998</v>
      </c>
      <c r="V92" s="105">
        <v>21.333333333333364</v>
      </c>
      <c r="W92" s="106"/>
      <c r="X92" s="107"/>
      <c r="Y92" s="262"/>
      <c r="Z92" s="263"/>
      <c r="AA92" s="111">
        <f t="shared" si="26"/>
        <v>-439.68750000000409</v>
      </c>
      <c r="AB92" s="103">
        <f t="shared" si="27"/>
        <v>0.86676136363636236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2307</v>
      </c>
      <c r="G93" s="95">
        <f t="shared" si="28"/>
        <v>41272.230000000003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2869.7995853489979</v>
      </c>
      <c r="N93" s="99">
        <f t="shared" si="22"/>
        <v>717.44989633724947</v>
      </c>
      <c r="O93" s="101">
        <f t="shared" si="23"/>
        <v>0</v>
      </c>
      <c r="P93" s="102">
        <f t="shared" si="24"/>
        <v>-107.55010366275053</v>
      </c>
      <c r="Q93" s="103">
        <f t="shared" si="25"/>
        <v>0.86963623798454481</v>
      </c>
      <c r="R93" s="277"/>
      <c r="S93" s="1">
        <v>0.31458333333333333</v>
      </c>
      <c r="T93" s="2">
        <v>0.3480787037037037</v>
      </c>
      <c r="U93" s="104">
        <v>4.6666666666666234</v>
      </c>
      <c r="V93" s="105">
        <v>48.233333333333334</v>
      </c>
      <c r="W93" s="106"/>
      <c r="X93" s="107"/>
      <c r="Y93" s="262"/>
      <c r="Z93" s="263"/>
      <c r="AA93" s="111">
        <f t="shared" si="26"/>
        <v>-430.20041465100212</v>
      </c>
      <c r="AB93" s="103">
        <f t="shared" si="27"/>
        <v>0.86963623798454481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3636</v>
      </c>
      <c r="G94" s="95">
        <f t="shared" si="28"/>
        <v>60575.76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2885.7142857142862</v>
      </c>
      <c r="N94" s="99">
        <f t="shared" si="22"/>
        <v>721.42857142857156</v>
      </c>
      <c r="O94" s="101">
        <f t="shared" si="23"/>
        <v>0</v>
      </c>
      <c r="P94" s="102">
        <f t="shared" si="24"/>
        <v>-103.57142857142844</v>
      </c>
      <c r="Q94" s="103">
        <f t="shared" si="25"/>
        <v>0.8744588744588746</v>
      </c>
      <c r="R94" s="277"/>
      <c r="S94" s="1">
        <v>0.35166666666666668</v>
      </c>
      <c r="T94" s="2">
        <v>0.40416666666666667</v>
      </c>
      <c r="U94" s="104">
        <v>5.1666666666667016</v>
      </c>
      <c r="V94" s="105">
        <v>75.599999999999994</v>
      </c>
      <c r="W94" s="106"/>
      <c r="X94" s="107"/>
      <c r="Y94" s="262"/>
      <c r="Z94" s="263"/>
      <c r="AA94" s="111">
        <f t="shared" si="26"/>
        <v>-414.28571428571377</v>
      </c>
      <c r="AB94" s="103">
        <f t="shared" si="27"/>
        <v>0.8744588744588746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2867.714322002812</v>
      </c>
      <c r="N106" s="139">
        <f t="shared" ref="N106:N111" si="33">M106/L106</f>
        <v>754.66166368495055</v>
      </c>
      <c r="O106" s="140">
        <f t="shared" ref="O106:O111" si="34">L106-I106</f>
        <v>0</v>
      </c>
      <c r="P106" s="141">
        <f t="shared" ref="P106:P111" si="35">N106-K106</f>
        <v>-113.75938894662841</v>
      </c>
      <c r="Q106" s="142">
        <f t="shared" ref="Q106:Q111" si="36">N106/K106</f>
        <v>0.86900434000085214</v>
      </c>
      <c r="R106" s="278"/>
      <c r="S106" s="143">
        <f>S90</f>
        <v>0.25</v>
      </c>
      <c r="T106" s="144">
        <f>INDEX(T90:T105,COUNTA(T90:T105))</f>
        <v>0.40416666666666667</v>
      </c>
      <c r="U106" s="145"/>
      <c r="V106" s="156"/>
      <c r="W106" s="89"/>
      <c r="X106" s="91"/>
      <c r="Y106" s="265"/>
      <c r="Z106" s="266"/>
      <c r="AA106" s="157">
        <f t="shared" ref="AA106:AA111" si="37">M106-J106</f>
        <v>-432.28567799718803</v>
      </c>
      <c r="AB106" s="142">
        <f t="shared" ref="AB106:AB111" si="38">M106/J106</f>
        <v>0.86900434000085214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1837</v>
      </c>
      <c r="G107" s="159">
        <f t="shared" ref="G107:G111" si="39">E107*F107</f>
        <v>45594.340000000004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2857.9083837510757</v>
      </c>
      <c r="N107" s="163">
        <f t="shared" si="33"/>
        <v>714.47709593776892</v>
      </c>
      <c r="O107" s="165">
        <f t="shared" si="34"/>
        <v>0</v>
      </c>
      <c r="P107" s="166">
        <f t="shared" si="35"/>
        <v>-110.52290406223108</v>
      </c>
      <c r="Q107" s="152">
        <f t="shared" si="36"/>
        <v>0.86603284356093202</v>
      </c>
      <c r="R107" s="276">
        <f>Q123</f>
        <v>0.85304421255755714</v>
      </c>
      <c r="S107" s="167">
        <v>0.2503009259259259</v>
      </c>
      <c r="T107" s="168">
        <v>0.27708333333333335</v>
      </c>
      <c r="U107" s="169"/>
      <c r="V107" s="170">
        <v>38.566666666666727</v>
      </c>
      <c r="W107" s="173"/>
      <c r="X107" s="151"/>
      <c r="Y107" s="279"/>
      <c r="Z107" s="280"/>
      <c r="AA107" s="109">
        <f t="shared" si="37"/>
        <v>-442.09161624892431</v>
      </c>
      <c r="AB107" s="152">
        <f t="shared" si="38"/>
        <v>0.86603284356093202</v>
      </c>
      <c r="AC107" s="267">
        <f>AB123</f>
        <v>0.85304421255755725</v>
      </c>
    </row>
    <row r="108" spans="1:29" ht="15.75" customHeight="1">
      <c r="A108" s="271"/>
      <c r="B108" s="92" t="s">
        <v>115</v>
      </c>
      <c r="C108" s="260" t="s">
        <v>126</v>
      </c>
      <c r="D108" s="261"/>
      <c r="E108" s="93">
        <v>30</v>
      </c>
      <c r="F108" s="94">
        <v>2821</v>
      </c>
      <c r="G108" s="95">
        <f t="shared" si="39"/>
        <v>84630</v>
      </c>
      <c r="H108" s="96"/>
      <c r="I108" s="97">
        <v>3</v>
      </c>
      <c r="J108" s="98">
        <v>3000</v>
      </c>
      <c r="K108" s="99">
        <f t="shared" ref="K108:K145" si="40">J108/I108</f>
        <v>1000</v>
      </c>
      <c r="L108" s="100">
        <v>3</v>
      </c>
      <c r="M108" s="98">
        <f>F108/V108*60</f>
        <v>2637.818181818182</v>
      </c>
      <c r="N108" s="99">
        <f t="shared" si="33"/>
        <v>879.27272727272737</v>
      </c>
      <c r="O108" s="101">
        <f t="shared" si="34"/>
        <v>0</v>
      </c>
      <c r="P108" s="102">
        <f t="shared" si="35"/>
        <v>-120.72727272727263</v>
      </c>
      <c r="Q108" s="103">
        <f t="shared" si="36"/>
        <v>0.87927272727272732</v>
      </c>
      <c r="R108" s="277"/>
      <c r="S108" s="1">
        <v>0.28958333333333336</v>
      </c>
      <c r="T108" s="2">
        <v>0.33414351851851853</v>
      </c>
      <c r="U108" s="104">
        <v>18.000000000000014</v>
      </c>
      <c r="V108" s="105">
        <v>64.166666666666657</v>
      </c>
      <c r="W108" s="106"/>
      <c r="X108" s="107"/>
      <c r="Y108" s="262"/>
      <c r="Z108" s="263"/>
      <c r="AA108" s="111">
        <f t="shared" si="37"/>
        <v>-362.18181818181802</v>
      </c>
      <c r="AB108" s="103">
        <f t="shared" si="38"/>
        <v>0.87927272727272732</v>
      </c>
      <c r="AC108" s="268"/>
    </row>
    <row r="109" spans="1:29" ht="15.75" customHeight="1">
      <c r="A109" s="271"/>
      <c r="B109" s="92" t="s">
        <v>115</v>
      </c>
      <c r="C109" s="260" t="s">
        <v>123</v>
      </c>
      <c r="D109" s="261"/>
      <c r="E109" s="93">
        <v>18.18</v>
      </c>
      <c r="F109" s="94">
        <v>1964</v>
      </c>
      <c r="G109" s="95">
        <f t="shared" si="39"/>
        <v>35705.519999999997</v>
      </c>
      <c r="H109" s="96"/>
      <c r="I109" s="97">
        <v>3</v>
      </c>
      <c r="J109" s="98">
        <v>3600</v>
      </c>
      <c r="K109" s="99">
        <f t="shared" si="40"/>
        <v>1200</v>
      </c>
      <c r="L109" s="100">
        <v>3</v>
      </c>
      <c r="M109" s="98">
        <f>F109/V109*60</f>
        <v>3026.7123287671188</v>
      </c>
      <c r="N109" s="99">
        <f t="shared" si="33"/>
        <v>1008.9041095890396</v>
      </c>
      <c r="O109" s="101">
        <f t="shared" si="34"/>
        <v>0</v>
      </c>
      <c r="P109" s="102">
        <f t="shared" si="35"/>
        <v>-191.09589041096035</v>
      </c>
      <c r="Q109" s="103">
        <f t="shared" si="36"/>
        <v>0.840753424657533</v>
      </c>
      <c r="R109" s="277"/>
      <c r="S109" s="1">
        <v>0.34796296296296297</v>
      </c>
      <c r="T109" s="2">
        <v>0.37500000000000006</v>
      </c>
      <c r="U109" s="104">
        <v>19.899999999999991</v>
      </c>
      <c r="V109" s="105">
        <v>38.933333333333394</v>
      </c>
      <c r="W109" s="106"/>
      <c r="X109" s="107"/>
      <c r="Y109" s="262"/>
      <c r="Z109" s="263"/>
      <c r="AA109" s="111">
        <f t="shared" si="37"/>
        <v>-573.28767123288117</v>
      </c>
      <c r="AB109" s="103">
        <f t="shared" si="38"/>
        <v>0.840753424657533</v>
      </c>
      <c r="AC109" s="268"/>
    </row>
    <row r="110" spans="1:29" ht="15.75" customHeight="1">
      <c r="A110" s="271"/>
      <c r="B110" s="92" t="s">
        <v>115</v>
      </c>
      <c r="C110" s="260" t="s">
        <v>207</v>
      </c>
      <c r="D110" s="261"/>
      <c r="E110" s="93">
        <v>18.18</v>
      </c>
      <c r="F110" s="94">
        <v>1650</v>
      </c>
      <c r="G110" s="95">
        <f t="shared" si="39"/>
        <v>29997</v>
      </c>
      <c r="H110" s="96"/>
      <c r="I110" s="97">
        <v>3</v>
      </c>
      <c r="J110" s="98">
        <v>3600</v>
      </c>
      <c r="K110" s="99">
        <f t="shared" si="40"/>
        <v>1200</v>
      </c>
      <c r="L110" s="100">
        <v>3</v>
      </c>
      <c r="M110" s="98">
        <f>F110/V110*60</f>
        <v>3030.6122448979499</v>
      </c>
      <c r="N110" s="99">
        <f t="shared" si="33"/>
        <v>1010.2040816326499</v>
      </c>
      <c r="O110" s="101">
        <f t="shared" si="34"/>
        <v>0</v>
      </c>
      <c r="P110" s="102">
        <f t="shared" si="35"/>
        <v>-189.79591836735005</v>
      </c>
      <c r="Q110" s="103">
        <f t="shared" si="36"/>
        <v>0.84183673469387499</v>
      </c>
      <c r="R110" s="277"/>
      <c r="S110" s="1">
        <v>0.38634259259259257</v>
      </c>
      <c r="T110" s="2">
        <v>0.40902777777777782</v>
      </c>
      <c r="U110" s="104">
        <v>16.333333333333222</v>
      </c>
      <c r="V110" s="105">
        <v>32.666666666666764</v>
      </c>
      <c r="W110" s="106"/>
      <c r="X110" s="107"/>
      <c r="Y110" s="262"/>
      <c r="Z110" s="263"/>
      <c r="AA110" s="111">
        <f t="shared" si="37"/>
        <v>-569.38775510205005</v>
      </c>
      <c r="AB110" s="103">
        <f t="shared" si="38"/>
        <v>0.84183673469387499</v>
      </c>
      <c r="AC110" s="268"/>
    </row>
    <row r="111" spans="1:29" ht="15.75" customHeight="1">
      <c r="A111" s="272"/>
      <c r="B111" s="92" t="s">
        <v>115</v>
      </c>
      <c r="C111" s="260" t="s">
        <v>208</v>
      </c>
      <c r="D111" s="261"/>
      <c r="E111" s="93">
        <v>14.28</v>
      </c>
      <c r="F111" s="94">
        <v>4476</v>
      </c>
      <c r="G111" s="95">
        <f t="shared" si="39"/>
        <v>63917.279999999999</v>
      </c>
      <c r="H111" s="113"/>
      <c r="I111" s="97">
        <v>3</v>
      </c>
      <c r="J111" s="98">
        <v>3600</v>
      </c>
      <c r="K111" s="99">
        <f t="shared" si="40"/>
        <v>1200</v>
      </c>
      <c r="L111" s="114">
        <v>3</v>
      </c>
      <c r="M111" s="98">
        <f>F111/V111*60</f>
        <v>3034.0048954999047</v>
      </c>
      <c r="N111" s="99">
        <f t="shared" si="33"/>
        <v>1011.3349651666349</v>
      </c>
      <c r="O111" s="101">
        <f t="shared" si="34"/>
        <v>0</v>
      </c>
      <c r="P111" s="102">
        <f t="shared" si="35"/>
        <v>-188.6650348333651</v>
      </c>
      <c r="Q111" s="103">
        <f t="shared" si="36"/>
        <v>0.84277913763886236</v>
      </c>
      <c r="R111" s="277"/>
      <c r="S111" s="1">
        <v>0.41978009259259258</v>
      </c>
      <c r="T111" s="2">
        <v>0.48125000000000001</v>
      </c>
      <c r="U111" s="104">
        <v>15.483333333333249</v>
      </c>
      <c r="V111" s="105">
        <v>88.516666666666708</v>
      </c>
      <c r="W111" s="106"/>
      <c r="X111" s="107"/>
      <c r="Y111" s="262"/>
      <c r="Z111" s="263"/>
      <c r="AA111" s="111">
        <f t="shared" si="37"/>
        <v>-565.99510450009529</v>
      </c>
      <c r="AB111" s="103">
        <f t="shared" si="38"/>
        <v>0.84277913763886236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41">AVERAGE(I107:I122)</f>
        <v>3.2</v>
      </c>
      <c r="J123" s="138">
        <f t="shared" si="41"/>
        <v>3420</v>
      </c>
      <c r="K123" s="139">
        <f t="shared" ref="K123" si="42">J123/I123</f>
        <v>1068.75</v>
      </c>
      <c r="L123" s="137">
        <f t="shared" ref="L123:M123" si="43">AVERAGE(L107:L122)</f>
        <v>3.2</v>
      </c>
      <c r="M123" s="138">
        <f t="shared" si="43"/>
        <v>2917.4112069468456</v>
      </c>
      <c r="N123" s="139">
        <f>M123/L123</f>
        <v>911.69100217088919</v>
      </c>
      <c r="O123" s="140">
        <f>L123-I123</f>
        <v>0</v>
      </c>
      <c r="P123" s="141">
        <f>N123-K123</f>
        <v>-157.05899782911081</v>
      </c>
      <c r="Q123" s="142">
        <f>N123/K123</f>
        <v>0.85304421255755714</v>
      </c>
      <c r="R123" s="278"/>
      <c r="S123" s="143">
        <f>S107</f>
        <v>0.2503009259259259</v>
      </c>
      <c r="T123" s="144">
        <f>INDEX(T107:T122,COUNTA(T107:T122))</f>
        <v>0.48125000000000001</v>
      </c>
      <c r="U123" s="145"/>
      <c r="V123" s="156"/>
      <c r="W123" s="89"/>
      <c r="X123" s="91"/>
      <c r="Y123" s="265"/>
      <c r="Z123" s="266"/>
      <c r="AA123" s="157">
        <f>M123-J123</f>
        <v>-502.5887930531544</v>
      </c>
      <c r="AB123" s="142">
        <f>M123/J123</f>
        <v>0.85304421255755725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1677</v>
      </c>
      <c r="G124" s="159">
        <f t="shared" ref="G124:G127" si="44">E124*F124</f>
        <v>41975.310000000005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2854.4680851063831</v>
      </c>
      <c r="N124" s="163">
        <f>M124/L124</f>
        <v>713.61702127659578</v>
      </c>
      <c r="O124" s="165">
        <f>L124-I124</f>
        <v>0</v>
      </c>
      <c r="P124" s="166">
        <f>N124-K124</f>
        <v>-111.38297872340422</v>
      </c>
      <c r="Q124" s="152">
        <f>N124/K124</f>
        <v>0.86499032882011606</v>
      </c>
      <c r="R124" s="276">
        <f>Q140</f>
        <v>0.87016895832785324</v>
      </c>
      <c r="S124" s="167">
        <v>0.25</v>
      </c>
      <c r="T124" s="168">
        <v>0.27447916666666666</v>
      </c>
      <c r="U124" s="169"/>
      <c r="V124" s="170">
        <v>35.249999999999993</v>
      </c>
      <c r="W124" s="168"/>
      <c r="X124" s="171"/>
      <c r="Y124" s="279"/>
      <c r="Z124" s="280"/>
      <c r="AA124" s="109">
        <f>M124-J124</f>
        <v>-445.53191489361689</v>
      </c>
      <c r="AB124" s="152">
        <f>M124/J124</f>
        <v>0.86499032882011606</v>
      </c>
      <c r="AC124" s="267">
        <f>AB140</f>
        <v>0.87016895832785324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2316</v>
      </c>
      <c r="G125" s="95">
        <f t="shared" si="44"/>
        <v>58942.2</v>
      </c>
      <c r="H125" s="96"/>
      <c r="I125" s="97">
        <v>4</v>
      </c>
      <c r="J125" s="98">
        <v>3300</v>
      </c>
      <c r="K125" s="99">
        <f t="shared" si="40"/>
        <v>825</v>
      </c>
      <c r="L125" s="100">
        <v>4</v>
      </c>
      <c r="M125" s="98">
        <f>F125/V125*60</f>
        <v>2866.1395668614668</v>
      </c>
      <c r="N125" s="99">
        <f>M125/L125</f>
        <v>716.53489171536671</v>
      </c>
      <c r="O125" s="101">
        <f>L125-I125</f>
        <v>0</v>
      </c>
      <c r="P125" s="102">
        <f>N125-K125</f>
        <v>-108.46510828463329</v>
      </c>
      <c r="Q125" s="103">
        <f>N125/K125</f>
        <v>0.86852714147317178</v>
      </c>
      <c r="R125" s="277"/>
      <c r="S125" s="1">
        <v>0.28819444444444448</v>
      </c>
      <c r="T125" s="2">
        <v>0.32186342592592593</v>
      </c>
      <c r="U125" s="104">
        <v>19.75000000000005</v>
      </c>
      <c r="V125" s="105">
        <v>48.483333333333292</v>
      </c>
      <c r="W125" s="106"/>
      <c r="X125" s="113"/>
      <c r="Y125" s="262"/>
      <c r="Z125" s="263"/>
      <c r="AA125" s="111">
        <f>M125-J125</f>
        <v>-433.86043313853315</v>
      </c>
      <c r="AB125" s="103">
        <f>M125/J125</f>
        <v>0.86852714147317178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2090</v>
      </c>
      <c r="G126" s="95">
        <f t="shared" si="44"/>
        <v>55865.700000000004</v>
      </c>
      <c r="H126" s="96"/>
      <c r="I126" s="97">
        <v>4</v>
      </c>
      <c r="J126" s="98">
        <v>3300</v>
      </c>
      <c r="K126" s="99">
        <f t="shared" si="40"/>
        <v>825</v>
      </c>
      <c r="L126" s="100">
        <v>4</v>
      </c>
      <c r="M126" s="98">
        <f>F126/V126*60</f>
        <v>2860.8365019011435</v>
      </c>
      <c r="N126" s="99">
        <f>M126/L126</f>
        <v>715.20912547528587</v>
      </c>
      <c r="O126" s="101">
        <f>L126-I126</f>
        <v>0</v>
      </c>
      <c r="P126" s="102">
        <f>N126-K126</f>
        <v>-109.79087452471413</v>
      </c>
      <c r="Q126" s="103">
        <f>N126/K126</f>
        <v>0.86692015209125561</v>
      </c>
      <c r="R126" s="277"/>
      <c r="S126" s="1">
        <v>0.33553240740740742</v>
      </c>
      <c r="T126" s="2">
        <v>0.3659722222222222</v>
      </c>
      <c r="U126" s="104">
        <v>19.683333333333344</v>
      </c>
      <c r="V126" s="105">
        <v>43.833333333333286</v>
      </c>
      <c r="W126" s="106"/>
      <c r="X126" s="113"/>
      <c r="Y126" s="262"/>
      <c r="Z126" s="263"/>
      <c r="AA126" s="111">
        <f>M126-J126</f>
        <v>-439.16349809885651</v>
      </c>
      <c r="AB126" s="103">
        <f>M126/J126</f>
        <v>0.86692015209125561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2831</v>
      </c>
      <c r="G127" s="95">
        <f t="shared" si="44"/>
        <v>84930</v>
      </c>
      <c r="H127" s="96"/>
      <c r="I127" s="97">
        <v>4</v>
      </c>
      <c r="J127" s="98">
        <v>3000</v>
      </c>
      <c r="K127" s="99">
        <f t="shared" si="40"/>
        <v>750</v>
      </c>
      <c r="L127" s="100">
        <v>4</v>
      </c>
      <c r="M127" s="98">
        <f>F127/V127*60</f>
        <v>2643.7354085603124</v>
      </c>
      <c r="N127" s="99">
        <f>M127/L127</f>
        <v>660.9338521400781</v>
      </c>
      <c r="O127" s="101">
        <f>L127-I127</f>
        <v>0</v>
      </c>
      <c r="P127" s="102">
        <f>N127-K127</f>
        <v>-89.066147859921898</v>
      </c>
      <c r="Q127" s="103">
        <f>N127/K127</f>
        <v>0.88124513618677081</v>
      </c>
      <c r="R127" s="277"/>
      <c r="S127" s="1">
        <v>0.37569444444444444</v>
      </c>
      <c r="T127" s="2">
        <v>0.42031249999999998</v>
      </c>
      <c r="U127" s="104">
        <v>14.00000000000003</v>
      </c>
      <c r="V127" s="105">
        <v>64.249999999999972</v>
      </c>
      <c r="W127" s="106"/>
      <c r="X127" s="107"/>
      <c r="Y127" s="262"/>
      <c r="Z127" s="263"/>
      <c r="AA127" s="111">
        <f>M127-J127</f>
        <v>-356.26459143968759</v>
      </c>
      <c r="AB127" s="103">
        <f>M127/J127</f>
        <v>0.88124513618677081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4</v>
      </c>
      <c r="J140" s="138">
        <f t="shared" si="45"/>
        <v>3225</v>
      </c>
      <c r="K140" s="139">
        <f t="shared" ref="K140" si="46">J140/I140</f>
        <v>806.25</v>
      </c>
      <c r="L140" s="137">
        <f t="shared" ref="L140:M140" si="47">AVERAGE(L124:L139)</f>
        <v>4</v>
      </c>
      <c r="M140" s="138">
        <f t="shared" si="47"/>
        <v>2806.2948906073266</v>
      </c>
      <c r="N140" s="139">
        <f t="shared" ref="N140:N145" si="48">M140/L140</f>
        <v>701.57372265183164</v>
      </c>
      <c r="O140" s="140">
        <f t="shared" ref="O140:O145" si="49">L140-I140</f>
        <v>0</v>
      </c>
      <c r="P140" s="141">
        <f t="shared" ref="P140:P145" si="50">N140-K140</f>
        <v>-104.67627734816836</v>
      </c>
      <c r="Q140" s="142">
        <f t="shared" ref="Q140:Q145" si="51">N140/K140</f>
        <v>0.87016895832785324</v>
      </c>
      <c r="R140" s="278"/>
      <c r="S140" s="143">
        <f>S124</f>
        <v>0.25</v>
      </c>
      <c r="T140" s="144">
        <f>INDEX(T124:T139,COUNTA(T124:T139))</f>
        <v>0.42031249999999998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-418.70510939267342</v>
      </c>
      <c r="AB140" s="142">
        <f t="shared" ref="AB140:AB145" si="53">M140/J140</f>
        <v>0.87016895832785324</v>
      </c>
      <c r="AC140" s="269"/>
    </row>
    <row r="141" spans="1:29" ht="15.75" customHeight="1">
      <c r="A141" s="270" t="s">
        <v>127</v>
      </c>
      <c r="B141" s="108" t="s">
        <v>104</v>
      </c>
      <c r="C141" s="274" t="s">
        <v>129</v>
      </c>
      <c r="D141" s="275"/>
      <c r="E141" s="158">
        <v>29.52</v>
      </c>
      <c r="F141" s="87">
        <v>1872</v>
      </c>
      <c r="G141" s="159">
        <f t="shared" ref="G141:G145" si="54">E141*F141</f>
        <v>55261.440000000002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2816.2139573756754</v>
      </c>
      <c r="N141" s="163">
        <f t="shared" si="48"/>
        <v>165.65964455151033</v>
      </c>
      <c r="O141" s="165">
        <f t="shared" si="49"/>
        <v>0</v>
      </c>
      <c r="P141" s="166">
        <f t="shared" si="50"/>
        <v>-26.869767213195558</v>
      </c>
      <c r="Q141" s="152">
        <f t="shared" si="51"/>
        <v>0.86043811713280649</v>
      </c>
      <c r="R141" s="276">
        <f>Q157</f>
        <v>0.85862619727725475</v>
      </c>
      <c r="S141" s="167">
        <v>0.70841435185185186</v>
      </c>
      <c r="T141" s="168">
        <v>0.73611111111111116</v>
      </c>
      <c r="U141" s="169"/>
      <c r="V141" s="170">
        <v>39.883333333333383</v>
      </c>
      <c r="W141" s="168"/>
      <c r="X141" s="171"/>
      <c r="Y141" s="279"/>
      <c r="Z141" s="280"/>
      <c r="AA141" s="109">
        <f t="shared" si="52"/>
        <v>-456.78604262432464</v>
      </c>
      <c r="AB141" s="152">
        <f t="shared" si="53"/>
        <v>0.86043811713280638</v>
      </c>
      <c r="AC141" s="267">
        <f>AB157</f>
        <v>0.85862619727725464</v>
      </c>
    </row>
    <row r="142" spans="1:29" ht="15.75" customHeight="1">
      <c r="A142" s="271"/>
      <c r="B142" s="92" t="s">
        <v>104</v>
      </c>
      <c r="C142" s="260" t="s">
        <v>130</v>
      </c>
      <c r="D142" s="261"/>
      <c r="E142" s="93">
        <v>29.85</v>
      </c>
      <c r="F142" s="94">
        <v>1955</v>
      </c>
      <c r="G142" s="95">
        <f t="shared" si="54"/>
        <v>58356.75</v>
      </c>
      <c r="H142" s="96"/>
      <c r="I142" s="97">
        <v>17</v>
      </c>
      <c r="J142" s="98">
        <v>3273</v>
      </c>
      <c r="K142" s="99">
        <f t="shared" si="40"/>
        <v>192.52941176470588</v>
      </c>
      <c r="L142" s="100">
        <v>17</v>
      </c>
      <c r="M142" s="98">
        <f>F142/V142*60</f>
        <v>2816.3265306122366</v>
      </c>
      <c r="N142" s="99">
        <f t="shared" si="48"/>
        <v>165.66626650660214</v>
      </c>
      <c r="O142" s="101">
        <f t="shared" si="49"/>
        <v>0</v>
      </c>
      <c r="P142" s="102">
        <f t="shared" si="50"/>
        <v>-26.863145258103742</v>
      </c>
      <c r="Q142" s="103">
        <f t="shared" si="51"/>
        <v>0.86047251164443517</v>
      </c>
      <c r="R142" s="277"/>
      <c r="S142" s="1">
        <v>0.73913194444444441</v>
      </c>
      <c r="T142" s="2">
        <v>0.7680555555555556</v>
      </c>
      <c r="U142" s="104">
        <v>4.3499999999998806</v>
      </c>
      <c r="V142" s="105">
        <v>41.650000000000119</v>
      </c>
      <c r="W142" s="106"/>
      <c r="X142" s="113"/>
      <c r="Y142" s="262"/>
      <c r="Z142" s="263"/>
      <c r="AA142" s="111">
        <f t="shared" si="52"/>
        <v>-456.67346938776336</v>
      </c>
      <c r="AB142" s="103">
        <f t="shared" si="53"/>
        <v>0.86047251164443528</v>
      </c>
      <c r="AC142" s="268"/>
    </row>
    <row r="143" spans="1:29" ht="15.75" customHeight="1">
      <c r="A143" s="271"/>
      <c r="B143" s="92" t="s">
        <v>115</v>
      </c>
      <c r="C143" s="260" t="s">
        <v>131</v>
      </c>
      <c r="D143" s="261"/>
      <c r="E143" s="93">
        <v>28.57</v>
      </c>
      <c r="F143" s="94">
        <v>1495</v>
      </c>
      <c r="G143" s="95">
        <f t="shared" si="54"/>
        <v>42712.15</v>
      </c>
      <c r="H143" s="96"/>
      <c r="I143" s="97">
        <v>13</v>
      </c>
      <c r="J143" s="98">
        <v>3600</v>
      </c>
      <c r="K143" s="99">
        <f t="shared" si="40"/>
        <v>276.92307692307691</v>
      </c>
      <c r="L143" s="100">
        <v>13</v>
      </c>
      <c r="M143" s="98">
        <f>F143/V143*60</f>
        <v>3075.4285714285852</v>
      </c>
      <c r="N143" s="99">
        <f t="shared" si="48"/>
        <v>236.57142857142964</v>
      </c>
      <c r="O143" s="101">
        <f t="shared" si="49"/>
        <v>0</v>
      </c>
      <c r="P143" s="102">
        <f t="shared" si="50"/>
        <v>-40.35164835164727</v>
      </c>
      <c r="Q143" s="103">
        <f t="shared" si="51"/>
        <v>0.8542857142857182</v>
      </c>
      <c r="R143" s="277"/>
      <c r="S143" s="1">
        <v>0.77083333333333337</v>
      </c>
      <c r="T143" s="2">
        <v>0.79108796296296291</v>
      </c>
      <c r="U143" s="104">
        <v>3.9999999999999858</v>
      </c>
      <c r="V143" s="105">
        <v>29.166666666666536</v>
      </c>
      <c r="W143" s="106"/>
      <c r="X143" s="113"/>
      <c r="Y143" s="262"/>
      <c r="Z143" s="263"/>
      <c r="AA143" s="111">
        <f t="shared" si="52"/>
        <v>-524.5714285714148</v>
      </c>
      <c r="AB143" s="103">
        <f t="shared" si="53"/>
        <v>0.85428571428571809</v>
      </c>
      <c r="AC143" s="268"/>
    </row>
    <row r="144" spans="1:29" ht="15.75" customHeight="1">
      <c r="A144" s="271"/>
      <c r="B144" s="92" t="s">
        <v>104</v>
      </c>
      <c r="C144" s="260" t="s">
        <v>128</v>
      </c>
      <c r="D144" s="261"/>
      <c r="E144" s="93">
        <v>25.64</v>
      </c>
      <c r="F144" s="94">
        <v>1734</v>
      </c>
      <c r="G144" s="95">
        <f t="shared" si="54"/>
        <v>44459.76</v>
      </c>
      <c r="H144" s="96"/>
      <c r="I144" s="97">
        <v>11</v>
      </c>
      <c r="J144" s="98">
        <v>3000</v>
      </c>
      <c r="K144" s="99">
        <f t="shared" si="40"/>
        <v>272.72727272727275</v>
      </c>
      <c r="L144" s="100">
        <v>11</v>
      </c>
      <c r="M144" s="98">
        <f>F144/V144*60</f>
        <v>2580.5704836709378</v>
      </c>
      <c r="N144" s="99">
        <f t="shared" si="48"/>
        <v>234.597316697358</v>
      </c>
      <c r="O144" s="101">
        <f t="shared" si="49"/>
        <v>0</v>
      </c>
      <c r="P144" s="102">
        <f t="shared" si="50"/>
        <v>-38.129956029914752</v>
      </c>
      <c r="Q144" s="103">
        <f t="shared" si="51"/>
        <v>0.86019016122364589</v>
      </c>
      <c r="R144" s="277"/>
      <c r="S144" s="1">
        <v>0.7944444444444444</v>
      </c>
      <c r="T144" s="2">
        <v>0.82244212962962959</v>
      </c>
      <c r="U144" s="104">
        <v>4.8333333333333428</v>
      </c>
      <c r="V144" s="105">
        <v>40.316666666666677</v>
      </c>
      <c r="W144" s="106"/>
      <c r="X144" s="107"/>
      <c r="Y144" s="262"/>
      <c r="Z144" s="263"/>
      <c r="AA144" s="111">
        <f t="shared" si="52"/>
        <v>-419.42951632906215</v>
      </c>
      <c r="AB144" s="103">
        <f t="shared" si="53"/>
        <v>0.860190161223646</v>
      </c>
      <c r="AC144" s="268"/>
    </row>
    <row r="145" spans="1:29" ht="15.75" customHeight="1">
      <c r="A145" s="272"/>
      <c r="B145" s="92" t="s">
        <v>115</v>
      </c>
      <c r="C145" s="260" t="s">
        <v>246</v>
      </c>
      <c r="D145" s="261"/>
      <c r="E145" s="93">
        <v>13.41</v>
      </c>
      <c r="F145" s="94">
        <v>1745</v>
      </c>
      <c r="G145" s="95">
        <f t="shared" si="54"/>
        <v>23400.45</v>
      </c>
      <c r="H145" s="113"/>
      <c r="I145" s="97">
        <v>6</v>
      </c>
      <c r="J145" s="98">
        <v>3600</v>
      </c>
      <c r="K145" s="99">
        <f t="shared" si="40"/>
        <v>600</v>
      </c>
      <c r="L145" s="114">
        <v>6</v>
      </c>
      <c r="M145" s="98">
        <f>F145/V145*60</f>
        <v>3090.0147565174698</v>
      </c>
      <c r="N145" s="99">
        <f t="shared" si="48"/>
        <v>515.00245941957826</v>
      </c>
      <c r="O145" s="101">
        <f t="shared" si="49"/>
        <v>0</v>
      </c>
      <c r="P145" s="102">
        <f t="shared" si="50"/>
        <v>-84.997540580421742</v>
      </c>
      <c r="Q145" s="103">
        <f t="shared" si="51"/>
        <v>0.85833743236596372</v>
      </c>
      <c r="R145" s="277"/>
      <c r="S145" s="1">
        <v>0.825775462962963</v>
      </c>
      <c r="T145" s="2">
        <v>0.84930555555555554</v>
      </c>
      <c r="U145" s="104">
        <v>4.8000000000001108</v>
      </c>
      <c r="V145" s="105">
        <v>33.883333333333248</v>
      </c>
      <c r="W145" s="106"/>
      <c r="X145" s="107"/>
      <c r="Y145" s="262"/>
      <c r="Z145" s="263"/>
      <c r="AA145" s="111">
        <f t="shared" si="52"/>
        <v>-509.98524348253022</v>
      </c>
      <c r="AB145" s="103">
        <f t="shared" si="53"/>
        <v>0.85833743236596383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3349.2</v>
      </c>
      <c r="K157" s="139">
        <f t="shared" ref="K157" si="56">J157/I157</f>
        <v>261.65624999999994</v>
      </c>
      <c r="L157" s="137">
        <f t="shared" ref="L157:M157" si="57">AVERAGE(L141:L156)</f>
        <v>12.8</v>
      </c>
      <c r="M157" s="138">
        <f t="shared" si="57"/>
        <v>2875.710859920981</v>
      </c>
      <c r="N157" s="139">
        <f>M157/L157</f>
        <v>224.66491093132663</v>
      </c>
      <c r="O157" s="140">
        <f>L157-I157</f>
        <v>0</v>
      </c>
      <c r="P157" s="141">
        <f>N157-K157</f>
        <v>-36.991339068673312</v>
      </c>
      <c r="Q157" s="142">
        <f>N157/K157</f>
        <v>0.85862619727725475</v>
      </c>
      <c r="R157" s="278"/>
      <c r="S157" s="143">
        <f>S141</f>
        <v>0.70841435185185186</v>
      </c>
      <c r="T157" s="144">
        <f>INDEX(T141:T156,COUNTA(T141:T156))</f>
        <v>0.84930555555555554</v>
      </c>
      <c r="U157" s="145"/>
      <c r="V157" s="156"/>
      <c r="W157" s="135"/>
      <c r="X157" s="139"/>
      <c r="Y157" s="265"/>
      <c r="Z157" s="266"/>
      <c r="AA157" s="157">
        <f>M157-J157</f>
        <v>-473.48914007901885</v>
      </c>
      <c r="AB157" s="142">
        <f>M157/J157</f>
        <v>0.85862619727725464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8953</v>
      </c>
      <c r="G158" s="159">
        <f t="shared" ref="G158" si="58">E158*F158</f>
        <v>125610.59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2407.2596907909492</v>
      </c>
      <c r="N158" s="163">
        <f>M158/L158</f>
        <v>601.8149226977373</v>
      </c>
      <c r="O158" s="165">
        <f>L158-I158</f>
        <v>0</v>
      </c>
      <c r="P158" s="166">
        <f>N158-K158</f>
        <v>-73.185077302262698</v>
      </c>
      <c r="Q158" s="152">
        <f>N158/K158</f>
        <v>0.89157766325590715</v>
      </c>
      <c r="R158" s="276">
        <f>Q174</f>
        <v>0.89157766325590715</v>
      </c>
      <c r="S158" s="167">
        <v>0.70833333333333337</v>
      </c>
      <c r="T158" s="168">
        <v>0.86329861111111106</v>
      </c>
      <c r="U158" s="169"/>
      <c r="V158" s="170">
        <v>223.14999999999986</v>
      </c>
      <c r="W158" s="168"/>
      <c r="X158" s="171"/>
      <c r="Y158" s="279"/>
      <c r="Z158" s="280"/>
      <c r="AA158" s="109">
        <f>M158-J158</f>
        <v>-292.74030920905079</v>
      </c>
      <c r="AB158" s="152">
        <f>M158/J158</f>
        <v>0.89157766325590715</v>
      </c>
      <c r="AC158" s="267">
        <f>AB174</f>
        <v>0.89157766325590715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59">AVERAGE(I158:I173)</f>
        <v>4</v>
      </c>
      <c r="J174" s="138">
        <f t="shared" si="59"/>
        <v>2700</v>
      </c>
      <c r="K174" s="139">
        <f t="shared" ref="K174" si="60">J174/I174</f>
        <v>675</v>
      </c>
      <c r="L174" s="137">
        <f t="shared" ref="L174:M174" si="61">AVERAGE(L158:L173)</f>
        <v>4</v>
      </c>
      <c r="M174" s="138">
        <f t="shared" si="61"/>
        <v>2407.2596907909492</v>
      </c>
      <c r="N174" s="139">
        <f>M174/L174</f>
        <v>601.8149226977373</v>
      </c>
      <c r="O174" s="140">
        <f>L174-I174</f>
        <v>0</v>
      </c>
      <c r="P174" s="141">
        <f>N174-K174</f>
        <v>-73.185077302262698</v>
      </c>
      <c r="Q174" s="142">
        <f>N174/K174</f>
        <v>0.89157766325590715</v>
      </c>
      <c r="R174" s="278"/>
      <c r="S174" s="143">
        <f>S158</f>
        <v>0.70833333333333337</v>
      </c>
      <c r="T174" s="144">
        <f>INDEX(T158:T173,COUNTA(T158:T173))</f>
        <v>0.86329861111111106</v>
      </c>
      <c r="U174" s="145"/>
      <c r="V174" s="156"/>
      <c r="W174" s="135"/>
      <c r="X174" s="139"/>
      <c r="Y174" s="265"/>
      <c r="Z174" s="266"/>
      <c r="AA174" s="157">
        <f>M174-J174</f>
        <v>-292.74030920905079</v>
      </c>
      <c r="AB174" s="142">
        <f>M174/J174</f>
        <v>0.89157766325590715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1313</v>
      </c>
      <c r="G175" s="159">
        <f t="shared" ref="G175:G178" si="62">E175*F175</f>
        <v>36212.54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2567.5176534492211</v>
      </c>
      <c r="N175" s="163">
        <f>M175/L175</f>
        <v>641.87941336230529</v>
      </c>
      <c r="O175" s="165">
        <f>L175-I175</f>
        <v>0</v>
      </c>
      <c r="P175" s="166">
        <f>N175-K175</f>
        <v>-108.12058663769471</v>
      </c>
      <c r="Q175" s="152">
        <f>N175/K175</f>
        <v>0.85583921781640704</v>
      </c>
      <c r="R175" s="276">
        <f>Q191</f>
        <v>0.86400308778233681</v>
      </c>
      <c r="S175" s="167">
        <v>0.70855324074074078</v>
      </c>
      <c r="T175" s="168">
        <v>0.72986111111111107</v>
      </c>
      <c r="U175" s="169"/>
      <c r="V175" s="170">
        <v>30.683333333333227</v>
      </c>
      <c r="W175" s="173"/>
      <c r="X175" s="151"/>
      <c r="Y175" s="279"/>
      <c r="Z175" s="280"/>
      <c r="AA175" s="109">
        <f>M175-J175</f>
        <v>-432.48234655077886</v>
      </c>
      <c r="AB175" s="152">
        <f>M175/J175</f>
        <v>0.85583921781640704</v>
      </c>
      <c r="AC175" s="267">
        <f>AB191</f>
        <v>0.8640030877823367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1043</v>
      </c>
      <c r="G176" s="95">
        <f t="shared" si="62"/>
        <v>25188.449999999997</v>
      </c>
      <c r="H176" s="96"/>
      <c r="I176" s="97">
        <v>4</v>
      </c>
      <c r="J176" s="98">
        <v>3000</v>
      </c>
      <c r="K176" s="99">
        <f t="shared" ref="K176:K178" si="63">J176/I176</f>
        <v>750</v>
      </c>
      <c r="L176" s="100">
        <v>4</v>
      </c>
      <c r="M176" s="98">
        <f>F176/V176*60</f>
        <v>2561.2551159618138</v>
      </c>
      <c r="N176" s="99">
        <f>M176/L176</f>
        <v>640.31377899045344</v>
      </c>
      <c r="O176" s="101">
        <f>L176-I176</f>
        <v>0</v>
      </c>
      <c r="P176" s="102">
        <f>N176-K176</f>
        <v>-109.68622100954656</v>
      </c>
      <c r="Q176" s="103">
        <f>N176/K176</f>
        <v>0.85375170532060463</v>
      </c>
      <c r="R176" s="277"/>
      <c r="S176" s="1">
        <v>0.73402777777777783</v>
      </c>
      <c r="T176" s="2">
        <v>0.75099537037037034</v>
      </c>
      <c r="U176" s="104">
        <v>6.0000000000001386</v>
      </c>
      <c r="V176" s="105">
        <v>24.433333333333209</v>
      </c>
      <c r="W176" s="106"/>
      <c r="X176" s="107"/>
      <c r="Y176" s="262"/>
      <c r="Z176" s="263"/>
      <c r="AA176" s="111">
        <f>M176-J176</f>
        <v>-438.74488403818623</v>
      </c>
      <c r="AB176" s="103">
        <f>M176/J176</f>
        <v>0.85375170532060463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2856</v>
      </c>
      <c r="G177" s="95">
        <f t="shared" si="62"/>
        <v>44867.76</v>
      </c>
      <c r="H177" s="96"/>
      <c r="I177" s="97">
        <v>3</v>
      </c>
      <c r="J177" s="98">
        <v>3300</v>
      </c>
      <c r="K177" s="99">
        <f t="shared" si="63"/>
        <v>1100</v>
      </c>
      <c r="L177" s="100">
        <v>3</v>
      </c>
      <c r="M177" s="98">
        <f>F177/V177*60</f>
        <v>2873.5606484069262</v>
      </c>
      <c r="N177" s="99">
        <f>M177/L177</f>
        <v>957.85354946897542</v>
      </c>
      <c r="O177" s="101">
        <f>L177-I177</f>
        <v>0</v>
      </c>
      <c r="P177" s="102">
        <f>N177-K177</f>
        <v>-142.14645053102458</v>
      </c>
      <c r="Q177" s="103">
        <f>N177/K177</f>
        <v>0.87077595406270492</v>
      </c>
      <c r="R177" s="277"/>
      <c r="S177" s="1">
        <v>0.75650462962962961</v>
      </c>
      <c r="T177" s="2">
        <v>0.79791666666666672</v>
      </c>
      <c r="U177" s="104">
        <v>7.9333333333333478</v>
      </c>
      <c r="V177" s="105">
        <v>59.633333333333439</v>
      </c>
      <c r="W177" s="106"/>
      <c r="X177" s="107"/>
      <c r="Y177" s="262"/>
      <c r="Z177" s="263"/>
      <c r="AA177" s="111">
        <f>M177-J177</f>
        <v>-426.43935159307375</v>
      </c>
      <c r="AB177" s="103">
        <f>M177/J177</f>
        <v>0.87077595406270492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5620</v>
      </c>
      <c r="G178" s="95">
        <f t="shared" si="62"/>
        <v>100541.8</v>
      </c>
      <c r="H178" s="96"/>
      <c r="I178" s="97">
        <v>4</v>
      </c>
      <c r="J178" s="98">
        <v>3300</v>
      </c>
      <c r="K178" s="99">
        <f t="shared" si="63"/>
        <v>825</v>
      </c>
      <c r="L178" s="100">
        <v>4</v>
      </c>
      <c r="M178" s="98">
        <f>F178/V178*60</f>
        <v>2884.1054882394828</v>
      </c>
      <c r="N178" s="99">
        <f>M178/L178</f>
        <v>721.02637205987071</v>
      </c>
      <c r="O178" s="101">
        <f>L178-I178</f>
        <v>0</v>
      </c>
      <c r="P178" s="102">
        <f>N178-K178</f>
        <v>-103.97362794012929</v>
      </c>
      <c r="Q178" s="103">
        <f>N178/K178</f>
        <v>0.87397136007257059</v>
      </c>
      <c r="R178" s="277"/>
      <c r="S178" s="1">
        <v>0.80214120370370368</v>
      </c>
      <c r="T178" s="2">
        <v>0.88333333333333341</v>
      </c>
      <c r="U178" s="104">
        <v>6.0833333333332185</v>
      </c>
      <c r="V178" s="105">
        <v>116.91666666666683</v>
      </c>
      <c r="W178" s="106"/>
      <c r="X178" s="107"/>
      <c r="Y178" s="262"/>
      <c r="Z178" s="263"/>
      <c r="AA178" s="111">
        <f>M178-J178</f>
        <v>-415.89451176051716</v>
      </c>
      <c r="AB178" s="103">
        <f>M178/J178</f>
        <v>0.87397136007257059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4">AVERAGE(I175:I190)</f>
        <v>3.75</v>
      </c>
      <c r="J191" s="138">
        <f t="shared" si="64"/>
        <v>3150</v>
      </c>
      <c r="K191" s="139">
        <f t="shared" ref="K191" si="65">J191/I191</f>
        <v>840</v>
      </c>
      <c r="L191" s="137">
        <f t="shared" ref="L191:M191" si="66">AVERAGE(L175:L190)</f>
        <v>3.75</v>
      </c>
      <c r="M191" s="138">
        <f t="shared" si="66"/>
        <v>2721.6097265143608</v>
      </c>
      <c r="N191" s="139">
        <f>M191/L191</f>
        <v>725.76259373716289</v>
      </c>
      <c r="O191" s="140">
        <f>L191-I191</f>
        <v>0</v>
      </c>
      <c r="P191" s="141">
        <f>N191-K191</f>
        <v>-114.23740626283711</v>
      </c>
      <c r="Q191" s="142">
        <f>N191/K191</f>
        <v>0.86400308778233681</v>
      </c>
      <c r="R191" s="278"/>
      <c r="S191" s="143">
        <f>S175</f>
        <v>0.70855324074074078</v>
      </c>
      <c r="T191" s="144">
        <f>INDEX(T175:T190,COUNTA(T175:T190))</f>
        <v>0.88333333333333341</v>
      </c>
      <c r="U191" s="145"/>
      <c r="V191" s="156"/>
      <c r="W191" s="89"/>
      <c r="X191" s="91"/>
      <c r="Y191" s="265"/>
      <c r="Z191" s="266"/>
      <c r="AA191" s="157">
        <f>M191-J191</f>
        <v>-428.39027348563923</v>
      </c>
      <c r="AB191" s="142">
        <f>M191/J191</f>
        <v>0.8640030877823367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1942</v>
      </c>
      <c r="G192" s="159">
        <f t="shared" ref="G192:G194" si="67">E192*F192</f>
        <v>43267.76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2862.8992628992537</v>
      </c>
      <c r="N192" s="163">
        <f>M192/L192</f>
        <v>572.57985257985069</v>
      </c>
      <c r="O192" s="165">
        <f>L192-I192</f>
        <v>0</v>
      </c>
      <c r="P192" s="166">
        <f>N192-K192</f>
        <v>-87.420147420149306</v>
      </c>
      <c r="Q192" s="152">
        <f>N192/K192</f>
        <v>0.86754523118159199</v>
      </c>
      <c r="R192" s="276">
        <f>Q208</f>
        <v>0.8700536235289672</v>
      </c>
      <c r="S192" s="167">
        <v>0.70854166666666663</v>
      </c>
      <c r="T192" s="168">
        <v>0.7368055555555556</v>
      </c>
      <c r="U192" s="169"/>
      <c r="V192" s="170">
        <v>40.700000000000131</v>
      </c>
      <c r="W192" s="173"/>
      <c r="X192" s="151"/>
      <c r="Y192" s="279"/>
      <c r="Z192" s="280"/>
      <c r="AA192" s="109">
        <f>M192-J192</f>
        <v>-437.1007371007463</v>
      </c>
      <c r="AB192" s="152">
        <f>M192/J192</f>
        <v>0.86754523118159199</v>
      </c>
      <c r="AC192" s="267">
        <f>AB208</f>
        <v>0.87005362352896709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1741</v>
      </c>
      <c r="G193" s="95">
        <f t="shared" si="67"/>
        <v>31651.38</v>
      </c>
      <c r="H193" s="96"/>
      <c r="I193" s="97">
        <v>4</v>
      </c>
      <c r="J193" s="98">
        <v>3300</v>
      </c>
      <c r="K193" s="99">
        <f t="shared" ref="K193:K230" si="68">J193/I193</f>
        <v>825</v>
      </c>
      <c r="L193" s="100">
        <v>4</v>
      </c>
      <c r="M193" s="98">
        <f>F193/V193*60</f>
        <v>2860.6115928799591</v>
      </c>
      <c r="N193" s="99">
        <f>M193/L193</f>
        <v>715.15289821998977</v>
      </c>
      <c r="O193" s="101">
        <f>L193-I193</f>
        <v>0</v>
      </c>
      <c r="P193" s="102">
        <f>N193-K193</f>
        <v>-109.84710178001023</v>
      </c>
      <c r="Q193" s="103">
        <f>N193/K193</f>
        <v>0.86685199784241185</v>
      </c>
      <c r="R193" s="277"/>
      <c r="S193" s="1">
        <v>0.74200231481481482</v>
      </c>
      <c r="T193" s="2">
        <v>0.76736111111111116</v>
      </c>
      <c r="U193" s="104">
        <v>7.4833333333332774</v>
      </c>
      <c r="V193" s="105">
        <v>36.516666666666723</v>
      </c>
      <c r="W193" s="106"/>
      <c r="X193" s="107"/>
      <c r="Y193" s="262"/>
      <c r="Z193" s="263"/>
      <c r="AA193" s="111">
        <f>M193-J193</f>
        <v>-439.38840712004094</v>
      </c>
      <c r="AB193" s="103">
        <f>M193/J193</f>
        <v>0.86685199784241185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8422</v>
      </c>
      <c r="G194" s="95">
        <f t="shared" si="67"/>
        <v>140310.51999999999</v>
      </c>
      <c r="H194" s="96"/>
      <c r="I194" s="97">
        <v>4</v>
      </c>
      <c r="J194" s="98">
        <v>3300</v>
      </c>
      <c r="K194" s="99">
        <f t="shared" si="68"/>
        <v>825</v>
      </c>
      <c r="L194" s="100">
        <v>4</v>
      </c>
      <c r="M194" s="98">
        <f>F194/V194*60</f>
        <v>2890.0200171575607</v>
      </c>
      <c r="N194" s="99">
        <f>M194/L194</f>
        <v>722.50500428939017</v>
      </c>
      <c r="O194" s="101">
        <f>L194-I194</f>
        <v>0</v>
      </c>
      <c r="P194" s="102">
        <f>N194-K194</f>
        <v>-102.49499571060983</v>
      </c>
      <c r="Q194" s="103">
        <f>N194/K194</f>
        <v>0.87576364156289721</v>
      </c>
      <c r="R194" s="277"/>
      <c r="S194" s="1">
        <v>0.7702430555555555</v>
      </c>
      <c r="T194" s="2">
        <v>0.89166666666666672</v>
      </c>
      <c r="U194" s="104">
        <v>4.1499999999998494</v>
      </c>
      <c r="V194" s="105">
        <v>174.85000000000016</v>
      </c>
      <c r="W194" s="106"/>
      <c r="X194" s="107"/>
      <c r="Y194" s="262"/>
      <c r="Z194" s="263"/>
      <c r="AA194" s="111">
        <f>M194-J194</f>
        <v>-409.97998284243931</v>
      </c>
      <c r="AB194" s="103">
        <f>M194/J194</f>
        <v>0.87576364156289721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4.333333333333333</v>
      </c>
      <c r="J208" s="138">
        <f t="shared" si="69"/>
        <v>3300</v>
      </c>
      <c r="K208" s="139">
        <f t="shared" ref="K208" si="70">J208/I208</f>
        <v>761.53846153846155</v>
      </c>
      <c r="L208" s="137">
        <f t="shared" ref="L208:M208" si="71">AVERAGE(L192:L207)</f>
        <v>4.333333333333333</v>
      </c>
      <c r="M208" s="138">
        <f t="shared" si="71"/>
        <v>2871.1769576455913</v>
      </c>
      <c r="N208" s="139">
        <f>M208/L208</f>
        <v>662.57929791821346</v>
      </c>
      <c r="O208" s="140">
        <f>L208-I208</f>
        <v>0</v>
      </c>
      <c r="P208" s="141">
        <f>N208-K208</f>
        <v>-98.959163620248091</v>
      </c>
      <c r="Q208" s="142">
        <f>N208/K208</f>
        <v>0.8700536235289672</v>
      </c>
      <c r="R208" s="278"/>
      <c r="S208" s="143">
        <f>S192</f>
        <v>0.70854166666666663</v>
      </c>
      <c r="T208" s="144">
        <f>INDEX(T192:T207,COUNTA(T192:T207))</f>
        <v>0.89166666666666672</v>
      </c>
      <c r="U208" s="145"/>
      <c r="V208" s="156"/>
      <c r="W208" s="89"/>
      <c r="X208" s="91"/>
      <c r="Y208" s="265"/>
      <c r="Z208" s="266"/>
      <c r="AA208" s="157">
        <f>M208-J208</f>
        <v>-428.8230423544087</v>
      </c>
      <c r="AB208" s="142">
        <f>M208/J208</f>
        <v>0.87005362352896709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3847</v>
      </c>
      <c r="G209" s="159">
        <f t="shared" ref="G209:G211" si="72">E209*F209</f>
        <v>69938.459999999992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3031.1227839789922</v>
      </c>
      <c r="N209" s="163">
        <f>M209/L209</f>
        <v>1010.3742613263307</v>
      </c>
      <c r="O209" s="165">
        <f>L209-I209</f>
        <v>0</v>
      </c>
      <c r="P209" s="166">
        <f>N209-K209</f>
        <v>-189.62573867366928</v>
      </c>
      <c r="Q209" s="152">
        <f>N209/K209</f>
        <v>0.84197855110527564</v>
      </c>
      <c r="R209" s="276">
        <f>Q225</f>
        <v>0.84154680916251323</v>
      </c>
      <c r="S209" s="167">
        <v>0.70833333333333337</v>
      </c>
      <c r="T209" s="168">
        <v>0.76121527777777775</v>
      </c>
      <c r="U209" s="169"/>
      <c r="V209" s="170">
        <v>76.14999999999992</v>
      </c>
      <c r="W209" s="173"/>
      <c r="X209" s="151"/>
      <c r="Y209" s="279"/>
      <c r="Z209" s="280"/>
      <c r="AA209" s="109">
        <f>M209-J209</f>
        <v>-568.87721602100783</v>
      </c>
      <c r="AB209" s="152">
        <f>M209/J209</f>
        <v>0.84197855110527564</v>
      </c>
      <c r="AC209" s="267">
        <f>AB225</f>
        <v>0.84154680916251323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6006</v>
      </c>
      <c r="G210" s="95">
        <f t="shared" si="72"/>
        <v>85765.68</v>
      </c>
      <c r="H210" s="96">
        <v>2</v>
      </c>
      <c r="I210" s="97">
        <v>3</v>
      </c>
      <c r="J210" s="98">
        <v>3600</v>
      </c>
      <c r="K210" s="99">
        <f t="shared" si="68"/>
        <v>1200</v>
      </c>
      <c r="L210" s="100">
        <v>3</v>
      </c>
      <c r="M210" s="98">
        <f>F210/V210*60</f>
        <v>3032.4824684431997</v>
      </c>
      <c r="N210" s="99">
        <f>M210/L210</f>
        <v>1010.8274894810666</v>
      </c>
      <c r="O210" s="101">
        <f>L210-I210</f>
        <v>0</v>
      </c>
      <c r="P210" s="102">
        <f>N210-K210</f>
        <v>-189.17251051893345</v>
      </c>
      <c r="Q210" s="103">
        <f>N210/K210</f>
        <v>0.84235624123422215</v>
      </c>
      <c r="R210" s="277"/>
      <c r="S210" s="1">
        <v>0.77372685185185186</v>
      </c>
      <c r="T210" s="2">
        <v>0.85624999999999996</v>
      </c>
      <c r="U210" s="104">
        <v>18.016666666666712</v>
      </c>
      <c r="V210" s="105">
        <v>118.83333333333326</v>
      </c>
      <c r="W210" s="106">
        <v>0.85624999999999996</v>
      </c>
      <c r="X210" s="107">
        <v>0.91180555555555554</v>
      </c>
      <c r="Y210" s="262"/>
      <c r="Z210" s="263"/>
      <c r="AA210" s="111">
        <f>M210-J210</f>
        <v>-567.51753155680035</v>
      </c>
      <c r="AB210" s="103">
        <f>M210/J210</f>
        <v>0.84235624123422215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4399</v>
      </c>
      <c r="G211" s="95">
        <f t="shared" si="72"/>
        <v>62817.719999999994</v>
      </c>
      <c r="H211" s="96"/>
      <c r="I211" s="97">
        <v>3</v>
      </c>
      <c r="J211" s="98">
        <v>3600</v>
      </c>
      <c r="K211" s="99">
        <f t="shared" si="68"/>
        <v>1200</v>
      </c>
      <c r="L211" s="100">
        <v>3</v>
      </c>
      <c r="M211" s="98">
        <f>F211/V211*60</f>
        <v>3025.1002865329492</v>
      </c>
      <c r="N211" s="99">
        <f>M211/L211</f>
        <v>1008.3667621776498</v>
      </c>
      <c r="O211" s="101">
        <f>L211-I211</f>
        <v>0</v>
      </c>
      <c r="P211" s="102">
        <f>N211-K211</f>
        <v>-191.63323782235022</v>
      </c>
      <c r="Q211" s="103">
        <f>N211/K211</f>
        <v>0.84030563514804146</v>
      </c>
      <c r="R211" s="277"/>
      <c r="S211" s="1">
        <v>0.91180555555555554</v>
      </c>
      <c r="T211" s="2">
        <v>0.97239583333333335</v>
      </c>
      <c r="U211" s="104">
        <v>80.000000000000028</v>
      </c>
      <c r="V211" s="105">
        <v>87.250000000000057</v>
      </c>
      <c r="W211" s="106"/>
      <c r="X211" s="107"/>
      <c r="Y211" s="262"/>
      <c r="Z211" s="263"/>
      <c r="AA211" s="111">
        <f>M211-J211</f>
        <v>-574.89971346705079</v>
      </c>
      <c r="AB211" s="103">
        <f>M211/J211</f>
        <v>0.84030563514804146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3">AVERAGE(I209:I224)</f>
        <v>3</v>
      </c>
      <c r="J225" s="138">
        <f t="shared" si="73"/>
        <v>3600</v>
      </c>
      <c r="K225" s="139">
        <f t="shared" ref="K225" si="74">J225/I225</f>
        <v>1200</v>
      </c>
      <c r="L225" s="137">
        <f t="shared" ref="L225:M225" si="75">AVERAGE(L209:L224)</f>
        <v>3</v>
      </c>
      <c r="M225" s="138">
        <f t="shared" si="75"/>
        <v>3029.5685129850476</v>
      </c>
      <c r="N225" s="139">
        <f t="shared" ref="N225:N230" si="76">M225/L225</f>
        <v>1009.8561709950159</v>
      </c>
      <c r="O225" s="140">
        <f t="shared" ref="O225:O230" si="77">L225-I225</f>
        <v>0</v>
      </c>
      <c r="P225" s="141">
        <f t="shared" ref="P225:P230" si="78">N225-K225</f>
        <v>-190.14382900498413</v>
      </c>
      <c r="Q225" s="142">
        <f t="shared" ref="Q225:Q230" si="79">N225/K225</f>
        <v>0.84154680916251323</v>
      </c>
      <c r="R225" s="278"/>
      <c r="S225" s="143">
        <f>S209</f>
        <v>0.70833333333333337</v>
      </c>
      <c r="T225" s="144">
        <f>INDEX(T209:T224,COUNTA(T209:T224))</f>
        <v>0.97239583333333335</v>
      </c>
      <c r="U225" s="145"/>
      <c r="V225" s="156"/>
      <c r="W225" s="89"/>
      <c r="X225" s="91"/>
      <c r="Y225" s="265"/>
      <c r="Z225" s="266"/>
      <c r="AA225" s="157">
        <f t="shared" ref="AA225:AA230" si="80">M225-J225</f>
        <v>-570.43148701495238</v>
      </c>
      <c r="AB225" s="142">
        <f t="shared" ref="AB225:AB230" si="81">M225/J225</f>
        <v>0.84154680916251323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2169</v>
      </c>
      <c r="G226" s="159">
        <f t="shared" ref="G226:G230" si="82">E226*F226</f>
        <v>39432.42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3024.167312161122</v>
      </c>
      <c r="N226" s="163">
        <f t="shared" si="76"/>
        <v>1008.055770720374</v>
      </c>
      <c r="O226" s="165">
        <f t="shared" si="77"/>
        <v>0</v>
      </c>
      <c r="P226" s="166">
        <f t="shared" si="78"/>
        <v>-191.94422927962603</v>
      </c>
      <c r="Q226" s="152">
        <f t="shared" si="79"/>
        <v>0.84004647560031165</v>
      </c>
      <c r="R226" s="276">
        <f>Q242</f>
        <v>0.86037732249293808</v>
      </c>
      <c r="S226" s="167">
        <v>0.70833333333333337</v>
      </c>
      <c r="T226" s="168">
        <v>0.73821759259259256</v>
      </c>
      <c r="U226" s="169"/>
      <c r="V226" s="170">
        <v>43.033333333333239</v>
      </c>
      <c r="W226" s="168"/>
      <c r="X226" s="171"/>
      <c r="Y226" s="279"/>
      <c r="Z226" s="280"/>
      <c r="AA226" s="174">
        <f t="shared" si="80"/>
        <v>-575.83268783887797</v>
      </c>
      <c r="AB226" s="152">
        <f t="shared" si="81"/>
        <v>0.84004647560031165</v>
      </c>
      <c r="AC226" s="267">
        <f>AB242</f>
        <v>0.86037732249293808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460</v>
      </c>
      <c r="G227" s="95">
        <f t="shared" si="82"/>
        <v>11417.2</v>
      </c>
      <c r="H227" s="96">
        <v>2</v>
      </c>
      <c r="I227" s="97">
        <v>4</v>
      </c>
      <c r="J227" s="98">
        <v>3300</v>
      </c>
      <c r="K227" s="99">
        <f t="shared" si="68"/>
        <v>825</v>
      </c>
      <c r="L227" s="100">
        <v>4</v>
      </c>
      <c r="M227" s="98">
        <f>F227/V227*60</f>
        <v>2830.7692307692523</v>
      </c>
      <c r="N227" s="99">
        <f t="shared" si="76"/>
        <v>707.69230769231308</v>
      </c>
      <c r="O227" s="101">
        <f t="shared" si="77"/>
        <v>0</v>
      </c>
      <c r="P227" s="102">
        <f t="shared" si="78"/>
        <v>-117.30769230768692</v>
      </c>
      <c r="Q227" s="103">
        <f t="shared" si="79"/>
        <v>0.85780885780886429</v>
      </c>
      <c r="R227" s="277"/>
      <c r="S227" s="1">
        <v>0.75086805555555558</v>
      </c>
      <c r="T227" s="2">
        <v>0.75763888888888886</v>
      </c>
      <c r="U227" s="104">
        <v>18.216666666666743</v>
      </c>
      <c r="V227" s="105">
        <v>9.7499999999999254</v>
      </c>
      <c r="W227" s="106"/>
      <c r="X227" s="113"/>
      <c r="Y227" s="262"/>
      <c r="Z227" s="263"/>
      <c r="AA227" s="175">
        <f t="shared" si="80"/>
        <v>-469.23076923074768</v>
      </c>
      <c r="AB227" s="103">
        <f t="shared" si="81"/>
        <v>0.85780885780886429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2914</v>
      </c>
      <c r="G228" s="95">
        <f t="shared" si="82"/>
        <v>72937.42</v>
      </c>
      <c r="H228" s="96"/>
      <c r="I228" s="97">
        <v>4</v>
      </c>
      <c r="J228" s="98">
        <v>3300</v>
      </c>
      <c r="K228" s="99">
        <f t="shared" si="68"/>
        <v>825</v>
      </c>
      <c r="L228" s="100">
        <v>4</v>
      </c>
      <c r="M228" s="98">
        <f>F228/V228*60</f>
        <v>2858.4196185286069</v>
      </c>
      <c r="N228" s="99">
        <f t="shared" si="76"/>
        <v>714.60490463215172</v>
      </c>
      <c r="O228" s="101">
        <f t="shared" si="77"/>
        <v>0</v>
      </c>
      <c r="P228" s="102">
        <f t="shared" si="78"/>
        <v>-110.39509536784828</v>
      </c>
      <c r="Q228" s="103">
        <f t="shared" si="79"/>
        <v>0.86618776319048696</v>
      </c>
      <c r="R228" s="277"/>
      <c r="S228" s="1">
        <v>0.76736111111111105</v>
      </c>
      <c r="T228" s="2">
        <v>0.80983796296296295</v>
      </c>
      <c r="U228" s="104">
        <v>13.99999999999995</v>
      </c>
      <c r="V228" s="105">
        <v>61.166666666666742</v>
      </c>
      <c r="W228" s="106"/>
      <c r="X228" s="113"/>
      <c r="Y228" s="262"/>
      <c r="Z228" s="263"/>
      <c r="AA228" s="175">
        <f t="shared" si="80"/>
        <v>-441.58038147139314</v>
      </c>
      <c r="AB228" s="103">
        <f t="shared" si="81"/>
        <v>0.86618776319048696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2472</v>
      </c>
      <c r="G229" s="95">
        <f t="shared" si="82"/>
        <v>44940.959999999999</v>
      </c>
      <c r="H229" s="96"/>
      <c r="I229" s="97">
        <v>4</v>
      </c>
      <c r="J229" s="98">
        <v>3000</v>
      </c>
      <c r="K229" s="99">
        <f t="shared" si="68"/>
        <v>750</v>
      </c>
      <c r="L229" s="100">
        <v>4</v>
      </c>
      <c r="M229" s="98">
        <f>F229/V229*60</f>
        <v>2627.4579273693448</v>
      </c>
      <c r="N229" s="99">
        <f t="shared" si="76"/>
        <v>656.8644818423362</v>
      </c>
      <c r="O229" s="101">
        <f t="shared" si="77"/>
        <v>0</v>
      </c>
      <c r="P229" s="102">
        <f t="shared" si="78"/>
        <v>-93.135518157663796</v>
      </c>
      <c r="Q229" s="103">
        <f t="shared" si="79"/>
        <v>0.8758193091231149</v>
      </c>
      <c r="R229" s="277"/>
      <c r="S229" s="1">
        <v>0.82291666666666652</v>
      </c>
      <c r="T229" s="2">
        <v>0.86211805555555554</v>
      </c>
      <c r="U229" s="104">
        <v>18.833333333333133</v>
      </c>
      <c r="V229" s="105">
        <v>56.450000000000188</v>
      </c>
      <c r="W229" s="106">
        <v>0.86211805555555554</v>
      </c>
      <c r="X229" s="107">
        <v>0.91908564814814819</v>
      </c>
      <c r="Y229" s="262"/>
      <c r="Z229" s="263"/>
      <c r="AA229" s="175">
        <f t="shared" si="80"/>
        <v>-372.54207263065518</v>
      </c>
      <c r="AB229" s="103">
        <f t="shared" si="81"/>
        <v>0.8758193091231149</v>
      </c>
      <c r="AC229" s="268"/>
    </row>
    <row r="230" spans="1:29" ht="15.75" customHeight="1">
      <c r="A230" s="282"/>
      <c r="B230" s="92" t="s">
        <v>115</v>
      </c>
      <c r="C230" s="260" t="s">
        <v>143</v>
      </c>
      <c r="D230" s="261"/>
      <c r="E230" s="93">
        <v>24.82</v>
      </c>
      <c r="F230" s="94">
        <v>2880</v>
      </c>
      <c r="G230" s="95">
        <f t="shared" si="82"/>
        <v>71481.600000000006</v>
      </c>
      <c r="H230" s="113"/>
      <c r="I230" s="97">
        <v>4</v>
      </c>
      <c r="J230" s="98">
        <v>3300</v>
      </c>
      <c r="K230" s="99">
        <f t="shared" si="68"/>
        <v>825</v>
      </c>
      <c r="L230" s="114">
        <v>4</v>
      </c>
      <c r="M230" s="98">
        <f>F230/V230*60</f>
        <v>2855.4117323051514</v>
      </c>
      <c r="N230" s="99">
        <f t="shared" si="76"/>
        <v>713.85293307628785</v>
      </c>
      <c r="O230" s="101">
        <f t="shared" si="77"/>
        <v>0</v>
      </c>
      <c r="P230" s="102">
        <f t="shared" si="78"/>
        <v>-111.14706692371215</v>
      </c>
      <c r="Q230" s="103">
        <f t="shared" si="79"/>
        <v>0.86527628251671251</v>
      </c>
      <c r="R230" s="277"/>
      <c r="S230" s="1">
        <v>0.91908564814814819</v>
      </c>
      <c r="T230" s="2">
        <v>0.96111111111111114</v>
      </c>
      <c r="U230" s="104">
        <v>82.033333333333417</v>
      </c>
      <c r="V230" s="105">
        <v>60.516666666666637</v>
      </c>
      <c r="W230" s="106"/>
      <c r="X230" s="107"/>
      <c r="Y230" s="262"/>
      <c r="Z230" s="263"/>
      <c r="AA230" s="175">
        <f t="shared" si="80"/>
        <v>-444.58826769484858</v>
      </c>
      <c r="AB230" s="103">
        <f t="shared" si="81"/>
        <v>0.86527628251671251</v>
      </c>
      <c r="AC230" s="268"/>
    </row>
    <row r="231" spans="1:29" ht="15.75" customHeight="1">
      <c r="A231" s="282"/>
      <c r="B231" s="92"/>
      <c r="C231" s="260"/>
      <c r="D231" s="261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7"/>
      <c r="S231" s="1"/>
      <c r="T231" s="2"/>
      <c r="U231" s="104"/>
      <c r="V231" s="105"/>
      <c r="W231" s="106"/>
      <c r="X231" s="4"/>
      <c r="Y231" s="262"/>
      <c r="Z231" s="263"/>
      <c r="AA231" s="175"/>
      <c r="AB231" s="103"/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3">AVERAGE(I226:I241)</f>
        <v>3.8</v>
      </c>
      <c r="J242" s="138">
        <f t="shared" si="83"/>
        <v>3300</v>
      </c>
      <c r="K242" s="139">
        <f t="shared" ref="K242" si="84">J242/I242</f>
        <v>868.42105263157896</v>
      </c>
      <c r="L242" s="137">
        <f t="shared" ref="L242:M242" si="85">AVERAGE(L226:L241)</f>
        <v>3.8</v>
      </c>
      <c r="M242" s="138">
        <f t="shared" si="85"/>
        <v>2839.2451642266956</v>
      </c>
      <c r="N242" s="139">
        <f>M242/L242</f>
        <v>747.16978005965677</v>
      </c>
      <c r="O242" s="140">
        <f>L242-I242</f>
        <v>0</v>
      </c>
      <c r="P242" s="141">
        <f>N242-K242</f>
        <v>-121.25127257192219</v>
      </c>
      <c r="Q242" s="142">
        <f>N242/K242</f>
        <v>0.86037732249293808</v>
      </c>
      <c r="R242" s="278"/>
      <c r="S242" s="143">
        <f>S226</f>
        <v>0.70833333333333337</v>
      </c>
      <c r="T242" s="144">
        <f>INDEX(T226:T241,COUNTA(T226:T241))</f>
        <v>0.96111111111111114</v>
      </c>
      <c r="U242" s="145"/>
      <c r="V242" s="156"/>
      <c r="W242" s="135"/>
      <c r="X242" s="139"/>
      <c r="Y242" s="265"/>
      <c r="Z242" s="266"/>
      <c r="AA242" s="177">
        <f>M242-J242</f>
        <v>-460.75483577330442</v>
      </c>
      <c r="AB242" s="142">
        <f>M242/J242</f>
        <v>0.86037732249293808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563" priority="1" operator="greaterThan">
      <formula>0</formula>
    </cfRule>
  </conditionalFormatting>
  <conditionalFormatting sqref="P5:P242 AA5:AA242">
    <cfRule type="cellIs" dxfId="562" priority="4" operator="lessThan">
      <formula>0</formula>
    </cfRule>
  </conditionalFormatting>
  <conditionalFormatting sqref="Q5:Q242 AB5:AB242">
    <cfRule type="cellIs" dxfId="561" priority="2" operator="greaterThan">
      <formula>1</formula>
    </cfRule>
    <cfRule type="cellIs" dxfId="560" priority="3" operator="lessThan">
      <formula>0.8</formula>
    </cfRule>
  </conditionalFormatting>
  <conditionalFormatting sqref="AC5:AC23 R5:R242 AC141:AC146">
    <cfRule type="cellIs" dxfId="559" priority="5" operator="lessThan">
      <formula>0.8</formula>
    </cfRule>
  </conditionalFormatting>
  <conditionalFormatting sqref="AC29:AC37">
    <cfRule type="cellIs" dxfId="558" priority="16" operator="lessThan">
      <formula>0.8</formula>
    </cfRule>
  </conditionalFormatting>
  <conditionalFormatting sqref="AC39:AC44">
    <cfRule type="cellIs" dxfId="557" priority="15" operator="lessThan">
      <formula>0.8</formula>
    </cfRule>
  </conditionalFormatting>
  <conditionalFormatting sqref="AC56">
    <cfRule type="cellIs" dxfId="556" priority="17" operator="lessThan">
      <formula>0.8</formula>
    </cfRule>
  </conditionalFormatting>
  <conditionalFormatting sqref="AC73:AC78">
    <cfRule type="cellIs" dxfId="555" priority="13" operator="lessThan">
      <formula>0.8</formula>
    </cfRule>
  </conditionalFormatting>
  <conditionalFormatting sqref="AC90">
    <cfRule type="cellIs" dxfId="554" priority="14" operator="lessThan">
      <formula>0.8</formula>
    </cfRule>
  </conditionalFormatting>
  <conditionalFormatting sqref="AC107">
    <cfRule type="cellIs" dxfId="553" priority="7" operator="lessThan">
      <formula>0.8</formula>
    </cfRule>
  </conditionalFormatting>
  <conditionalFormatting sqref="AC124:AC129">
    <cfRule type="cellIs" dxfId="552" priority="6" operator="lessThan">
      <formula>0.8</formula>
    </cfRule>
  </conditionalFormatting>
  <conditionalFormatting sqref="AC158:AC163">
    <cfRule type="cellIs" dxfId="551" priority="12" operator="lessThan">
      <formula>0.8</formula>
    </cfRule>
  </conditionalFormatting>
  <conditionalFormatting sqref="AC175">
    <cfRule type="cellIs" dxfId="550" priority="11" operator="lessThan">
      <formula>0.8</formula>
    </cfRule>
  </conditionalFormatting>
  <conditionalFormatting sqref="AC192">
    <cfRule type="cellIs" dxfId="549" priority="10" operator="lessThan">
      <formula>0.8</formula>
    </cfRule>
  </conditionalFormatting>
  <conditionalFormatting sqref="AC209">
    <cfRule type="cellIs" dxfId="548" priority="9" operator="lessThan">
      <formula>0.8</formula>
    </cfRule>
  </conditionalFormatting>
  <conditionalFormatting sqref="AC226:AC231">
    <cfRule type="cellIs" dxfId="547" priority="8" operator="lessThan">
      <formula>0.8</formula>
    </cfRule>
  </conditionalFormatting>
  <dataValidations count="1">
    <dataValidation type="list" allowBlank="1" showInputMessage="1" showErrorMessage="1" sqref="Y5:Z242" xr:uid="{58BFDCEE-80ED-4B8D-BCBD-83600B57A751}">
      <formula1>$Y$244:$Y$272</formula1>
    </dataValidation>
  </dataValidations>
  <pageMargins left="0" right="0" top="0" bottom="0" header="0" footer="0"/>
  <pageSetup paperSize="9" scale="14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057B-559D-4941-946D-D8B810DB4077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S19" sqref="S19"/>
      <selection pane="bottomLeft" activeCell="S19" sqref="S19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83946</v>
      </c>
      <c r="E1" s="77" t="s">
        <v>3</v>
      </c>
      <c r="F1" s="78">
        <f>SUM(G5:G157)</f>
        <v>3688921.6</v>
      </c>
      <c r="G1" s="79" t="s">
        <v>73</v>
      </c>
      <c r="H1" s="80">
        <f>L21+L38+L55+L72+L89+L106+L123+L140+L157</f>
        <v>167.31666666666666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45920</v>
      </c>
      <c r="B2" s="326"/>
      <c r="C2" s="82" t="s">
        <v>34</v>
      </c>
      <c r="D2" s="83">
        <f>AVERAGE(N21,N38,N55,N72,N89,N106,N123,N140,N157)</f>
        <v>152.56424842109908</v>
      </c>
      <c r="E2" s="83" t="s">
        <v>80</v>
      </c>
      <c r="F2" s="84">
        <f>F1/D1</f>
        <v>43.94398303671408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3072</v>
      </c>
      <c r="G5" s="159">
        <f t="shared" ref="G5:G6" si="0">E5*F5</f>
        <v>60518.399999999994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1065.9469879518069</v>
      </c>
      <c r="N5" s="163">
        <f>M5/L5</f>
        <v>81.995922150138995</v>
      </c>
      <c r="O5" s="179">
        <f>L5-I5</f>
        <v>0</v>
      </c>
      <c r="P5" s="180">
        <f>N5-K5</f>
        <v>-10.311770157553312</v>
      </c>
      <c r="Q5" s="132">
        <f>N5/K5</f>
        <v>0.88828915662650576</v>
      </c>
      <c r="R5" s="277">
        <f>Q21</f>
        <v>0.88266247235543827</v>
      </c>
      <c r="S5" s="167">
        <v>0.25005787037037036</v>
      </c>
      <c r="T5" s="168">
        <v>0.37013888888888891</v>
      </c>
      <c r="U5" s="169"/>
      <c r="V5" s="170">
        <v>172.91666666666671</v>
      </c>
      <c r="W5" s="87"/>
      <c r="X5" s="88"/>
      <c r="Y5" s="279"/>
      <c r="Z5" s="280"/>
      <c r="AA5" s="109">
        <f>M5-J5</f>
        <v>-134.05301204819307</v>
      </c>
      <c r="AB5" s="110">
        <f>M5/J5</f>
        <v>0.88828915662650576</v>
      </c>
      <c r="AC5" s="292">
        <f>AB21</f>
        <v>0.88266247235543827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1671</v>
      </c>
      <c r="G6" s="95">
        <f t="shared" si="0"/>
        <v>50079.869999999995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2288.1704069988587</v>
      </c>
      <c r="N6" s="99">
        <f>M6/L6</f>
        <v>114.40852034994293</v>
      </c>
      <c r="O6" s="101">
        <f>L6-I6</f>
        <v>0</v>
      </c>
      <c r="P6" s="102">
        <f>N6-K6</f>
        <v>-15.591479650057067</v>
      </c>
      <c r="Q6" s="103">
        <f>N6/K6</f>
        <v>0.88006554115340718</v>
      </c>
      <c r="R6" s="277"/>
      <c r="S6" s="1">
        <v>0.43554398148148149</v>
      </c>
      <c r="T6" s="2">
        <v>0.46597222222222223</v>
      </c>
      <c r="U6" s="104">
        <v>7.1833333333333105</v>
      </c>
      <c r="V6" s="105">
        <v>43.81666666666667</v>
      </c>
      <c r="W6" s="106"/>
      <c r="X6" s="107"/>
      <c r="Y6" s="262"/>
      <c r="Z6" s="263"/>
      <c r="AA6" s="111">
        <f>M6-J6</f>
        <v>-311.82959300114135</v>
      </c>
      <c r="AB6" s="112">
        <f>M6/J6</f>
        <v>0.88006554115340718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2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1677.0586974753328</v>
      </c>
      <c r="N21" s="139">
        <f t="shared" ref="N21:N27" si="5">M21/L21</f>
        <v>101.63992105911107</v>
      </c>
      <c r="O21" s="140">
        <f t="shared" ref="O21:O27" si="6">L21-I21</f>
        <v>0</v>
      </c>
      <c r="P21" s="141">
        <f t="shared" ref="P21:P27" si="7">N21-K21</f>
        <v>-13.511594092404081</v>
      </c>
      <c r="Q21" s="142">
        <f t="shared" ref="Q21:Q27" si="8">N21/K21</f>
        <v>0.88266247235543827</v>
      </c>
      <c r="R21" s="278"/>
      <c r="S21" s="143">
        <f>S5</f>
        <v>0.25005787037037036</v>
      </c>
      <c r="T21" s="144">
        <f>INDEX(T5:T20,COUNTA(T5:T20))</f>
        <v>0.46597222222222223</v>
      </c>
      <c r="U21" s="145"/>
      <c r="V21" s="145"/>
      <c r="W21" s="146"/>
      <c r="X21" s="147"/>
      <c r="Y21" s="265"/>
      <c r="Z21" s="266"/>
      <c r="AA21" s="148">
        <f t="shared" ref="AA21:AA27" si="9">M21-J21</f>
        <v>-222.94130252466721</v>
      </c>
      <c r="AB21" s="149">
        <f t="shared" ref="AB21:AB27" si="10">M21/J21</f>
        <v>0.88266247235543827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1260</v>
      </c>
      <c r="G22" s="159">
        <f t="shared" ref="G22:G27" si="11">E22*F22</f>
        <v>65343.6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1728.6585365853653</v>
      </c>
      <c r="N22" s="163">
        <f t="shared" si="5"/>
        <v>66.486866791744816</v>
      </c>
      <c r="O22" s="165">
        <f t="shared" si="6"/>
        <v>0</v>
      </c>
      <c r="P22" s="166">
        <f t="shared" si="7"/>
        <v>-10.436210131332103</v>
      </c>
      <c r="Q22" s="152">
        <f t="shared" si="8"/>
        <v>0.86432926829268264</v>
      </c>
      <c r="R22" s="276">
        <f>Q38</f>
        <v>0.87023464892333835</v>
      </c>
      <c r="S22" s="167">
        <v>0.25018518518518518</v>
      </c>
      <c r="T22" s="168">
        <v>0.28055555555555556</v>
      </c>
      <c r="U22" s="169"/>
      <c r="V22" s="170">
        <v>43.733333333333348</v>
      </c>
      <c r="W22" s="181"/>
      <c r="X22" s="163"/>
      <c r="Y22" s="279"/>
      <c r="Z22" s="280"/>
      <c r="AA22" s="109">
        <f t="shared" si="9"/>
        <v>-271.34146341463475</v>
      </c>
      <c r="AB22" s="152">
        <f t="shared" si="10"/>
        <v>0.86432926829268264</v>
      </c>
      <c r="AC22" s="352">
        <f>AB38</f>
        <v>0.87023464892333835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905</v>
      </c>
      <c r="G23" s="95">
        <f t="shared" si="11"/>
        <v>51856.5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1717.4486030574583</v>
      </c>
      <c r="N23" s="99">
        <f t="shared" si="5"/>
        <v>66.055715502209935</v>
      </c>
      <c r="O23" s="101">
        <f t="shared" si="6"/>
        <v>0</v>
      </c>
      <c r="P23" s="102">
        <f t="shared" si="7"/>
        <v>-10.867361420866985</v>
      </c>
      <c r="Q23" s="103">
        <f t="shared" si="8"/>
        <v>0.85872430152872914</v>
      </c>
      <c r="R23" s="277"/>
      <c r="S23" s="1">
        <v>0.28359953703703705</v>
      </c>
      <c r="T23" s="2">
        <v>0.30555555555555558</v>
      </c>
      <c r="U23" s="104">
        <v>4.3833333333333524</v>
      </c>
      <c r="V23" s="105">
        <v>31.616666666666681</v>
      </c>
      <c r="W23" s="106"/>
      <c r="X23" s="107"/>
      <c r="Y23" s="262"/>
      <c r="Z23" s="263"/>
      <c r="AA23" s="111">
        <f t="shared" si="9"/>
        <v>-282.55139694254171</v>
      </c>
      <c r="AB23" s="103">
        <f t="shared" si="10"/>
        <v>0.85872430152872914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3430</v>
      </c>
      <c r="G24" s="95">
        <f t="shared" si="11"/>
        <v>194721.1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1756.4722617354191</v>
      </c>
      <c r="N24" s="99">
        <f t="shared" si="5"/>
        <v>67.556625451362279</v>
      </c>
      <c r="O24" s="101">
        <f t="shared" si="6"/>
        <v>0</v>
      </c>
      <c r="P24" s="102">
        <f t="shared" si="7"/>
        <v>-9.3664514717146403</v>
      </c>
      <c r="Q24" s="103">
        <f t="shared" si="8"/>
        <v>0.87823613086770969</v>
      </c>
      <c r="R24" s="277"/>
      <c r="S24" s="1">
        <v>0.30833333333333329</v>
      </c>
      <c r="T24" s="2">
        <v>0.38969907407407406</v>
      </c>
      <c r="U24" s="104">
        <v>3.9999999999999059</v>
      </c>
      <c r="V24" s="105">
        <v>117.1666666666667</v>
      </c>
      <c r="W24" s="106"/>
      <c r="X24" s="107"/>
      <c r="Y24" s="262"/>
      <c r="Z24" s="263"/>
      <c r="AA24" s="111">
        <f t="shared" si="9"/>
        <v>-243.52773826458088</v>
      </c>
      <c r="AB24" s="103">
        <f t="shared" si="10"/>
        <v>0.87823613086770957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2349</v>
      </c>
      <c r="G25" s="95">
        <f t="shared" si="11"/>
        <v>181671.66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1748.9968976215093</v>
      </c>
      <c r="N25" s="99">
        <f t="shared" si="5"/>
        <v>69.959875904860368</v>
      </c>
      <c r="O25" s="101">
        <f t="shared" si="6"/>
        <v>0</v>
      </c>
      <c r="P25" s="102">
        <f t="shared" si="7"/>
        <v>-10.040124095139632</v>
      </c>
      <c r="Q25" s="103">
        <f t="shared" si="8"/>
        <v>0.87449844881075456</v>
      </c>
      <c r="R25" s="277"/>
      <c r="S25" s="1">
        <v>0.39473379629629629</v>
      </c>
      <c r="T25" s="2">
        <v>0.45069444444444445</v>
      </c>
      <c r="U25" s="104">
        <v>7.2500000000000142</v>
      </c>
      <c r="V25" s="105">
        <v>80.583333333333357</v>
      </c>
      <c r="W25" s="106">
        <v>0.45069444444444445</v>
      </c>
      <c r="X25" s="107">
        <v>0.4902777777777777</v>
      </c>
      <c r="Y25" s="262"/>
      <c r="Z25" s="263"/>
      <c r="AA25" s="111">
        <f t="shared" si="9"/>
        <v>-251.00310237849067</v>
      </c>
      <c r="AB25" s="103">
        <f t="shared" si="10"/>
        <v>0.87449844881075467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1307</v>
      </c>
      <c r="G26" s="95">
        <f t="shared" si="11"/>
        <v>74891.099999999991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1728.5819250551003</v>
      </c>
      <c r="N26" s="99">
        <f t="shared" si="5"/>
        <v>69.143277002204016</v>
      </c>
      <c r="O26" s="101">
        <f t="shared" si="6"/>
        <v>0</v>
      </c>
      <c r="P26" s="102">
        <f t="shared" si="7"/>
        <v>-10.856722997795984</v>
      </c>
      <c r="Q26" s="103">
        <f t="shared" si="8"/>
        <v>0.86429096252755022</v>
      </c>
      <c r="R26" s="277"/>
      <c r="S26" s="1">
        <v>0.4902777777777777</v>
      </c>
      <c r="T26" s="2">
        <v>0.52178240740740744</v>
      </c>
      <c r="U26" s="104">
        <v>56.999999999999879</v>
      </c>
      <c r="V26" s="105">
        <v>45.366666666666831</v>
      </c>
      <c r="W26" s="106"/>
      <c r="X26" s="107"/>
      <c r="Y26" s="262"/>
      <c r="Z26" s="263"/>
      <c r="AA26" s="111">
        <f t="shared" si="9"/>
        <v>-271.41807494489967</v>
      </c>
      <c r="AB26" s="103">
        <f t="shared" si="10"/>
        <v>0.86429096252755011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3729</v>
      </c>
      <c r="G27" s="115">
        <f t="shared" si="11"/>
        <v>221950.08000000002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1762.6575630252091</v>
      </c>
      <c r="N27" s="99">
        <f t="shared" si="5"/>
        <v>70.506302521008365</v>
      </c>
      <c r="O27" s="101">
        <f t="shared" si="6"/>
        <v>0</v>
      </c>
      <c r="P27" s="102">
        <f t="shared" si="7"/>
        <v>-9.4936974789916349</v>
      </c>
      <c r="Q27" s="103">
        <f t="shared" si="8"/>
        <v>0.88132878151260452</v>
      </c>
      <c r="R27" s="277"/>
      <c r="S27" s="1">
        <v>0.52643518518518517</v>
      </c>
      <c r="T27" s="2">
        <v>0.61458333333333337</v>
      </c>
      <c r="U27" s="104">
        <v>6.6999999999999282</v>
      </c>
      <c r="V27" s="105">
        <v>126.93333333333341</v>
      </c>
      <c r="W27" s="106"/>
      <c r="X27" s="107"/>
      <c r="Y27" s="262"/>
      <c r="Z27" s="263"/>
      <c r="AA27" s="111">
        <f t="shared" si="9"/>
        <v>-237.34243697479087</v>
      </c>
      <c r="AB27" s="103">
        <f t="shared" si="10"/>
        <v>0.88132878151260452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1740.4692978466767</v>
      </c>
      <c r="N38" s="139">
        <f t="shared" ref="N38:N43" si="17">M38/L38</f>
        <v>68.253697954771638</v>
      </c>
      <c r="O38" s="140">
        <f t="shared" ref="O38:O43" si="18">L38-I38</f>
        <v>0</v>
      </c>
      <c r="P38" s="141">
        <f t="shared" ref="P38:P43" si="19">N38-K38</f>
        <v>-10.177674594247975</v>
      </c>
      <c r="Q38" s="142">
        <f t="shared" ref="Q38:Q43" si="20">N38/K38</f>
        <v>0.87023464892333835</v>
      </c>
      <c r="R38" s="278"/>
      <c r="S38" s="143">
        <f>S22</f>
        <v>0.25018518518518518</v>
      </c>
      <c r="T38" s="144">
        <f>INDEX(T22:T37,COUNTA(T22:T37))</f>
        <v>0.61458333333333337</v>
      </c>
      <c r="U38" s="145"/>
      <c r="V38" s="156"/>
      <c r="W38" s="135"/>
      <c r="X38" s="139"/>
      <c r="Y38" s="265"/>
      <c r="Z38" s="266"/>
      <c r="AA38" s="157">
        <f t="shared" ref="AA38:AA43" si="21">M38-J38</f>
        <v>-259.53070215332332</v>
      </c>
      <c r="AB38" s="142">
        <f t="shared" ref="AB38:AB43" si="22">M38/J38</f>
        <v>0.87023464892333835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1528</v>
      </c>
      <c r="G39" s="159">
        <f t="shared" ref="G39:G43" si="23">E39*F39</f>
        <v>75666.559999999998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1730.3554576910972</v>
      </c>
      <c r="N39" s="163">
        <f t="shared" si="17"/>
        <v>72.098144070462382</v>
      </c>
      <c r="O39" s="165">
        <f t="shared" si="18"/>
        <v>0</v>
      </c>
      <c r="P39" s="166">
        <f t="shared" si="19"/>
        <v>-11.235189262870946</v>
      </c>
      <c r="Q39" s="152">
        <f t="shared" si="20"/>
        <v>0.86517772884554867</v>
      </c>
      <c r="R39" s="276">
        <f>Q55</f>
        <v>0.86486992747987568</v>
      </c>
      <c r="S39" s="167">
        <v>0.33334490740740741</v>
      </c>
      <c r="T39" s="168">
        <v>0.37013888888888891</v>
      </c>
      <c r="U39" s="169"/>
      <c r="V39" s="170">
        <v>52.983333333333356</v>
      </c>
      <c r="W39" s="87"/>
      <c r="X39" s="88"/>
      <c r="Y39" s="279"/>
      <c r="Z39" s="280"/>
      <c r="AA39" s="109">
        <f t="shared" si="21"/>
        <v>-269.64454230890283</v>
      </c>
      <c r="AB39" s="152">
        <f t="shared" si="22"/>
        <v>0.86517772884554855</v>
      </c>
      <c r="AC39" s="352">
        <f>AB55</f>
        <v>0.86486992747987557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1691</v>
      </c>
      <c r="G40" s="95">
        <f t="shared" si="23"/>
        <v>87627.62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1562.124711316397</v>
      </c>
      <c r="N40" s="99">
        <f t="shared" si="17"/>
        <v>71.005668696199862</v>
      </c>
      <c r="O40" s="101">
        <f t="shared" si="18"/>
        <v>0</v>
      </c>
      <c r="P40" s="102">
        <f t="shared" si="19"/>
        <v>-10.812513121981951</v>
      </c>
      <c r="Q40" s="103">
        <f t="shared" si="20"/>
        <v>0.86784706184244287</v>
      </c>
      <c r="R40" s="277"/>
      <c r="S40" s="1">
        <v>0.3729513888888889</v>
      </c>
      <c r="T40" s="2">
        <v>0.41805555555555557</v>
      </c>
      <c r="U40" s="104">
        <v>4.0499999999999936</v>
      </c>
      <c r="V40" s="105">
        <v>64.95</v>
      </c>
      <c r="W40" s="106"/>
      <c r="X40" s="107"/>
      <c r="Y40" s="262"/>
      <c r="Z40" s="263"/>
      <c r="AA40" s="111">
        <f t="shared" si="21"/>
        <v>-237.875288683603</v>
      </c>
      <c r="AB40" s="103">
        <f t="shared" si="22"/>
        <v>0.86784706184244276</v>
      </c>
      <c r="AC40" s="294"/>
    </row>
    <row r="41" spans="1:29" ht="15.75" customHeight="1">
      <c r="A41" s="271"/>
      <c r="B41" s="153" t="s">
        <v>163</v>
      </c>
      <c r="C41" s="260" t="s">
        <v>250</v>
      </c>
      <c r="D41" s="261"/>
      <c r="E41" s="93">
        <v>45.66</v>
      </c>
      <c r="F41" s="104">
        <v>1673</v>
      </c>
      <c r="G41" s="95">
        <f t="shared" si="23"/>
        <v>76389.179999999993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>F41/V41*60</f>
        <v>1556.6813130007756</v>
      </c>
      <c r="N41" s="99">
        <f t="shared" si="17"/>
        <v>77.834065650038781</v>
      </c>
      <c r="O41" s="101">
        <f t="shared" si="18"/>
        <v>0</v>
      </c>
      <c r="P41" s="102">
        <f t="shared" si="19"/>
        <v>-12.165934349961219</v>
      </c>
      <c r="Q41" s="103">
        <f t="shared" si="20"/>
        <v>0.86482295166709755</v>
      </c>
      <c r="R41" s="277"/>
      <c r="S41" s="1">
        <v>0.42083333333333334</v>
      </c>
      <c r="T41" s="2">
        <v>0.46561342592592592</v>
      </c>
      <c r="U41" s="104">
        <v>3.9999999999999858</v>
      </c>
      <c r="V41" s="105">
        <v>64.48333333333332</v>
      </c>
      <c r="W41" s="106">
        <v>0.46561342592592592</v>
      </c>
      <c r="X41" s="107">
        <v>0.5065856481481481</v>
      </c>
      <c r="Y41" s="262"/>
      <c r="Z41" s="263"/>
      <c r="AA41" s="111">
        <f t="shared" si="21"/>
        <v>-243.31868699922438</v>
      </c>
      <c r="AB41" s="103">
        <f t="shared" si="22"/>
        <v>0.86482295166709755</v>
      </c>
      <c r="AC41" s="294"/>
    </row>
    <row r="42" spans="1:29" ht="15.75" customHeight="1">
      <c r="A42" s="271"/>
      <c r="B42" s="153" t="s">
        <v>169</v>
      </c>
      <c r="C42" s="260" t="s">
        <v>252</v>
      </c>
      <c r="D42" s="261"/>
      <c r="E42" s="93">
        <v>57.3</v>
      </c>
      <c r="F42" s="104">
        <v>2032</v>
      </c>
      <c r="G42" s="95">
        <f t="shared" si="23"/>
        <v>116433.59999999999</v>
      </c>
      <c r="H42" s="96"/>
      <c r="I42" s="100">
        <v>20</v>
      </c>
      <c r="J42" s="98">
        <v>2000</v>
      </c>
      <c r="K42" s="99">
        <f t="shared" si="13"/>
        <v>100</v>
      </c>
      <c r="L42" s="100">
        <v>20</v>
      </c>
      <c r="M42" s="98">
        <f>F42/V42*60</f>
        <v>1728.9529662018413</v>
      </c>
      <c r="N42" s="99">
        <f t="shared" si="17"/>
        <v>86.447648310092063</v>
      </c>
      <c r="O42" s="101">
        <f t="shared" si="18"/>
        <v>0</v>
      </c>
      <c r="P42" s="102">
        <f t="shared" si="19"/>
        <v>-13.552351689907937</v>
      </c>
      <c r="Q42" s="103">
        <f t="shared" si="20"/>
        <v>0.86447648310092062</v>
      </c>
      <c r="R42" s="277"/>
      <c r="S42" s="1">
        <v>0.5065856481481481</v>
      </c>
      <c r="T42" s="2">
        <v>0.55555555555555558</v>
      </c>
      <c r="U42" s="104">
        <v>58.99999999999995</v>
      </c>
      <c r="V42" s="105">
        <v>70.516666666666765</v>
      </c>
      <c r="W42" s="106"/>
      <c r="X42" s="107"/>
      <c r="Y42" s="262"/>
      <c r="Z42" s="263"/>
      <c r="AA42" s="111">
        <f t="shared" si="21"/>
        <v>-271.04703379815874</v>
      </c>
      <c r="AB42" s="103">
        <f t="shared" si="22"/>
        <v>0.86447648310092062</v>
      </c>
      <c r="AC42" s="294"/>
    </row>
    <row r="43" spans="1:29" ht="15.75" customHeight="1">
      <c r="A43" s="272"/>
      <c r="B43" s="153" t="s">
        <v>172</v>
      </c>
      <c r="C43" s="260" t="s">
        <v>251</v>
      </c>
      <c r="D43" s="261"/>
      <c r="E43" s="93">
        <v>65.84</v>
      </c>
      <c r="F43" s="104">
        <v>1682</v>
      </c>
      <c r="G43" s="95">
        <f t="shared" si="23"/>
        <v>110742.88</v>
      </c>
      <c r="H43" s="113"/>
      <c r="I43" s="114">
        <v>21</v>
      </c>
      <c r="J43" s="98">
        <v>2000</v>
      </c>
      <c r="K43" s="99">
        <f t="shared" si="13"/>
        <v>95.238095238095241</v>
      </c>
      <c r="L43" s="114">
        <v>21</v>
      </c>
      <c r="M43" s="98">
        <f>F43/V43*60</f>
        <v>1724.6368555966965</v>
      </c>
      <c r="N43" s="99">
        <f t="shared" si="17"/>
        <v>82.125564552223636</v>
      </c>
      <c r="O43" s="101">
        <f t="shared" si="18"/>
        <v>0</v>
      </c>
      <c r="P43" s="102">
        <f t="shared" si="19"/>
        <v>-13.112530685871604</v>
      </c>
      <c r="Q43" s="103">
        <f t="shared" si="20"/>
        <v>0.86231842779834811</v>
      </c>
      <c r="R43" s="277"/>
      <c r="S43" s="1">
        <v>0.56214120370370368</v>
      </c>
      <c r="T43" s="2">
        <v>0.60277777777777775</v>
      </c>
      <c r="U43" s="104">
        <v>9.4833333333332703</v>
      </c>
      <c r="V43" s="105">
        <v>58.516666666666652</v>
      </c>
      <c r="W43" s="106"/>
      <c r="X43" s="107"/>
      <c r="Y43" s="262"/>
      <c r="Z43" s="263"/>
      <c r="AA43" s="111">
        <f t="shared" si="21"/>
        <v>-275.36314440330352</v>
      </c>
      <c r="AB43" s="103">
        <f t="shared" si="22"/>
        <v>0.86231842779834822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1660.5502607613612</v>
      </c>
      <c r="N55" s="139">
        <f>M55/L55</f>
        <v>77.595806577633709</v>
      </c>
      <c r="O55" s="140">
        <f>L55-I55</f>
        <v>0</v>
      </c>
      <c r="P55" s="141">
        <f>N55-K55</f>
        <v>-12.1238195905906</v>
      </c>
      <c r="Q55" s="142">
        <f>N55/K55</f>
        <v>0.86486992747987568</v>
      </c>
      <c r="R55" s="278"/>
      <c r="S55" s="143">
        <f>S39</f>
        <v>0.33334490740740741</v>
      </c>
      <c r="T55" s="144">
        <f>INDEX(T39:T54,COUNTA(T39:T54))</f>
        <v>0.60277777777777775</v>
      </c>
      <c r="U55" s="145"/>
      <c r="V55" s="156"/>
      <c r="W55" s="188"/>
      <c r="X55" s="189"/>
      <c r="Y55" s="265"/>
      <c r="Z55" s="266"/>
      <c r="AA55" s="157">
        <f>M55-J55</f>
        <v>-259.44973923863881</v>
      </c>
      <c r="AB55" s="142">
        <f>M55/J55</f>
        <v>0.86486992747987557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1423</v>
      </c>
      <c r="G56" s="159">
        <f t="shared" ref="G56:G59" si="27">E56*F56</f>
        <v>67407.509999999995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1730.6756756756754</v>
      </c>
      <c r="N56" s="163">
        <f>M56/L56</f>
        <v>82.413127413127398</v>
      </c>
      <c r="O56" s="165">
        <f>L56-I56</f>
        <v>0</v>
      </c>
      <c r="P56" s="166">
        <f>N56-K56</f>
        <v>-12.824967824967842</v>
      </c>
      <c r="Q56" s="152">
        <f>N56/K56</f>
        <v>0.86533783783783769</v>
      </c>
      <c r="R56" s="276">
        <f>Q72</f>
        <v>0.87113695540020097</v>
      </c>
      <c r="S56" s="167">
        <v>0.33333333333333331</v>
      </c>
      <c r="T56" s="168">
        <v>0.36759259259259258</v>
      </c>
      <c r="U56" s="169"/>
      <c r="V56" s="170">
        <v>49.333333333333343</v>
      </c>
      <c r="W56" s="168"/>
      <c r="X56" s="171"/>
      <c r="Y56" s="279"/>
      <c r="Z56" s="280"/>
      <c r="AA56" s="109">
        <f>M56-J56</f>
        <v>-269.32432432432461</v>
      </c>
      <c r="AB56" s="152">
        <f>M56/J56</f>
        <v>0.86533783783783769</v>
      </c>
      <c r="AC56" s="267">
        <f>AB72</f>
        <v>0.87113695540020109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2004</v>
      </c>
      <c r="G57" s="95">
        <f t="shared" si="27"/>
        <v>113085.72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1740.0868306801713</v>
      </c>
      <c r="N57" s="99">
        <f>M57/L57</f>
        <v>79.09485594000779</v>
      </c>
      <c r="O57" s="101">
        <f>L57-I57</f>
        <v>0</v>
      </c>
      <c r="P57" s="102">
        <f>N57-K57</f>
        <v>-11.814234969083117</v>
      </c>
      <c r="Q57" s="103">
        <f>N57/K57</f>
        <v>0.87004341534008567</v>
      </c>
      <c r="R57" s="277"/>
      <c r="S57" s="1">
        <v>0.37152777777777773</v>
      </c>
      <c r="T57" s="2">
        <v>0.41951388888888891</v>
      </c>
      <c r="U57" s="104">
        <v>5.6666666666666199</v>
      </c>
      <c r="V57" s="105">
        <v>69.100000000000094</v>
      </c>
      <c r="W57" s="106"/>
      <c r="X57" s="107"/>
      <c r="Y57" s="262"/>
      <c r="Z57" s="263"/>
      <c r="AA57" s="111">
        <f>M57-J57</f>
        <v>-259.91316931982874</v>
      </c>
      <c r="AB57" s="103">
        <f>M57/J57</f>
        <v>0.87004341534008567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1544</v>
      </c>
      <c r="G58" s="95">
        <f t="shared" si="27"/>
        <v>91620.96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1741.353383458644</v>
      </c>
      <c r="N58" s="99">
        <f>M58/L58</f>
        <v>72.556390977443499</v>
      </c>
      <c r="O58" s="101">
        <f>L58-I58</f>
        <v>0</v>
      </c>
      <c r="P58" s="102">
        <f>N58-K58</f>
        <v>-10.77694235588983</v>
      </c>
      <c r="Q58" s="103">
        <f>N58/K58</f>
        <v>0.87067669172932205</v>
      </c>
      <c r="R58" s="277"/>
      <c r="S58" s="1">
        <v>0.42430555555555549</v>
      </c>
      <c r="T58" s="2">
        <v>0.46124999999999999</v>
      </c>
      <c r="U58" s="104">
        <v>6.8999999999998796</v>
      </c>
      <c r="V58" s="105">
        <v>53.200000000000081</v>
      </c>
      <c r="W58" s="106">
        <v>0.46124999999999999</v>
      </c>
      <c r="X58" s="107">
        <v>0.50208333333333321</v>
      </c>
      <c r="Y58" s="262"/>
      <c r="Z58" s="263"/>
      <c r="AA58" s="111">
        <f>M58-J58</f>
        <v>-258.64661654135602</v>
      </c>
      <c r="AB58" s="103">
        <f>M58/J58</f>
        <v>0.87067669172932194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3206</v>
      </c>
      <c r="G59" s="95">
        <f t="shared" si="27"/>
        <v>188096.02000000002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1756.9797533871179</v>
      </c>
      <c r="N59" s="99">
        <f>M59/L59</f>
        <v>73.207489724463244</v>
      </c>
      <c r="O59" s="101">
        <f>L59-I59</f>
        <v>0</v>
      </c>
      <c r="P59" s="102">
        <f>N59-K59</f>
        <v>-10.125843608870085</v>
      </c>
      <c r="Q59" s="103">
        <f>N59/K59</f>
        <v>0.87848987669355894</v>
      </c>
      <c r="R59" s="277"/>
      <c r="S59" s="1">
        <v>0.50208333333333321</v>
      </c>
      <c r="T59" s="2">
        <v>0.57811342592592596</v>
      </c>
      <c r="U59" s="104">
        <v>58.799999999999841</v>
      </c>
      <c r="V59" s="105">
        <v>109.48333333333355</v>
      </c>
      <c r="W59" s="106"/>
      <c r="X59" s="107"/>
      <c r="Y59" s="262"/>
      <c r="Z59" s="263"/>
      <c r="AA59" s="111">
        <f>M59-J59</f>
        <v>-243.02024661288215</v>
      </c>
      <c r="AB59" s="103">
        <f>M59/J59</f>
        <v>0.87848987669355894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1742.2739108004021</v>
      </c>
      <c r="N72" s="139">
        <f t="shared" ref="N72:N78" si="31">M72/L72</f>
        <v>76.583468606611078</v>
      </c>
      <c r="O72" s="140">
        <f t="shared" ref="O72:O78" si="32">L72-I72</f>
        <v>0</v>
      </c>
      <c r="P72" s="141">
        <f t="shared" ref="P72:P78" si="33">N72-K72</f>
        <v>-11.328619305476835</v>
      </c>
      <c r="Q72" s="142">
        <f t="shared" ref="Q72:Q78" si="34">N72/K72</f>
        <v>0.87113695540020097</v>
      </c>
      <c r="R72" s="278"/>
      <c r="S72" s="143">
        <f>S56</f>
        <v>0.33333333333333331</v>
      </c>
      <c r="T72" s="144">
        <f>INDEX(T56:T71,COUNTA(T56:T71))</f>
        <v>0.57811342592592596</v>
      </c>
      <c r="U72" s="145"/>
      <c r="V72" s="156"/>
      <c r="W72" s="135"/>
      <c r="X72" s="139"/>
      <c r="Y72" s="265"/>
      <c r="Z72" s="266"/>
      <c r="AA72" s="157">
        <f t="shared" ref="AA72:AA78" si="35">M72-J72</f>
        <v>-257.72608919959794</v>
      </c>
      <c r="AB72" s="142">
        <f t="shared" ref="AB72:AB78" si="36">M72/J72</f>
        <v>0.87113695540020109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3967</v>
      </c>
      <c r="G73" s="159">
        <f t="shared" ref="G73:G78" si="37">E73*F73</f>
        <v>150507.97999999998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3032.745805903588</v>
      </c>
      <c r="N73" s="163">
        <f t="shared" si="31"/>
        <v>144.4164669477899</v>
      </c>
      <c r="O73" s="165">
        <f t="shared" si="32"/>
        <v>0</v>
      </c>
      <c r="P73" s="166">
        <f t="shared" si="33"/>
        <v>-27.012104480781517</v>
      </c>
      <c r="Q73" s="152">
        <f t="shared" si="34"/>
        <v>0.84242939052877452</v>
      </c>
      <c r="R73" s="276">
        <f>Q89</f>
        <v>0.86541425362132873</v>
      </c>
      <c r="S73" s="167">
        <v>0.25</v>
      </c>
      <c r="T73" s="168">
        <v>0.30450231481481482</v>
      </c>
      <c r="U73" s="169"/>
      <c r="V73" s="170">
        <v>78.483333333333348</v>
      </c>
      <c r="W73" s="168"/>
      <c r="X73" s="171"/>
      <c r="Y73" s="279"/>
      <c r="Z73" s="280"/>
      <c r="AA73" s="109">
        <f t="shared" si="35"/>
        <v>-567.25419409641199</v>
      </c>
      <c r="AB73" s="152">
        <f t="shared" si="36"/>
        <v>0.84242939052877441</v>
      </c>
      <c r="AC73" s="267">
        <f>AB89</f>
        <v>0.86541425362132873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2120</v>
      </c>
      <c r="G74" s="95">
        <f t="shared" si="37"/>
        <v>82658.8</v>
      </c>
      <c r="H74" s="96"/>
      <c r="I74" s="97">
        <v>19</v>
      </c>
      <c r="J74" s="98">
        <v>3600</v>
      </c>
      <c r="K74" s="99">
        <f t="shared" ref="K74:K112" si="39">J74/I74</f>
        <v>189.47368421052633</v>
      </c>
      <c r="L74" s="100">
        <v>19</v>
      </c>
      <c r="M74" s="98">
        <f t="shared" si="38"/>
        <v>3020.1820340324512</v>
      </c>
      <c r="N74" s="99">
        <f t="shared" si="31"/>
        <v>158.95694915960269</v>
      </c>
      <c r="O74" s="101">
        <f t="shared" si="32"/>
        <v>0</v>
      </c>
      <c r="P74" s="102">
        <f t="shared" si="33"/>
        <v>-30.516735050923643</v>
      </c>
      <c r="Q74" s="103">
        <f t="shared" si="34"/>
        <v>0.83893945389790303</v>
      </c>
      <c r="R74" s="277"/>
      <c r="S74" s="1">
        <v>0.30902777777777779</v>
      </c>
      <c r="T74" s="2">
        <v>0.33827546296296296</v>
      </c>
      <c r="U74" s="104">
        <v>6.5166666666666728</v>
      </c>
      <c r="V74" s="105">
        <v>42.116666666666646</v>
      </c>
      <c r="W74" s="106"/>
      <c r="X74" s="107"/>
      <c r="Y74" s="262"/>
      <c r="Z74" s="263"/>
      <c r="AA74" s="111">
        <f t="shared" si="35"/>
        <v>-579.81796596754884</v>
      </c>
      <c r="AB74" s="103">
        <f t="shared" si="36"/>
        <v>0.83893945389790314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3189</v>
      </c>
      <c r="G75" s="95">
        <f t="shared" si="37"/>
        <v>99720.03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3029.1292875989448</v>
      </c>
      <c r="N75" s="99">
        <f t="shared" si="31"/>
        <v>159.42785724204973</v>
      </c>
      <c r="O75" s="101">
        <f t="shared" si="32"/>
        <v>0</v>
      </c>
      <c r="P75" s="102">
        <f t="shared" si="33"/>
        <v>-30.045826968476604</v>
      </c>
      <c r="Q75" s="103">
        <f t="shared" si="34"/>
        <v>0.84142480211081794</v>
      </c>
      <c r="R75" s="277"/>
      <c r="S75" s="1">
        <v>0.34375</v>
      </c>
      <c r="T75" s="2">
        <v>0.38761574074074073</v>
      </c>
      <c r="U75" s="104">
        <v>7.88333333333334</v>
      </c>
      <c r="V75" s="105">
        <v>63.166666666666657</v>
      </c>
      <c r="W75" s="106"/>
      <c r="X75" s="107"/>
      <c r="Y75" s="262"/>
      <c r="Z75" s="263"/>
      <c r="AA75" s="111">
        <f t="shared" si="35"/>
        <v>-570.87071240105524</v>
      </c>
      <c r="AB75" s="103">
        <f t="shared" si="36"/>
        <v>0.84142480211081794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2948</v>
      </c>
      <c r="G76" s="95">
        <f t="shared" si="37"/>
        <v>108663.28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3198.5533453887879</v>
      </c>
      <c r="N76" s="99">
        <f t="shared" si="31"/>
        <v>152.31206406613276</v>
      </c>
      <c r="O76" s="101">
        <f t="shared" si="32"/>
        <v>0</v>
      </c>
      <c r="P76" s="102">
        <f t="shared" si="33"/>
        <v>-19.116507362438654</v>
      </c>
      <c r="Q76" s="103">
        <f t="shared" si="34"/>
        <v>0.88848704038577453</v>
      </c>
      <c r="R76" s="277"/>
      <c r="S76" s="1">
        <v>0.39305555555555555</v>
      </c>
      <c r="T76" s="2">
        <v>0.43145833333333333</v>
      </c>
      <c r="U76" s="104">
        <v>7.8333333333333321</v>
      </c>
      <c r="V76" s="105">
        <v>55.300000000000011</v>
      </c>
      <c r="W76" s="106"/>
      <c r="X76" s="107"/>
      <c r="Y76" s="262"/>
      <c r="Z76" s="263"/>
      <c r="AA76" s="191">
        <f t="shared" si="35"/>
        <v>-401.44665461121213</v>
      </c>
      <c r="AB76" s="192">
        <f t="shared" si="36"/>
        <v>0.88848704038577442</v>
      </c>
      <c r="AC76" s="268"/>
    </row>
    <row r="77" spans="1:29" ht="15.75" customHeight="1">
      <c r="A77" s="272"/>
      <c r="B77" s="92" t="s">
        <v>179</v>
      </c>
      <c r="C77" s="286" t="s">
        <v>191</v>
      </c>
      <c r="D77" s="286"/>
      <c r="E77" s="93">
        <v>38.630000000000003</v>
      </c>
      <c r="F77" s="98">
        <v>4203</v>
      </c>
      <c r="G77" s="95">
        <f t="shared" si="37"/>
        <v>162361.89000000001</v>
      </c>
      <c r="H77" s="113"/>
      <c r="I77" s="97">
        <v>20</v>
      </c>
      <c r="J77" s="98">
        <v>3600</v>
      </c>
      <c r="K77" s="99">
        <f t="shared" si="39"/>
        <v>180</v>
      </c>
      <c r="L77" s="114">
        <v>20</v>
      </c>
      <c r="M77" s="98">
        <f t="shared" si="38"/>
        <v>3203.6417531230172</v>
      </c>
      <c r="N77" s="99">
        <f t="shared" si="31"/>
        <v>160.18208765615086</v>
      </c>
      <c r="O77" s="101">
        <f t="shared" si="32"/>
        <v>0</v>
      </c>
      <c r="P77" s="102">
        <f t="shared" si="33"/>
        <v>-19.817912343849144</v>
      </c>
      <c r="Q77" s="103">
        <f t="shared" si="34"/>
        <v>0.8899004869786159</v>
      </c>
      <c r="R77" s="277"/>
      <c r="S77" s="1">
        <v>0.4349189814814815</v>
      </c>
      <c r="T77" s="2">
        <v>0.48958333333333331</v>
      </c>
      <c r="U77" s="104">
        <v>4.9833333333333663</v>
      </c>
      <c r="V77" s="105">
        <v>78.716666666666612</v>
      </c>
      <c r="W77" s="106">
        <v>0.48958333333333331</v>
      </c>
      <c r="X77" s="107">
        <v>0.53009259259259256</v>
      </c>
      <c r="Y77" s="262"/>
      <c r="Z77" s="263"/>
      <c r="AA77" s="191">
        <f t="shared" si="35"/>
        <v>-396.35824687698278</v>
      </c>
      <c r="AB77" s="192">
        <f t="shared" si="36"/>
        <v>0.8899004869786159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5330</v>
      </c>
      <c r="G78" s="115">
        <f t="shared" si="37"/>
        <v>202540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3208.6956521739121</v>
      </c>
      <c r="N78" s="99">
        <f t="shared" si="31"/>
        <v>152.79503105590058</v>
      </c>
      <c r="O78" s="101">
        <f t="shared" si="32"/>
        <v>0</v>
      </c>
      <c r="P78" s="102">
        <f t="shared" si="33"/>
        <v>-18.633540372670836</v>
      </c>
      <c r="Q78" s="103">
        <f t="shared" si="34"/>
        <v>0.89130434782608681</v>
      </c>
      <c r="R78" s="277"/>
      <c r="S78" s="1">
        <v>0.53009259259259256</v>
      </c>
      <c r="T78" s="2">
        <v>0.59930555555555554</v>
      </c>
      <c r="U78" s="104">
        <v>58.333333333333314</v>
      </c>
      <c r="V78" s="105">
        <v>99.666666666666686</v>
      </c>
      <c r="W78" s="106"/>
      <c r="X78" s="107"/>
      <c r="Y78" s="262"/>
      <c r="Z78" s="263"/>
      <c r="AA78" s="191">
        <f t="shared" si="35"/>
        <v>-391.30434782608791</v>
      </c>
      <c r="AB78" s="192">
        <f t="shared" si="36"/>
        <v>0.8913043478260867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20.166666666666668</v>
      </c>
      <c r="J89" s="138">
        <f t="shared" si="40"/>
        <v>3600</v>
      </c>
      <c r="K89" s="139">
        <f t="shared" ref="K89" si="41">J89/I89</f>
        <v>178.51239669421486</v>
      </c>
      <c r="L89" s="137">
        <f t="shared" ref="L89:M89" si="42">AVERAGE(L73:L88)</f>
        <v>20.166666666666668</v>
      </c>
      <c r="M89" s="138">
        <f t="shared" si="42"/>
        <v>3115.4913130367836</v>
      </c>
      <c r="N89" s="139">
        <f>M89/L89</f>
        <v>154.4871725472785</v>
      </c>
      <c r="O89" s="140">
        <f>L89-I89</f>
        <v>0</v>
      </c>
      <c r="P89" s="141">
        <f>N89-K89</f>
        <v>-24.025224146936353</v>
      </c>
      <c r="Q89" s="142">
        <f>N89/K89</f>
        <v>0.86541425362132873</v>
      </c>
      <c r="R89" s="278"/>
      <c r="S89" s="143">
        <f>S73</f>
        <v>0.25</v>
      </c>
      <c r="T89" s="144">
        <f>INDEX(T73:T88,COUNTA(T73:T88))</f>
        <v>0.59930555555555554</v>
      </c>
      <c r="U89" s="145"/>
      <c r="V89" s="156"/>
      <c r="W89" s="135"/>
      <c r="X89" s="139"/>
      <c r="Y89" s="265"/>
      <c r="Z89" s="266"/>
      <c r="AA89" s="157">
        <f>M89-J89</f>
        <v>-484.50868696321641</v>
      </c>
      <c r="AB89" s="142">
        <f>M89/J89</f>
        <v>0.86541425362132873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1513</v>
      </c>
      <c r="G90" s="159">
        <f t="shared" ref="G90:G93" si="43">E90*F90</f>
        <v>51789.99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2588.7832699619776</v>
      </c>
      <c r="N90" s="163">
        <f>M90/L90</f>
        <v>161.7989543726236</v>
      </c>
      <c r="O90" s="165">
        <f>L90-I90</f>
        <v>0</v>
      </c>
      <c r="P90" s="166">
        <f>N90-K90</f>
        <v>-25.701045627376402</v>
      </c>
      <c r="Q90" s="152">
        <f>N90/K90</f>
        <v>0.86292775665399257</v>
      </c>
      <c r="R90" s="276">
        <f>Q106</f>
        <v>0.86992233224307025</v>
      </c>
      <c r="S90" s="167">
        <v>0.25</v>
      </c>
      <c r="T90" s="168">
        <v>0.27435185185185185</v>
      </c>
      <c r="U90" s="169"/>
      <c r="V90" s="170">
        <v>35.066666666666663</v>
      </c>
      <c r="W90" s="173"/>
      <c r="X90" s="151"/>
      <c r="Y90" s="279"/>
      <c r="Z90" s="280"/>
      <c r="AA90" s="109">
        <f>M90-J90</f>
        <v>-411.21673003802243</v>
      </c>
      <c r="AB90" s="152">
        <f>M90/J90</f>
        <v>0.86292775665399257</v>
      </c>
      <c r="AC90" s="267">
        <f>AB106</f>
        <v>0.86992233224307025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1218</v>
      </c>
      <c r="G91" s="95">
        <f t="shared" si="43"/>
        <v>42349.86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2585.3773584905689</v>
      </c>
      <c r="N91" s="99">
        <f>M91/L91</f>
        <v>235.03430531732445</v>
      </c>
      <c r="O91" s="101">
        <f>L91-I91</f>
        <v>0</v>
      </c>
      <c r="P91" s="102">
        <f>N91-K91</f>
        <v>-37.692967409948295</v>
      </c>
      <c r="Q91" s="103">
        <f>N91/K91</f>
        <v>0.86179245283018957</v>
      </c>
      <c r="R91" s="277"/>
      <c r="S91" s="1">
        <v>0.27777777777777779</v>
      </c>
      <c r="T91" s="2">
        <v>0.2974074074074074</v>
      </c>
      <c r="U91" s="104">
        <v>4.9333333333333584</v>
      </c>
      <c r="V91" s="105">
        <v>28.266666666666637</v>
      </c>
      <c r="W91" s="106"/>
      <c r="X91" s="107"/>
      <c r="Y91" s="262"/>
      <c r="Z91" s="263"/>
      <c r="AA91" s="111">
        <f>M91-J91</f>
        <v>-414.62264150943111</v>
      </c>
      <c r="AB91" s="103">
        <f>M91/J91</f>
        <v>0.86179245283018968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4166</v>
      </c>
      <c r="G92" s="95">
        <f t="shared" si="43"/>
        <v>149267.78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2879.1706661547319</v>
      </c>
      <c r="N92" s="99">
        <f>M92/L92</f>
        <v>239.93088884622765</v>
      </c>
      <c r="O92" s="101">
        <f>L92-I92</f>
        <v>0</v>
      </c>
      <c r="P92" s="102">
        <f>N92-K92</f>
        <v>-32.819111153772354</v>
      </c>
      <c r="Q92" s="103">
        <f>N92/K92</f>
        <v>0.8796732863289739</v>
      </c>
      <c r="R92" s="277"/>
      <c r="S92" s="1">
        <v>0.34040509259259261</v>
      </c>
      <c r="T92" s="2">
        <v>0.40069444444444446</v>
      </c>
      <c r="U92" s="104">
        <v>7.1833333333333904</v>
      </c>
      <c r="V92" s="105">
        <v>86.816666666666677</v>
      </c>
      <c r="W92" s="106"/>
      <c r="X92" s="107"/>
      <c r="Y92" s="262"/>
      <c r="Z92" s="263"/>
      <c r="AA92" s="111">
        <f>M92-J92</f>
        <v>-393.82933384526814</v>
      </c>
      <c r="AB92" s="103">
        <f>M92/J92</f>
        <v>0.87967328632897401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3115</v>
      </c>
      <c r="G93" s="115">
        <f t="shared" si="43"/>
        <v>113417.15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2860.7142857142812</v>
      </c>
      <c r="N93" s="99">
        <f>M93/L93</f>
        <v>260.06493506493467</v>
      </c>
      <c r="O93" s="101">
        <f>L93-I93</f>
        <v>0</v>
      </c>
      <c r="P93" s="102">
        <f>N93-K93</f>
        <v>-37.480519480519888</v>
      </c>
      <c r="Q93" s="103">
        <f>N93/K93</f>
        <v>0.87403430666491944</v>
      </c>
      <c r="R93" s="277"/>
      <c r="S93" s="1">
        <v>0.4055555555555555</v>
      </c>
      <c r="T93" s="2">
        <v>0.45092592592592595</v>
      </c>
      <c r="U93" s="104">
        <v>6.9999999999998952</v>
      </c>
      <c r="V93" s="105">
        <v>65.333333333333442</v>
      </c>
      <c r="W93" s="106"/>
      <c r="X93" s="107"/>
      <c r="Y93" s="262"/>
      <c r="Z93" s="263"/>
      <c r="AA93" s="111">
        <f>M93-J93</f>
        <v>-412.28571428571877</v>
      </c>
      <c r="AB93" s="103">
        <f>M93/J93</f>
        <v>0.87403430666491944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2728.5113950803898</v>
      </c>
      <c r="N106" s="139">
        <f t="shared" ref="N106:N112" si="47">M106/L106</f>
        <v>218.28091160643118</v>
      </c>
      <c r="O106" s="140">
        <f t="shared" ref="O106:O112" si="48">L106-I106</f>
        <v>0</v>
      </c>
      <c r="P106" s="141">
        <f t="shared" ref="P106:P112" si="49">N106-K106</f>
        <v>-32.639088393568812</v>
      </c>
      <c r="Q106" s="142">
        <f t="shared" ref="Q106:Q112" si="50">N106/K106</f>
        <v>0.86992233224307025</v>
      </c>
      <c r="R106" s="278"/>
      <c r="S106" s="143">
        <f>S90</f>
        <v>0.25</v>
      </c>
      <c r="T106" s="144">
        <f>INDEX(T90:T105,COUNTA(T90:T105))</f>
        <v>0.45092592592592595</v>
      </c>
      <c r="U106" s="145"/>
      <c r="V106" s="156"/>
      <c r="W106" s="135"/>
      <c r="X106" s="139"/>
      <c r="Y106" s="265"/>
      <c r="Z106" s="266"/>
      <c r="AA106" s="157">
        <f t="shared" ref="AA106:AA112" si="51">M106-J106</f>
        <v>-407.98860491961022</v>
      </c>
      <c r="AB106" s="142">
        <f t="shared" ref="AB106:AB112" si="52">M106/J106</f>
        <v>0.86992233224307025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712</v>
      </c>
      <c r="G107" s="159">
        <f t="shared" ref="G107:G112" si="53">E107*F107</f>
        <v>18960.559999999998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 t="shared" ref="M107:M112" si="54">F107/V107*60</f>
        <v>2780.0433839479338</v>
      </c>
      <c r="N107" s="163">
        <f t="shared" si="47"/>
        <v>463.34056399132231</v>
      </c>
      <c r="O107" s="165">
        <f t="shared" si="48"/>
        <v>0</v>
      </c>
      <c r="P107" s="166">
        <f t="shared" si="49"/>
        <v>-82.159436008677687</v>
      </c>
      <c r="Q107" s="152">
        <f t="shared" si="50"/>
        <v>0.84938691840755698</v>
      </c>
      <c r="R107" s="276">
        <f>Q123</f>
        <v>0.88180231397029085</v>
      </c>
      <c r="S107" s="193">
        <v>0.35555555555555551</v>
      </c>
      <c r="T107" s="194">
        <v>0.36622685185185183</v>
      </c>
      <c r="U107" s="169"/>
      <c r="V107" s="170">
        <v>15.366666666666697</v>
      </c>
      <c r="W107" s="168"/>
      <c r="X107" s="171"/>
      <c r="Y107" s="279"/>
      <c r="Z107" s="280"/>
      <c r="AA107" s="109">
        <f t="shared" si="51"/>
        <v>-492.95661605206624</v>
      </c>
      <c r="AB107" s="152">
        <f t="shared" si="52"/>
        <v>0.84938691840755687</v>
      </c>
      <c r="AC107" s="267">
        <f>AB123</f>
        <v>0.88180231397029085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1633</v>
      </c>
      <c r="G108" s="95">
        <f t="shared" si="53"/>
        <v>49969.8</v>
      </c>
      <c r="H108" s="96"/>
      <c r="I108" s="97">
        <v>6</v>
      </c>
      <c r="J108" s="98">
        <v>3273</v>
      </c>
      <c r="K108" s="99">
        <f t="shared" si="39"/>
        <v>545.5</v>
      </c>
      <c r="L108" s="100">
        <v>6</v>
      </c>
      <c r="M108" s="98">
        <f t="shared" si="54"/>
        <v>2799.4285714285684</v>
      </c>
      <c r="N108" s="99">
        <f t="shared" si="47"/>
        <v>466.57142857142804</v>
      </c>
      <c r="O108" s="101">
        <f t="shared" si="48"/>
        <v>0</v>
      </c>
      <c r="P108" s="102">
        <f t="shared" si="49"/>
        <v>-78.928571428571956</v>
      </c>
      <c r="Q108" s="103">
        <f t="shared" si="50"/>
        <v>0.85530967657457024</v>
      </c>
      <c r="R108" s="277"/>
      <c r="S108" s="1">
        <v>0.36944444444444441</v>
      </c>
      <c r="T108" s="2">
        <v>0.39374999999999999</v>
      </c>
      <c r="U108" s="104">
        <v>4.6333333333333115</v>
      </c>
      <c r="V108" s="105">
        <v>35.000000000000036</v>
      </c>
      <c r="W108" s="106"/>
      <c r="X108" s="113"/>
      <c r="Y108" s="262"/>
      <c r="Z108" s="263"/>
      <c r="AA108" s="111">
        <f t="shared" si="51"/>
        <v>-473.57142857143162</v>
      </c>
      <c r="AB108" s="103">
        <f t="shared" si="52"/>
        <v>0.85530967657457024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1353</v>
      </c>
      <c r="G109" s="95">
        <f t="shared" si="53"/>
        <v>33459.69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 t="shared" si="54"/>
        <v>3234.2629482071702</v>
      </c>
      <c r="N109" s="99">
        <f t="shared" si="47"/>
        <v>539.04382470119504</v>
      </c>
      <c r="O109" s="101">
        <f t="shared" si="48"/>
        <v>0</v>
      </c>
      <c r="P109" s="102">
        <f t="shared" si="49"/>
        <v>-60.956175298804965</v>
      </c>
      <c r="Q109" s="103">
        <f t="shared" si="50"/>
        <v>0.89840637450199168</v>
      </c>
      <c r="R109" s="277"/>
      <c r="S109" s="1">
        <v>0.39748842592592593</v>
      </c>
      <c r="T109" s="2">
        <v>0.41491898148148149</v>
      </c>
      <c r="U109" s="104">
        <v>5.3833333333333488</v>
      </c>
      <c r="V109" s="105">
        <v>25.100000000000009</v>
      </c>
      <c r="W109" s="106"/>
      <c r="X109" s="107"/>
      <c r="Y109" s="262"/>
      <c r="Z109" s="263"/>
      <c r="AA109" s="111">
        <f t="shared" si="51"/>
        <v>-365.73705179282979</v>
      </c>
      <c r="AB109" s="103">
        <f t="shared" si="52"/>
        <v>0.89840637450199168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1071</v>
      </c>
      <c r="G110" s="95">
        <f t="shared" si="53"/>
        <v>26710.74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 t="shared" si="54"/>
        <v>3212.9999999999859</v>
      </c>
      <c r="N110" s="99">
        <f t="shared" si="47"/>
        <v>535.49999999999761</v>
      </c>
      <c r="O110" s="101">
        <f t="shared" si="48"/>
        <v>0</v>
      </c>
      <c r="P110" s="102">
        <f t="shared" si="49"/>
        <v>-64.500000000002387</v>
      </c>
      <c r="Q110" s="103">
        <f t="shared" si="50"/>
        <v>0.89249999999999607</v>
      </c>
      <c r="R110" s="277"/>
      <c r="S110" s="1">
        <v>0.4194444444444444</v>
      </c>
      <c r="T110" s="2">
        <v>0.43333333333333335</v>
      </c>
      <c r="U110" s="104">
        <v>6.5166666666665929</v>
      </c>
      <c r="V110" s="105">
        <v>20.000000000000089</v>
      </c>
      <c r="W110" s="106"/>
      <c r="X110" s="113"/>
      <c r="Y110" s="262"/>
      <c r="Z110" s="263"/>
      <c r="AA110" s="111">
        <f t="shared" si="51"/>
        <v>-387.0000000000141</v>
      </c>
      <c r="AB110" s="103">
        <f t="shared" si="52"/>
        <v>0.89249999999999607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1356</v>
      </c>
      <c r="G111" s="95">
        <f t="shared" si="53"/>
        <v>33533.879999999997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 t="shared" si="54"/>
        <v>3226.4375413086518</v>
      </c>
      <c r="N111" s="99">
        <f t="shared" si="47"/>
        <v>537.73959021810867</v>
      </c>
      <c r="O111" s="101">
        <f t="shared" si="48"/>
        <v>0</v>
      </c>
      <c r="P111" s="102">
        <f t="shared" si="49"/>
        <v>-62.260409781891326</v>
      </c>
      <c r="Q111" s="103">
        <f t="shared" si="50"/>
        <v>0.8962326503635144</v>
      </c>
      <c r="R111" s="277"/>
      <c r="S111" s="1">
        <v>0.43819444444444439</v>
      </c>
      <c r="T111" s="2">
        <v>0.4557060185185185</v>
      </c>
      <c r="U111" s="104">
        <v>6.9999999999998952</v>
      </c>
      <c r="V111" s="105">
        <v>25.216666666666718</v>
      </c>
      <c r="W111" s="106"/>
      <c r="X111" s="113"/>
      <c r="Y111" s="262"/>
      <c r="Z111" s="263"/>
      <c r="AA111" s="111">
        <f t="shared" si="51"/>
        <v>-373.56245869134818</v>
      </c>
      <c r="AB111" s="103">
        <f t="shared" si="52"/>
        <v>0.8962326503635144</v>
      </c>
      <c r="AC111" s="268"/>
    </row>
    <row r="112" spans="1:29" ht="15.75" customHeight="1">
      <c r="A112" s="272"/>
      <c r="B112" s="92" t="s">
        <v>166</v>
      </c>
      <c r="C112" s="260" t="s">
        <v>253</v>
      </c>
      <c r="D112" s="261"/>
      <c r="E112" s="93">
        <v>20.11</v>
      </c>
      <c r="F112" s="94">
        <v>1823</v>
      </c>
      <c r="G112" s="115">
        <f t="shared" si="53"/>
        <v>36660.53</v>
      </c>
      <c r="H112" s="116"/>
      <c r="I112" s="97">
        <v>6</v>
      </c>
      <c r="J112" s="98">
        <v>3600</v>
      </c>
      <c r="K112" s="99">
        <f t="shared" si="39"/>
        <v>600</v>
      </c>
      <c r="L112" s="100">
        <v>6</v>
      </c>
      <c r="M112" s="98">
        <f t="shared" si="54"/>
        <v>3217.0588235294003</v>
      </c>
      <c r="N112" s="99">
        <f t="shared" si="47"/>
        <v>536.17647058823343</v>
      </c>
      <c r="O112" s="101">
        <f t="shared" si="48"/>
        <v>0</v>
      </c>
      <c r="P112" s="102">
        <f t="shared" si="49"/>
        <v>-63.823529411766572</v>
      </c>
      <c r="Q112" s="103">
        <f t="shared" si="50"/>
        <v>0.89362745098038909</v>
      </c>
      <c r="R112" s="277"/>
      <c r="S112" s="1">
        <v>0.4590277777777777</v>
      </c>
      <c r="T112" s="2">
        <v>0.4826388888888889</v>
      </c>
      <c r="U112" s="104">
        <v>4.7833333333332551</v>
      </c>
      <c r="V112" s="105">
        <v>34.000000000000121</v>
      </c>
      <c r="W112" s="106"/>
      <c r="X112" s="113"/>
      <c r="Y112" s="262"/>
      <c r="Z112" s="263"/>
      <c r="AA112" s="111">
        <f t="shared" si="51"/>
        <v>-382.94117647059966</v>
      </c>
      <c r="AB112" s="103">
        <f t="shared" si="52"/>
        <v>0.89362745098038898</v>
      </c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3491</v>
      </c>
      <c r="K123" s="139">
        <f t="shared" ref="K123" si="56">J123/I123</f>
        <v>581.83333333333337</v>
      </c>
      <c r="L123" s="137">
        <f t="shared" ref="L123:M123" si="57">AVERAGE(L107:L122)</f>
        <v>6</v>
      </c>
      <c r="M123" s="138">
        <f t="shared" si="57"/>
        <v>3078.3718780702852</v>
      </c>
      <c r="N123" s="139">
        <f>M123/L123</f>
        <v>513.06197967838091</v>
      </c>
      <c r="O123" s="140">
        <f>L123-I123</f>
        <v>0</v>
      </c>
      <c r="P123" s="141">
        <f>N123-K123</f>
        <v>-68.771353654952463</v>
      </c>
      <c r="Q123" s="142">
        <f>N123/K123</f>
        <v>0.88180231397029085</v>
      </c>
      <c r="R123" s="278"/>
      <c r="S123" s="143">
        <f>S107</f>
        <v>0.35555555555555551</v>
      </c>
      <c r="T123" s="144">
        <f>INDEX(T107:T122,COUNTA(T107:T122))</f>
        <v>0.4826388888888889</v>
      </c>
      <c r="U123" s="145"/>
      <c r="V123" s="156"/>
      <c r="W123" s="135"/>
      <c r="X123" s="139"/>
      <c r="Y123" s="265"/>
      <c r="Z123" s="266"/>
      <c r="AA123" s="157">
        <f>M123-J123</f>
        <v>-412.62812192971478</v>
      </c>
      <c r="AB123" s="142">
        <f>M123/J123</f>
        <v>0.88180231397029085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2092</v>
      </c>
      <c r="G124" s="159">
        <f t="shared" ref="G124:G126" si="58">E124*F124</f>
        <v>118804.68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1734.5002303086158</v>
      </c>
      <c r="N124" s="163">
        <f>M124/L124</f>
        <v>75.413053491678951</v>
      </c>
      <c r="O124" s="165">
        <f>L124-I124</f>
        <v>0</v>
      </c>
      <c r="P124" s="166">
        <f>N124-K124</f>
        <v>-11.543468247451486</v>
      </c>
      <c r="Q124" s="152">
        <f>N124/K124</f>
        <v>0.86725011515430794</v>
      </c>
      <c r="R124" s="276">
        <f>Q140</f>
        <v>0.86607935385471013</v>
      </c>
      <c r="S124" s="167">
        <v>0.70833333333333337</v>
      </c>
      <c r="T124" s="168">
        <v>0.75858796296296294</v>
      </c>
      <c r="U124" s="169"/>
      <c r="V124" s="170">
        <v>72.366666666666575</v>
      </c>
      <c r="W124" s="87"/>
      <c r="X124" s="88"/>
      <c r="Y124" s="279"/>
      <c r="Z124" s="280"/>
      <c r="AA124" s="109">
        <f>M124-J124</f>
        <v>-265.49976969138424</v>
      </c>
      <c r="AB124" s="152">
        <f>M124/J124</f>
        <v>0.86725011515430783</v>
      </c>
      <c r="AC124" s="352">
        <f>AB140</f>
        <v>0.86607935385471013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1689</v>
      </c>
      <c r="G125" s="95">
        <f t="shared" si="58"/>
        <v>96053.43</v>
      </c>
      <c r="H125" s="96"/>
      <c r="I125" s="97">
        <v>23</v>
      </c>
      <c r="J125" s="98">
        <v>2000</v>
      </c>
      <c r="K125" s="99">
        <f t="shared" ref="K125:K126" si="59">J125/I125</f>
        <v>86.956521739130437</v>
      </c>
      <c r="L125" s="100">
        <v>23</v>
      </c>
      <c r="M125" s="98">
        <f>F125/V125*60</f>
        <v>1730.8283518360365</v>
      </c>
      <c r="N125" s="99">
        <f>M125/L125</f>
        <v>75.253406601566809</v>
      </c>
      <c r="O125" s="101">
        <f>L125-I125</f>
        <v>0</v>
      </c>
      <c r="P125" s="102">
        <f>N125-K125</f>
        <v>-11.703115137563628</v>
      </c>
      <c r="Q125" s="103">
        <f>N125/K125</f>
        <v>0.86541417591801828</v>
      </c>
      <c r="R125" s="277"/>
      <c r="S125" s="1">
        <v>0.7628125</v>
      </c>
      <c r="T125" s="2">
        <v>0.80347222222222225</v>
      </c>
      <c r="U125" s="104">
        <v>6.0833333333333783</v>
      </c>
      <c r="V125" s="105">
        <v>58.55000000000004</v>
      </c>
      <c r="W125" s="106"/>
      <c r="X125" s="107"/>
      <c r="Y125" s="262"/>
      <c r="Z125" s="263"/>
      <c r="AA125" s="111">
        <f>M125-J125</f>
        <v>-269.17164816396348</v>
      </c>
      <c r="AB125" s="103">
        <f>M125/J125</f>
        <v>0.86541417591801828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1760</v>
      </c>
      <c r="G126" s="95">
        <f t="shared" si="58"/>
        <v>77968</v>
      </c>
      <c r="H126" s="96"/>
      <c r="I126" s="97">
        <v>17</v>
      </c>
      <c r="J126" s="98">
        <v>2000</v>
      </c>
      <c r="K126" s="99">
        <f t="shared" si="59"/>
        <v>117.64705882352941</v>
      </c>
      <c r="L126" s="100">
        <v>17</v>
      </c>
      <c r="M126" s="98">
        <f>F126/V126*60</f>
        <v>1731.1475409836082</v>
      </c>
      <c r="N126" s="99">
        <f>M126/L126</f>
        <v>101.83220829315343</v>
      </c>
      <c r="O126" s="101">
        <f>L126-I126</f>
        <v>0</v>
      </c>
      <c r="P126" s="102">
        <f>N126-K126</f>
        <v>-15.814850530375978</v>
      </c>
      <c r="Q126" s="103">
        <f>N126/K126</f>
        <v>0.86557377049180417</v>
      </c>
      <c r="R126" s="277"/>
      <c r="S126" s="1">
        <v>0.80763888888888891</v>
      </c>
      <c r="T126" s="2">
        <v>0.85</v>
      </c>
      <c r="U126" s="104">
        <v>5.9999999999999787</v>
      </c>
      <c r="V126" s="105">
        <v>60.999999999999943</v>
      </c>
      <c r="W126" s="106"/>
      <c r="X126" s="107"/>
      <c r="Y126" s="262"/>
      <c r="Z126" s="263"/>
      <c r="AA126" s="111">
        <f>M126-J126</f>
        <v>-268.85245901639178</v>
      </c>
      <c r="AB126" s="103">
        <f>M126/J126</f>
        <v>0.86557377049180406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60">AVERAGE(I124:I139)</f>
        <v>21</v>
      </c>
      <c r="J140" s="138">
        <f t="shared" si="60"/>
        <v>2000</v>
      </c>
      <c r="K140" s="139">
        <f t="shared" ref="K140" si="61">J140/I140</f>
        <v>95.238095238095241</v>
      </c>
      <c r="L140" s="137">
        <f t="shared" ref="L140:M140" si="62">AVERAGE(L124:L139)</f>
        <v>21</v>
      </c>
      <c r="M140" s="138">
        <f t="shared" si="62"/>
        <v>1732.1587077094202</v>
      </c>
      <c r="N140" s="139">
        <f>M140/L140</f>
        <v>82.483747986162868</v>
      </c>
      <c r="O140" s="140">
        <f>L140-I140</f>
        <v>0</v>
      </c>
      <c r="P140" s="141">
        <f>N140-K140</f>
        <v>-12.754347251932373</v>
      </c>
      <c r="Q140" s="142">
        <f>N140/K140</f>
        <v>0.86607935385471013</v>
      </c>
      <c r="R140" s="278"/>
      <c r="S140" s="143">
        <f>S124</f>
        <v>0.70833333333333337</v>
      </c>
      <c r="T140" s="144">
        <f>INDEX(T124:T139,COUNTA(T124:T139))</f>
        <v>0.85</v>
      </c>
      <c r="U140" s="145"/>
      <c r="V140" s="156"/>
      <c r="W140" s="188"/>
      <c r="X140" s="189"/>
      <c r="Y140" s="265"/>
      <c r="Z140" s="266"/>
      <c r="AA140" s="157">
        <f>M140-J140</f>
        <v>-267.84129229057976</v>
      </c>
      <c r="AB140" s="142">
        <f>M140/J140</f>
        <v>0.86607935385471013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2071</v>
      </c>
      <c r="G141" s="159">
        <f t="shared" ref="G141:G142" si="63">E141*F141</f>
        <v>104937.57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1734.6672871102862</v>
      </c>
      <c r="N141" s="163">
        <f>M141/L141</f>
        <v>86.733364355514311</v>
      </c>
      <c r="O141" s="165">
        <f>L141-I141</f>
        <v>0</v>
      </c>
      <c r="P141" s="166">
        <f>N141-K141</f>
        <v>-13.266635644485689</v>
      </c>
      <c r="Q141" s="152">
        <f>N141/K141</f>
        <v>0.86733364355514309</v>
      </c>
      <c r="R141" s="276">
        <f>Q157</f>
        <v>0.86743394506524241</v>
      </c>
      <c r="S141" s="167">
        <v>0.708587962962963</v>
      </c>
      <c r="T141" s="168">
        <v>0.7583333333333333</v>
      </c>
      <c r="U141" s="169"/>
      <c r="V141" s="170">
        <v>71.63333333333324</v>
      </c>
      <c r="W141" s="168"/>
      <c r="X141" s="171"/>
      <c r="Y141" s="279"/>
      <c r="Z141" s="280"/>
      <c r="AA141" s="109">
        <f>M141-J141</f>
        <v>-265.33271288971378</v>
      </c>
      <c r="AB141" s="152">
        <f>M141/J141</f>
        <v>0.86733364355514309</v>
      </c>
      <c r="AC141" s="267">
        <f>AB157</f>
        <v>0.86743394506524241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2111</v>
      </c>
      <c r="G142" s="95">
        <f t="shared" si="63"/>
        <v>100483.6</v>
      </c>
      <c r="H142" s="96"/>
      <c r="I142" s="97">
        <v>23</v>
      </c>
      <c r="J142" s="98">
        <v>2000</v>
      </c>
      <c r="K142" s="99">
        <f t="shared" ref="K142" si="64">J142/I142</f>
        <v>86.956521739130437</v>
      </c>
      <c r="L142" s="100">
        <v>23</v>
      </c>
      <c r="M142" s="98">
        <f>F142/V142*60</f>
        <v>1735.0684931506835</v>
      </c>
      <c r="N142" s="99">
        <f>M142/L142</f>
        <v>75.437760571768848</v>
      </c>
      <c r="O142" s="101">
        <f>L142-I142</f>
        <v>0</v>
      </c>
      <c r="P142" s="102">
        <f>N142-K142</f>
        <v>-11.518761167361589</v>
      </c>
      <c r="Q142" s="103">
        <f>N142/K142</f>
        <v>0.86753424657534173</v>
      </c>
      <c r="R142" s="277"/>
      <c r="S142" s="1">
        <v>0.76250000000000007</v>
      </c>
      <c r="T142" s="2">
        <v>0.81319444444444455</v>
      </c>
      <c r="U142" s="104">
        <v>6.0000000000001386</v>
      </c>
      <c r="V142" s="105">
        <v>73.000000000000057</v>
      </c>
      <c r="W142" s="106"/>
      <c r="X142" s="107"/>
      <c r="Y142" s="262"/>
      <c r="Z142" s="263"/>
      <c r="AA142" s="111">
        <f>M142-J142</f>
        <v>-264.93150684931652</v>
      </c>
      <c r="AB142" s="103">
        <f>M142/J142</f>
        <v>0.86753424657534173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5">AVERAGE(I141:I156)</f>
        <v>21.5</v>
      </c>
      <c r="J157" s="138">
        <f t="shared" si="65"/>
        <v>2000</v>
      </c>
      <c r="K157" s="139">
        <f t="shared" ref="K157" si="66">J157/I157</f>
        <v>93.023255813953483</v>
      </c>
      <c r="L157" s="137">
        <f t="shared" ref="L157:M157" si="67">AVERAGE(L141:L156)</f>
        <v>21.5</v>
      </c>
      <c r="M157" s="138">
        <f t="shared" si="67"/>
        <v>1734.8678901304847</v>
      </c>
      <c r="N157" s="139">
        <f>M157/L157</f>
        <v>80.691529773510922</v>
      </c>
      <c r="O157" s="140">
        <f>L157-I157</f>
        <v>0</v>
      </c>
      <c r="P157" s="141">
        <f>N157-K157</f>
        <v>-12.331726040442561</v>
      </c>
      <c r="Q157" s="142">
        <f>N157/K157</f>
        <v>0.86743394506524241</v>
      </c>
      <c r="R157" s="278"/>
      <c r="S157" s="143">
        <f>S141</f>
        <v>0.708587962962963</v>
      </c>
      <c r="T157" s="144">
        <f>INDEX(T141:T156,COUNTA(T141:T156))</f>
        <v>0.81319444444444455</v>
      </c>
      <c r="U157" s="145"/>
      <c r="V157" s="156"/>
      <c r="W157" s="135"/>
      <c r="X157" s="139"/>
      <c r="Y157" s="265"/>
      <c r="Z157" s="266"/>
      <c r="AA157" s="157">
        <f>M157-J157</f>
        <v>-265.13210986951526</v>
      </c>
      <c r="AB157" s="142">
        <f>M157/J157</f>
        <v>0.86743394506524241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546" priority="3" operator="greaterThan">
      <formula>0</formula>
    </cfRule>
  </conditionalFormatting>
  <conditionalFormatting sqref="P5:P157 AA5:AA157">
    <cfRule type="cellIs" dxfId="545" priority="6" operator="lessThan">
      <formula>0</formula>
    </cfRule>
  </conditionalFormatting>
  <conditionalFormatting sqref="Q5:Q157 AB5:AB157">
    <cfRule type="cellIs" dxfId="544" priority="4" operator="greaterThan">
      <formula>1</formula>
    </cfRule>
    <cfRule type="cellIs" dxfId="543" priority="5" operator="lessThan">
      <formula>0.8</formula>
    </cfRule>
  </conditionalFormatting>
  <conditionalFormatting sqref="R5:R157 AC124">
    <cfRule type="cellIs" dxfId="542" priority="7" operator="lessThan">
      <formula>0.8</formula>
    </cfRule>
  </conditionalFormatting>
  <conditionalFormatting sqref="AC5:AC22 AC56:AC91">
    <cfRule type="cellIs" dxfId="541" priority="9" operator="lessThan">
      <formula>0.8</formula>
    </cfRule>
  </conditionalFormatting>
  <conditionalFormatting sqref="AC39">
    <cfRule type="cellIs" dxfId="540" priority="12" operator="lessThan">
      <formula>0.8</formula>
    </cfRule>
  </conditionalFormatting>
  <conditionalFormatting sqref="AC54">
    <cfRule type="cellIs" dxfId="539" priority="11" operator="lessThan">
      <formula>0.8</formula>
    </cfRule>
  </conditionalFormatting>
  <conditionalFormatting sqref="AC97:AC105">
    <cfRule type="cellIs" dxfId="538" priority="10" operator="lessThan">
      <formula>0.8</formula>
    </cfRule>
  </conditionalFormatting>
  <conditionalFormatting sqref="AC107:AC112">
    <cfRule type="cellIs" dxfId="537" priority="8" operator="lessThan">
      <formula>0.8</formula>
    </cfRule>
  </conditionalFormatting>
  <conditionalFormatting sqref="AC139">
    <cfRule type="cellIs" dxfId="536" priority="2" operator="lessThan">
      <formula>0.8</formula>
    </cfRule>
  </conditionalFormatting>
  <conditionalFormatting sqref="AC141:AC157">
    <cfRule type="cellIs" dxfId="535" priority="1" operator="lessThan">
      <formula>0.8</formula>
    </cfRule>
  </conditionalFormatting>
  <dataValidations count="1">
    <dataValidation type="list" allowBlank="1" showInputMessage="1" showErrorMessage="1" sqref="Y5:Z157" xr:uid="{3B3E11E2-E8F1-434D-A53A-7213DC3FC36C}">
      <formula1>$Y$159:$Y$187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56E7-3298-4CD7-8918-296694BB7105}">
  <sheetPr>
    <tabColor theme="8" tint="0.59999389629810485"/>
  </sheetPr>
  <dimension ref="B1:AR36"/>
  <sheetViews>
    <sheetView zoomScale="70" zoomScaleNormal="70" workbookViewId="0">
      <selection activeCell="S14" sqref="S1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256</v>
      </c>
      <c r="D3" s="249"/>
      <c r="E3" s="7" t="s">
        <v>2</v>
      </c>
      <c r="F3" s="250">
        <f>'0919(18度C)'!D1+'0919(4度C)'!D1</f>
        <v>194339</v>
      </c>
      <c r="G3" s="251"/>
      <c r="H3" s="7" t="s">
        <v>3</v>
      </c>
      <c r="I3" s="252">
        <f>'0919(18度C)'!F1+'0919(4度C)'!F1</f>
        <v>5796047.9199999999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491.63090478163014</v>
      </c>
      <c r="F6" s="227" t="e">
        <f>AVERAGE(#REF!,D13:K13)</f>
        <v>#REF!</v>
      </c>
      <c r="G6" s="228">
        <f>AVERAGE(D13:K13)</f>
        <v>197.49719025834219</v>
      </c>
      <c r="H6" s="229"/>
      <c r="I6" s="228">
        <f>AVERAGE(L13:O13)</f>
        <v>94.130675526024362</v>
      </c>
      <c r="J6" s="229"/>
      <c r="K6" s="228">
        <f>AVERAGE(D27:O27)</f>
        <v>641.26917036837619</v>
      </c>
      <c r="L6" s="229"/>
      <c r="M6" s="228">
        <f>AVERAGE(P27:X27)</f>
        <v>767.76929402834003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424.72540483428179</v>
      </c>
      <c r="F7" s="231" t="e">
        <f>AVERAGE(#REF!,D14:K14)</f>
        <v>#REF!</v>
      </c>
      <c r="G7" s="218">
        <f>AVERAGE(D14:K14)</f>
        <v>171.83413507207072</v>
      </c>
      <c r="H7" s="219"/>
      <c r="I7" s="218">
        <f>AVERAGE(L14:O14)</f>
        <v>81.575796423374499</v>
      </c>
      <c r="J7" s="219"/>
      <c r="K7" s="218">
        <f>AVERAGE(D28:O28)</f>
        <v>553.75698278925086</v>
      </c>
      <c r="L7" s="219"/>
      <c r="M7" s="218">
        <f>AVERAGE(P28:X28)</f>
        <v>662.10631842053829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0.86566598550221197</v>
      </c>
      <c r="F8" s="223" t="e">
        <f>AVERAGE(D15:K15,#REF!)</f>
        <v>#REF!</v>
      </c>
      <c r="G8" s="224">
        <f>AVERAGE(D15:K15)</f>
        <v>0.87015013279142495</v>
      </c>
      <c r="H8" s="225"/>
      <c r="I8" s="224">
        <f>AVERAGE(L15:O15)</f>
        <v>0.86663038839279483</v>
      </c>
      <c r="J8" s="225"/>
      <c r="K8" s="224">
        <f>AVERAGE(D29:O29)</f>
        <v>0.86240104644572069</v>
      </c>
      <c r="L8" s="225"/>
      <c r="M8" s="224">
        <f>AVERAGE(P29:X29)</f>
        <v>0.86446626477659072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178.51239669421486</v>
      </c>
      <c r="I13" s="24">
        <v>250.92</v>
      </c>
      <c r="J13" s="24" t="s">
        <v>36</v>
      </c>
      <c r="K13" s="54">
        <v>581.83333333333337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101.61617600781686</v>
      </c>
      <c r="E14" s="28">
        <v>68.289832086266969</v>
      </c>
      <c r="F14" s="28">
        <v>77.310871820772377</v>
      </c>
      <c r="G14" s="28">
        <v>76.559056124646958</v>
      </c>
      <c r="H14" s="28">
        <v>154.47941699159833</v>
      </c>
      <c r="I14" s="28">
        <v>218.22255950971012</v>
      </c>
      <c r="J14" s="28" t="s">
        <v>36</v>
      </c>
      <c r="K14" s="55">
        <v>506.3610329636835</v>
      </c>
      <c r="L14" s="27" t="s">
        <v>36</v>
      </c>
      <c r="M14" s="67" t="s">
        <v>36</v>
      </c>
      <c r="N14" s="28">
        <v>82.475385267848679</v>
      </c>
      <c r="O14" s="29">
        <v>80.676207578900332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0.88245626533104116</v>
      </c>
      <c r="E15" s="32">
        <f t="shared" si="0"/>
        <v>0.87069535909990381</v>
      </c>
      <c r="F15" s="32">
        <f t="shared" si="0"/>
        <v>0.86169409216902537</v>
      </c>
      <c r="G15" s="32">
        <f t="shared" si="0"/>
        <v>0.87085926341785913</v>
      </c>
      <c r="H15" s="32">
        <f t="shared" si="0"/>
        <v>0.86537080814737966</v>
      </c>
      <c r="I15" s="32">
        <f t="shared" si="0"/>
        <v>0.86968977964972949</v>
      </c>
      <c r="J15" s="32" t="s">
        <v>36</v>
      </c>
      <c r="K15" s="56">
        <f t="shared" ref="K15" si="1">K14/K13</f>
        <v>0.87028536172503601</v>
      </c>
      <c r="L15" s="31" t="s">
        <v>36</v>
      </c>
      <c r="M15" s="68" t="s">
        <v>36</v>
      </c>
      <c r="N15" s="32">
        <f t="shared" ref="N15:O15" si="2">N14/N13</f>
        <v>0.86599154531241107</v>
      </c>
      <c r="O15" s="33">
        <f t="shared" si="2"/>
        <v>0.86726923147317858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0.33333333333333331</v>
      </c>
      <c r="E16" s="2">
        <v>0.25</v>
      </c>
      <c r="F16" s="2">
        <v>0.3334259259259259</v>
      </c>
      <c r="G16" s="2">
        <v>0.33359953703703704</v>
      </c>
      <c r="H16" s="2">
        <v>0.20836805555555554</v>
      </c>
      <c r="I16" s="2">
        <v>0.25</v>
      </c>
      <c r="J16" s="2" t="s">
        <v>36</v>
      </c>
      <c r="K16" s="3">
        <v>0.35842592592592593</v>
      </c>
      <c r="L16" s="1" t="s">
        <v>36</v>
      </c>
      <c r="M16" s="69" t="s">
        <v>36</v>
      </c>
      <c r="N16" s="2">
        <v>0.70857638888888885</v>
      </c>
      <c r="O16" s="4">
        <v>0.70841435185185186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0.58778935185185188</v>
      </c>
      <c r="E17" s="2">
        <v>0.61250000000000004</v>
      </c>
      <c r="F17" s="2">
        <v>0.57575231481481481</v>
      </c>
      <c r="G17" s="2">
        <v>0.5756944444444444</v>
      </c>
      <c r="H17" s="2">
        <v>0.57430555555555551</v>
      </c>
      <c r="I17" s="2">
        <v>0.44583333333333336</v>
      </c>
      <c r="J17" s="2" t="s">
        <v>36</v>
      </c>
      <c r="K17" s="3">
        <v>0.47430555555555554</v>
      </c>
      <c r="L17" s="1" t="s">
        <v>36</v>
      </c>
      <c r="M17" s="69" t="s">
        <v>36</v>
      </c>
      <c r="N17" s="2">
        <v>0.82916666666666672</v>
      </c>
      <c r="O17" s="4">
        <v>0.79591435185185189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20.166666666666668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261.65624999999994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868.42105263157896</v>
      </c>
    </row>
    <row r="28" spans="2:44" ht="39.6" customHeight="1">
      <c r="B28" s="206"/>
      <c r="C28" s="26" t="s">
        <v>37</v>
      </c>
      <c r="D28" s="28">
        <v>165.61868206396031</v>
      </c>
      <c r="E28" s="28" t="s">
        <v>36</v>
      </c>
      <c r="F28" s="28" t="s">
        <v>36</v>
      </c>
      <c r="G28" s="28">
        <v>222.48664708297412</v>
      </c>
      <c r="H28" s="28">
        <v>368.6697118200031</v>
      </c>
      <c r="I28" s="28" t="s">
        <v>36</v>
      </c>
      <c r="J28" s="28">
        <v>597.12427250941471</v>
      </c>
      <c r="K28" s="28">
        <v>708.45880561664694</v>
      </c>
      <c r="L28" s="28" t="s">
        <v>36</v>
      </c>
      <c r="M28" s="28">
        <v>754.70096165870768</v>
      </c>
      <c r="N28" s="28">
        <v>911.54542886273953</v>
      </c>
      <c r="O28" s="28">
        <v>701.4513526995604</v>
      </c>
      <c r="P28" s="27">
        <v>224.7411852079444</v>
      </c>
      <c r="Q28" s="28" t="s">
        <v>36</v>
      </c>
      <c r="R28" s="28" t="s">
        <v>36</v>
      </c>
      <c r="S28" s="28">
        <v>601.78451742627351</v>
      </c>
      <c r="T28" s="28">
        <v>725.44004714241294</v>
      </c>
      <c r="U28" s="28" t="s">
        <v>36</v>
      </c>
      <c r="V28" s="28">
        <v>662.3072343738562</v>
      </c>
      <c r="W28" s="28">
        <v>1011.2207581268967</v>
      </c>
      <c r="X28" s="29">
        <v>747.14416824584634</v>
      </c>
    </row>
    <row r="29" spans="2:44" ht="40.15" customHeight="1">
      <c r="B29" s="206"/>
      <c r="C29" s="30" t="s">
        <v>38</v>
      </c>
      <c r="D29" s="32">
        <f>D28/D27</f>
        <v>0.86022535749689133</v>
      </c>
      <c r="E29" s="32" t="s">
        <v>36</v>
      </c>
      <c r="F29" s="32" t="s">
        <v>36</v>
      </c>
      <c r="G29" s="32">
        <f>G28/G27</f>
        <v>0.8528654804847341</v>
      </c>
      <c r="H29" s="32">
        <f>H28/H27</f>
        <v>0.85077625804616108</v>
      </c>
      <c r="I29" s="32" t="s">
        <v>36</v>
      </c>
      <c r="J29" s="32">
        <f>J28/J27</f>
        <v>0.88462855186579958</v>
      </c>
      <c r="K29" s="32">
        <f>K28/K27</f>
        <v>0.85873794620199628</v>
      </c>
      <c r="L29" s="32" t="s">
        <v>36</v>
      </c>
      <c r="M29" s="32">
        <f>M28/M27</f>
        <v>0.86904959221305733</v>
      </c>
      <c r="N29" s="32">
        <f>N28/N27</f>
        <v>0.85290800361425922</v>
      </c>
      <c r="O29" s="32">
        <f>O28/O27</f>
        <v>0.87001718164286557</v>
      </c>
      <c r="P29" s="31">
        <f>P28/P27</f>
        <v>0.85891770293254777</v>
      </c>
      <c r="Q29" s="32" t="s">
        <v>36</v>
      </c>
      <c r="R29" s="32" t="s">
        <v>36</v>
      </c>
      <c r="S29" s="32">
        <f>S28/S27</f>
        <v>0.8915326184092941</v>
      </c>
      <c r="T29" s="32">
        <f>T28/T27</f>
        <v>0.86361910374096773</v>
      </c>
      <c r="U29" s="32" t="s">
        <v>36</v>
      </c>
      <c r="V29" s="32">
        <f>V28/V27</f>
        <v>0.8696963683697102</v>
      </c>
      <c r="W29" s="32">
        <f>W28/W27</f>
        <v>0.84268396510574728</v>
      </c>
      <c r="X29" s="33">
        <f>X28/X27</f>
        <v>0.86034783010127758</v>
      </c>
    </row>
    <row r="30" spans="2:44" ht="17.25" customHeight="1">
      <c r="B30" s="207" t="s">
        <v>39</v>
      </c>
      <c r="C30" s="15" t="s">
        <v>40</v>
      </c>
      <c r="D30" s="2">
        <v>0.46212962962962961</v>
      </c>
      <c r="E30" s="2" t="s">
        <v>36</v>
      </c>
      <c r="F30" s="2" t="s">
        <v>36</v>
      </c>
      <c r="G30" s="2">
        <v>0.29930555555555549</v>
      </c>
      <c r="H30" s="2">
        <v>0.25011574074074072</v>
      </c>
      <c r="I30" s="2" t="s">
        <v>36</v>
      </c>
      <c r="J30" s="2">
        <v>0.25</v>
      </c>
      <c r="K30" s="2">
        <v>0.32116898148148149</v>
      </c>
      <c r="L30" s="2" t="s">
        <v>36</v>
      </c>
      <c r="M30" s="2">
        <v>0.25031249999999999</v>
      </c>
      <c r="N30" s="2">
        <v>0.25009259259259259</v>
      </c>
      <c r="O30" s="2">
        <v>0.25</v>
      </c>
      <c r="P30" s="1">
        <v>0.70865740740740746</v>
      </c>
      <c r="Q30" s="2" t="s">
        <v>36</v>
      </c>
      <c r="R30" s="2" t="s">
        <v>36</v>
      </c>
      <c r="S30" s="2">
        <v>0.70837962962962964</v>
      </c>
      <c r="T30" s="2">
        <v>0.70843750000000005</v>
      </c>
      <c r="U30" s="2" t="s">
        <v>36</v>
      </c>
      <c r="V30" s="2">
        <v>0.70833333333333337</v>
      </c>
      <c r="W30" s="2">
        <v>0.70865740740740746</v>
      </c>
      <c r="X30" s="4">
        <v>0.70833333333333337</v>
      </c>
    </row>
    <row r="31" spans="2:44" ht="17.25" customHeight="1">
      <c r="B31" s="204"/>
      <c r="C31" s="15" t="s">
        <v>41</v>
      </c>
      <c r="D31" s="2">
        <v>0.52013888888888893</v>
      </c>
      <c r="E31" s="2" t="s">
        <v>36</v>
      </c>
      <c r="F31" s="2" t="s">
        <v>36</v>
      </c>
      <c r="G31" s="2">
        <v>0.33359953703703704</v>
      </c>
      <c r="H31" s="2">
        <v>0.35347222222222224</v>
      </c>
      <c r="I31" s="2" t="s">
        <v>36</v>
      </c>
      <c r="J31" s="2">
        <v>0.31761574074074073</v>
      </c>
      <c r="K31" s="2">
        <v>0.38958333333333334</v>
      </c>
      <c r="L31" s="2" t="s">
        <v>36</v>
      </c>
      <c r="M31" s="2">
        <v>0.41745370370370372</v>
      </c>
      <c r="N31" s="2">
        <v>0.49327546296296299</v>
      </c>
      <c r="O31" s="2">
        <v>0.43074074074074076</v>
      </c>
      <c r="P31" s="1">
        <v>0.86271990740740745</v>
      </c>
      <c r="Q31" s="2" t="s">
        <v>36</v>
      </c>
      <c r="R31" s="2" t="s">
        <v>36</v>
      </c>
      <c r="S31" s="2">
        <v>0.84652777777777777</v>
      </c>
      <c r="T31" s="2">
        <v>0.86041666666666672</v>
      </c>
      <c r="U31" s="2" t="s">
        <v>36</v>
      </c>
      <c r="V31" s="2">
        <v>0.86890046296296297</v>
      </c>
      <c r="W31" s="2">
        <v>0.89166666666666672</v>
      </c>
      <c r="X31" s="4">
        <v>0.94861111111111107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</v>
      </c>
      <c r="O32" s="35">
        <v>4</v>
      </c>
      <c r="P32" s="34">
        <v>12.8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0BAA-DFFD-4E64-850C-7F895AFE016A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S14" sqref="S14"/>
      <selection pane="bottomLeft" activeCell="S14" sqref="S1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113109</v>
      </c>
      <c r="E1" s="77" t="s">
        <v>3</v>
      </c>
      <c r="F1" s="78">
        <f>SUM(G5:G242)</f>
        <v>2244895.5</v>
      </c>
      <c r="G1" s="79" t="s">
        <v>73</v>
      </c>
      <c r="H1" s="80">
        <f>L21+L38+L55+L72+L89+L106+L123+L140+L157+L174+L191+L208+L225+L242</f>
        <v>85.183333333333323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45919</v>
      </c>
      <c r="B2" s="326"/>
      <c r="C2" s="82" t="s">
        <v>34</v>
      </c>
      <c r="D2" s="83">
        <f>AVERAGE(N21,N38,N55,N72,N89,N106,N123,N140,N157,N174,N191,N208,N225,N242)</f>
        <v>600.19241234551703</v>
      </c>
      <c r="E2" s="83" t="s">
        <v>80</v>
      </c>
      <c r="F2" s="84">
        <f>F1/D1</f>
        <v>19.847187226480653</v>
      </c>
      <c r="G2" s="85" t="s">
        <v>81</v>
      </c>
      <c r="H2" s="86">
        <f>COUNT(H5:H242)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1808</v>
      </c>
      <c r="G5" s="95">
        <f t="shared" ref="G5:G6" si="0">E5*F5</f>
        <v>53968.800000000003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2815.2249134948097</v>
      </c>
      <c r="N5" s="99">
        <f>M5/L5</f>
        <v>165.60146549969468</v>
      </c>
      <c r="O5" s="101">
        <f>L5-I5</f>
        <v>0</v>
      </c>
      <c r="P5" s="102">
        <f>N5-K5</f>
        <v>-26.927946265011201</v>
      </c>
      <c r="Q5" s="103">
        <f>N5/K5</f>
        <v>0.86013593446220882</v>
      </c>
      <c r="R5" s="277">
        <f>Q21</f>
        <v>0.86022535749689133</v>
      </c>
      <c r="S5" s="1">
        <v>0.46212962962962961</v>
      </c>
      <c r="T5" s="2">
        <v>0.48888888888888887</v>
      </c>
      <c r="U5" s="104">
        <v>6.1166666666666103</v>
      </c>
      <c r="V5" s="105">
        <v>38.533333333333331</v>
      </c>
      <c r="W5" s="106"/>
      <c r="X5" s="107"/>
      <c r="Y5" s="279"/>
      <c r="Z5" s="280"/>
      <c r="AA5" s="109">
        <f>M5-J5</f>
        <v>-457.7750865051903</v>
      </c>
      <c r="AB5" s="110">
        <f>M5/J5</f>
        <v>0.86013593446220893</v>
      </c>
      <c r="AC5" s="292">
        <f>AB21</f>
        <v>0.86022535749689133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1781</v>
      </c>
      <c r="G6" s="95">
        <f t="shared" si="0"/>
        <v>52575.12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2815.8102766798406</v>
      </c>
      <c r="N6" s="99">
        <f>M6/L6</f>
        <v>165.63589862822593</v>
      </c>
      <c r="O6" s="101">
        <f>L6-I6</f>
        <v>0</v>
      </c>
      <c r="P6" s="102">
        <f>N6-K6</f>
        <v>-26.893513136479953</v>
      </c>
      <c r="Q6" s="103">
        <f>N6/K6</f>
        <v>0.86031478053157373</v>
      </c>
      <c r="R6" s="277"/>
      <c r="S6" s="1">
        <v>0.49378472222222225</v>
      </c>
      <c r="T6" s="2">
        <v>0.52013888888888893</v>
      </c>
      <c r="U6" s="104">
        <v>7.0500000000000629</v>
      </c>
      <c r="V6" s="105">
        <v>37.950000000000017</v>
      </c>
      <c r="W6" s="106">
        <v>0.52013888888888893</v>
      </c>
      <c r="X6" s="107">
        <v>0.55902777777777768</v>
      </c>
      <c r="Y6" s="262"/>
      <c r="Z6" s="263"/>
      <c r="AA6" s="111">
        <f>M6-J6</f>
        <v>-457.18972332015937</v>
      </c>
      <c r="AB6" s="112">
        <f>M6/J6</f>
        <v>0.86031478053157362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2815.5175950873254</v>
      </c>
      <c r="N21" s="139">
        <f>M21/L21</f>
        <v>165.61868206396031</v>
      </c>
      <c r="O21" s="140">
        <f>L21-I21</f>
        <v>0</v>
      </c>
      <c r="P21" s="141">
        <f>N21-K21</f>
        <v>-26.910729700745577</v>
      </c>
      <c r="Q21" s="142">
        <f>N21/K21</f>
        <v>0.86022535749689133</v>
      </c>
      <c r="R21" s="278"/>
      <c r="S21" s="143">
        <f>S5</f>
        <v>0.46212962962962961</v>
      </c>
      <c r="T21" s="144">
        <f>INDEX(T5:T20,COUNTA(T5:T20))</f>
        <v>0.52013888888888893</v>
      </c>
      <c r="U21" s="145"/>
      <c r="V21" s="145"/>
      <c r="W21" s="146"/>
      <c r="X21" s="147"/>
      <c r="Y21" s="265"/>
      <c r="Z21" s="266"/>
      <c r="AA21" s="148">
        <f>M21-J21</f>
        <v>-457.48240491267461</v>
      </c>
      <c r="AB21" s="149">
        <f>M21/J21</f>
        <v>0.86022535749689133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341</v>
      </c>
      <c r="G22" s="95">
        <f t="shared" ref="G22:G23" si="5">E22*F22</f>
        <v>8702.32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2536.3636363636087</v>
      </c>
      <c r="N22" s="99">
        <f>M22/L22</f>
        <v>211.36363636363407</v>
      </c>
      <c r="O22" s="101">
        <f>L22-I22</f>
        <v>0</v>
      </c>
      <c r="P22" s="102">
        <f>N22-K22</f>
        <v>-38.636363636365928</v>
      </c>
      <c r="Q22" s="103">
        <f>N22/K22</f>
        <v>0.84545454545453624</v>
      </c>
      <c r="R22" s="276">
        <f>Q38</f>
        <v>0.8528654804847341</v>
      </c>
      <c r="S22" s="1">
        <v>0.29930555555555549</v>
      </c>
      <c r="T22" s="2">
        <v>0.3049074074074074</v>
      </c>
      <c r="U22" s="104">
        <v>4.9999999999999023</v>
      </c>
      <c r="V22" s="105">
        <v>8.0666666666667552</v>
      </c>
      <c r="W22" s="106"/>
      <c r="X22" s="151"/>
      <c r="Y22" s="279"/>
      <c r="Z22" s="280"/>
      <c r="AA22" s="109">
        <f>M22-J22</f>
        <v>-463.63636363639125</v>
      </c>
      <c r="AB22" s="152">
        <f>M22/J22</f>
        <v>0.84545454545453624</v>
      </c>
      <c r="AC22" s="267">
        <f>AB38</f>
        <v>0.8528654804847341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1608</v>
      </c>
      <c r="G23" s="95">
        <f t="shared" si="5"/>
        <v>41229.120000000003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2580.8292465447962</v>
      </c>
      <c r="N23" s="99">
        <f>M23/L23</f>
        <v>234.62084059498147</v>
      </c>
      <c r="O23" s="101">
        <f>L23-I23</f>
        <v>0</v>
      </c>
      <c r="P23" s="102">
        <f>N23-K23</f>
        <v>-38.106432132291275</v>
      </c>
      <c r="Q23" s="103">
        <f>N23/K23</f>
        <v>0.86027641551493206</v>
      </c>
      <c r="R23" s="277"/>
      <c r="S23" s="1">
        <v>0.3076388888888888</v>
      </c>
      <c r="T23" s="2">
        <v>0.33359953703703704</v>
      </c>
      <c r="U23" s="104">
        <v>3.9333333333332021</v>
      </c>
      <c r="V23" s="105">
        <v>37.383333333333475</v>
      </c>
      <c r="W23" s="106"/>
      <c r="X23" s="107"/>
      <c r="Y23" s="262"/>
      <c r="Z23" s="263"/>
      <c r="AA23" s="111">
        <f>M23-J23</f>
        <v>-419.17075345520379</v>
      </c>
      <c r="AB23" s="103">
        <f>M23/J23</f>
        <v>0.86027641551493206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2558.5964414542022</v>
      </c>
      <c r="N38" s="139">
        <f>M38/L38</f>
        <v>222.48664708297412</v>
      </c>
      <c r="O38" s="140">
        <f>L38-I38</f>
        <v>0</v>
      </c>
      <c r="P38" s="141">
        <f>N38-K38</f>
        <v>-38.382918134417196</v>
      </c>
      <c r="Q38" s="142">
        <f>N38/K38</f>
        <v>0.8528654804847341</v>
      </c>
      <c r="R38" s="278"/>
      <c r="S38" s="143">
        <f>S22</f>
        <v>0.29930555555555549</v>
      </c>
      <c r="T38" s="144">
        <f>INDEX(T22:T37,COUNTA(T22:T37))</f>
        <v>0.33359953703703704</v>
      </c>
      <c r="U38" s="145"/>
      <c r="V38" s="156"/>
      <c r="W38" s="135"/>
      <c r="X38" s="139"/>
      <c r="Y38" s="265"/>
      <c r="Z38" s="266"/>
      <c r="AA38" s="157">
        <f>M38-J38</f>
        <v>-441.40355854579775</v>
      </c>
      <c r="AB38" s="142">
        <f>M38/J38</f>
        <v>0.8528654804847341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765</v>
      </c>
      <c r="G39" s="159">
        <f t="shared" ref="G39:G41" si="9">E39*F39</f>
        <v>10755.9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2203.1999999999971</v>
      </c>
      <c r="N39" s="163">
        <f>M39/L39</f>
        <v>367.19999999999953</v>
      </c>
      <c r="O39" s="165">
        <f>L39-I39</f>
        <v>0</v>
      </c>
      <c r="P39" s="166">
        <f>N39-K39</f>
        <v>-66.133333333333781</v>
      </c>
      <c r="Q39" s="152">
        <f>N39/K39</f>
        <v>0.84738461538461429</v>
      </c>
      <c r="R39" s="276">
        <f>Q55</f>
        <v>0.85077625804616108</v>
      </c>
      <c r="S39" s="167">
        <v>0.25011574074074072</v>
      </c>
      <c r="T39" s="168">
        <v>0.26458333333333334</v>
      </c>
      <c r="U39" s="169"/>
      <c r="V39" s="170">
        <v>20.833333333333364</v>
      </c>
      <c r="W39" s="168"/>
      <c r="X39" s="171"/>
      <c r="Y39" s="279"/>
      <c r="Z39" s="280"/>
      <c r="AA39" s="109">
        <f>M39-J39</f>
        <v>-396.80000000000291</v>
      </c>
      <c r="AB39" s="152">
        <f>M39/J39</f>
        <v>0.84738461538461429</v>
      </c>
      <c r="AC39" s="267">
        <f>AB55</f>
        <v>0.85077625804616097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884</v>
      </c>
      <c r="G40" s="95">
        <f t="shared" si="9"/>
        <v>13092.04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2206.9348127600583</v>
      </c>
      <c r="N40" s="99">
        <f>M40/L40</f>
        <v>367.82246879334303</v>
      </c>
      <c r="O40" s="101">
        <f>L40-I40</f>
        <v>0</v>
      </c>
      <c r="P40" s="102">
        <f>N40-K40</f>
        <v>-65.51086453999028</v>
      </c>
      <c r="Q40" s="103">
        <f>N40/K40</f>
        <v>0.84882108183079163</v>
      </c>
      <c r="R40" s="277"/>
      <c r="S40" s="1">
        <v>0.26805555555555555</v>
      </c>
      <c r="T40" s="2">
        <v>0.28474537037037034</v>
      </c>
      <c r="U40" s="104">
        <v>4.9999999999999822</v>
      </c>
      <c r="V40" s="105">
        <v>24.033333333333307</v>
      </c>
      <c r="W40" s="106"/>
      <c r="X40" s="113"/>
      <c r="Y40" s="262"/>
      <c r="Z40" s="263"/>
      <c r="AA40" s="111">
        <f>M40-J40</f>
        <v>-393.06518723994168</v>
      </c>
      <c r="AB40" s="103">
        <f>M40/J40</f>
        <v>0.84882108183079163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17.73</v>
      </c>
      <c r="F41" s="94">
        <v>3478</v>
      </c>
      <c r="G41" s="95">
        <f t="shared" si="9"/>
        <v>61664.94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2225.9199999999992</v>
      </c>
      <c r="N41" s="99">
        <f>M41/L41</f>
        <v>370.98666666666651</v>
      </c>
      <c r="O41" s="101">
        <f>L41-I41</f>
        <v>0</v>
      </c>
      <c r="P41" s="102">
        <f>N41-K41</f>
        <v>-62.346666666666806</v>
      </c>
      <c r="Q41" s="103">
        <f>N41/K41</f>
        <v>0.85612307692307654</v>
      </c>
      <c r="R41" s="277"/>
      <c r="S41" s="1">
        <v>0.28836805555555556</v>
      </c>
      <c r="T41" s="2">
        <v>0.35347222222222224</v>
      </c>
      <c r="U41" s="104">
        <v>5.2166666666667094</v>
      </c>
      <c r="V41" s="105">
        <v>93.750000000000028</v>
      </c>
      <c r="W41" s="106"/>
      <c r="X41" s="113"/>
      <c r="Y41" s="262"/>
      <c r="Z41" s="263"/>
      <c r="AA41" s="111">
        <f>M41-J41</f>
        <v>-374.08000000000084</v>
      </c>
      <c r="AB41" s="103">
        <f>M41/J41</f>
        <v>0.85612307692307665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2212.0182709200185</v>
      </c>
      <c r="N55" s="139">
        <f>M55/L55</f>
        <v>368.6697118200031</v>
      </c>
      <c r="O55" s="140">
        <f>L55-I55</f>
        <v>0</v>
      </c>
      <c r="P55" s="141">
        <f>N55-K55</f>
        <v>-64.663621513330213</v>
      </c>
      <c r="Q55" s="142">
        <f>N55/K55</f>
        <v>0.85077625804616108</v>
      </c>
      <c r="R55" s="278"/>
      <c r="S55" s="143">
        <f>S39</f>
        <v>0.25011574074074072</v>
      </c>
      <c r="T55" s="144">
        <f>INDEX(T39:T54,COUNTA(T39:T54))</f>
        <v>0.35347222222222224</v>
      </c>
      <c r="U55" s="145"/>
      <c r="V55" s="156"/>
      <c r="W55" s="135"/>
      <c r="X55" s="139"/>
      <c r="Y55" s="265"/>
      <c r="Z55" s="266"/>
      <c r="AA55" s="157">
        <f>M55-J55</f>
        <v>-387.98172907998151</v>
      </c>
      <c r="AB55" s="142">
        <f>M55/J55</f>
        <v>0.85077625804616097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3876</v>
      </c>
      <c r="G56" s="159">
        <f t="shared" ref="G56" si="14">E56*F56</f>
        <v>54380.28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2388.4970900376588</v>
      </c>
      <c r="N56" s="163">
        <f>M56/L56</f>
        <v>597.12427250941471</v>
      </c>
      <c r="O56" s="165">
        <f>L56-I56</f>
        <v>0</v>
      </c>
      <c r="P56" s="166">
        <f>N56-K56</f>
        <v>-77.875727490585291</v>
      </c>
      <c r="Q56" s="152">
        <f>N56/K56</f>
        <v>0.88462855186579958</v>
      </c>
      <c r="R56" s="276">
        <f>Q72</f>
        <v>0.88462855186579958</v>
      </c>
      <c r="S56" s="167">
        <v>0.25</v>
      </c>
      <c r="T56" s="168">
        <v>0.31761574074074073</v>
      </c>
      <c r="U56" s="169"/>
      <c r="V56" s="170">
        <v>97.366666666666646</v>
      </c>
      <c r="W56" s="173"/>
      <c r="X56" s="151"/>
      <c r="Y56" s="279"/>
      <c r="Z56" s="280"/>
      <c r="AA56" s="109">
        <f>M56-J56</f>
        <v>-311.50290996234116</v>
      </c>
      <c r="AB56" s="152">
        <f>M56/J56</f>
        <v>0.88462855186579958</v>
      </c>
      <c r="AC56" s="267">
        <f>AB72</f>
        <v>0.88462855186579958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2388.4970900376588</v>
      </c>
      <c r="N72" s="139">
        <f>M72/L72</f>
        <v>597.12427250941471</v>
      </c>
      <c r="O72" s="140">
        <f>L72-I72</f>
        <v>0</v>
      </c>
      <c r="P72" s="141">
        <f>N72-K72</f>
        <v>-77.875727490585291</v>
      </c>
      <c r="Q72" s="142">
        <f>N72/K72</f>
        <v>0.88462855186579958</v>
      </c>
      <c r="R72" s="278"/>
      <c r="S72" s="143">
        <f>S56</f>
        <v>0.25</v>
      </c>
      <c r="T72" s="144">
        <f>INDEX(T56:T71,COUNTA(T56:T71))</f>
        <v>0.31761574074074073</v>
      </c>
      <c r="U72" s="145"/>
      <c r="V72" s="156"/>
      <c r="W72" s="89"/>
      <c r="X72" s="91"/>
      <c r="Y72" s="265"/>
      <c r="Z72" s="266"/>
      <c r="AA72" s="157">
        <f>M72-J72</f>
        <v>-311.50290996234116</v>
      </c>
      <c r="AB72" s="142">
        <f>M72/J72</f>
        <v>0.88462855186579958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21.45</v>
      </c>
      <c r="F73" s="87">
        <v>4653</v>
      </c>
      <c r="G73" s="159">
        <f t="shared" ref="G73" si="18">E73*F73</f>
        <v>99806.849999999991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2833.8352224665878</v>
      </c>
      <c r="N73" s="163">
        <f>M73/L73</f>
        <v>708.45880561664694</v>
      </c>
      <c r="O73" s="165">
        <f>L73-I73</f>
        <v>0</v>
      </c>
      <c r="P73" s="166">
        <f>N73-K73</f>
        <v>-116.54119438335306</v>
      </c>
      <c r="Q73" s="152">
        <f>N73/K73</f>
        <v>0.85873794620199628</v>
      </c>
      <c r="R73" s="276">
        <f>Q89</f>
        <v>0.85873794620199628</v>
      </c>
      <c r="S73" s="167">
        <v>0.32116898148148149</v>
      </c>
      <c r="T73" s="168">
        <v>0.38958333333333334</v>
      </c>
      <c r="U73" s="169"/>
      <c r="V73" s="170">
        <v>98.516666666666666</v>
      </c>
      <c r="W73" s="168"/>
      <c r="X73" s="171"/>
      <c r="Y73" s="279"/>
      <c r="Z73" s="280"/>
      <c r="AA73" s="109">
        <f>M73-J73</f>
        <v>-466.16477753341223</v>
      </c>
      <c r="AB73" s="152">
        <f>M73/J73</f>
        <v>0.85873794620199628</v>
      </c>
      <c r="AC73" s="267">
        <f>AB89</f>
        <v>0.85873794620199628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2833.8352224665878</v>
      </c>
      <c r="N89" s="139">
        <f t="shared" ref="N89:N94" si="22">M89/L89</f>
        <v>708.45880561664694</v>
      </c>
      <c r="O89" s="140">
        <f t="shared" ref="O89:O94" si="23">L89-I89</f>
        <v>0</v>
      </c>
      <c r="P89" s="141">
        <f t="shared" ref="P89:P94" si="24">N89-K89</f>
        <v>-116.54119438335306</v>
      </c>
      <c r="Q89" s="142">
        <f t="shared" ref="Q89:Q94" si="25">N89/K89</f>
        <v>0.85873794620199628</v>
      </c>
      <c r="R89" s="278"/>
      <c r="S89" s="143">
        <f>S73</f>
        <v>0.32116898148148149</v>
      </c>
      <c r="T89" s="144">
        <f>INDEX(T73:T88,COUNTA(T73:T88))</f>
        <v>0.38958333333333334</v>
      </c>
      <c r="U89" s="145"/>
      <c r="V89" s="156"/>
      <c r="W89" s="135"/>
      <c r="X89" s="139"/>
      <c r="Y89" s="265"/>
      <c r="Z89" s="266"/>
      <c r="AA89" s="157">
        <f t="shared" ref="AA89:AA94" si="26">M89-J89</f>
        <v>-466.16477753341223</v>
      </c>
      <c r="AB89" s="142">
        <f t="shared" ref="AB89:AB94" si="27">M89/J89</f>
        <v>0.85873794620199628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787</v>
      </c>
      <c r="G90" s="159">
        <f t="shared" ref="G90:G94" si="28">E90*F90</f>
        <v>16881.149999999998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2853.1722054380616</v>
      </c>
      <c r="N90" s="163">
        <f t="shared" si="22"/>
        <v>951.0574018126872</v>
      </c>
      <c r="O90" s="165">
        <f t="shared" si="23"/>
        <v>0</v>
      </c>
      <c r="P90" s="166">
        <f t="shared" si="24"/>
        <v>-148.9425981873128</v>
      </c>
      <c r="Q90" s="152">
        <f t="shared" si="25"/>
        <v>0.86459763801153378</v>
      </c>
      <c r="R90" s="276">
        <f>Q106</f>
        <v>0.86904959221305733</v>
      </c>
      <c r="S90" s="167">
        <v>0.25031249999999999</v>
      </c>
      <c r="T90" s="168">
        <v>0.26180555555555557</v>
      </c>
      <c r="U90" s="169"/>
      <c r="V90" s="170">
        <v>16.550000000000029</v>
      </c>
      <c r="W90" s="173"/>
      <c r="X90" s="151"/>
      <c r="Y90" s="279"/>
      <c r="Z90" s="280"/>
      <c r="AA90" s="109">
        <f t="shared" si="26"/>
        <v>-446.82779456193839</v>
      </c>
      <c r="AB90" s="152">
        <f t="shared" si="27"/>
        <v>0.86459763801153378</v>
      </c>
      <c r="AC90" s="267">
        <f>AB106</f>
        <v>0.86904959221305722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2083</v>
      </c>
      <c r="G91" s="95">
        <f t="shared" si="28"/>
        <v>32723.93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2872.0030639601659</v>
      </c>
      <c r="N91" s="99">
        <f t="shared" si="22"/>
        <v>957.33435465338869</v>
      </c>
      <c r="O91" s="101">
        <f t="shared" si="23"/>
        <v>0</v>
      </c>
      <c r="P91" s="102">
        <f t="shared" si="24"/>
        <v>-142.66564534661131</v>
      </c>
      <c r="Q91" s="103">
        <f t="shared" si="25"/>
        <v>0.87030395877580791</v>
      </c>
      <c r="R91" s="277"/>
      <c r="S91" s="1">
        <v>0.26700231481481479</v>
      </c>
      <c r="T91" s="2">
        <v>0.29722222222222222</v>
      </c>
      <c r="U91" s="104">
        <v>7.4833333333332774</v>
      </c>
      <c r="V91" s="105">
        <v>43.516666666666701</v>
      </c>
      <c r="W91" s="106"/>
      <c r="X91" s="107"/>
      <c r="Y91" s="262"/>
      <c r="Z91" s="263"/>
      <c r="AA91" s="111">
        <f t="shared" si="26"/>
        <v>-427.99693603983405</v>
      </c>
      <c r="AB91" s="103">
        <f t="shared" si="27"/>
        <v>0.87030395877580791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1132</v>
      </c>
      <c r="G92" s="95">
        <f t="shared" si="28"/>
        <v>25220.960000000003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2859.7894736842154</v>
      </c>
      <c r="N92" s="99">
        <f t="shared" si="22"/>
        <v>571.95789473684306</v>
      </c>
      <c r="O92" s="101">
        <f t="shared" si="23"/>
        <v>0</v>
      </c>
      <c r="P92" s="102">
        <f t="shared" si="24"/>
        <v>-88.042105263156941</v>
      </c>
      <c r="Q92" s="103">
        <f t="shared" si="25"/>
        <v>0.8666028708133986</v>
      </c>
      <c r="R92" s="277"/>
      <c r="S92" s="1">
        <v>0.30225694444444445</v>
      </c>
      <c r="T92" s="2">
        <v>0.31874999999999998</v>
      </c>
      <c r="U92" s="104">
        <v>7.2500000000000142</v>
      </c>
      <c r="V92" s="105">
        <v>23.749999999999957</v>
      </c>
      <c r="W92" s="106"/>
      <c r="X92" s="107"/>
      <c r="Y92" s="262"/>
      <c r="Z92" s="263"/>
      <c r="AA92" s="111">
        <f t="shared" si="26"/>
        <v>-440.21052631578459</v>
      </c>
      <c r="AB92" s="103">
        <f t="shared" si="27"/>
        <v>0.8666028708133986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2439</v>
      </c>
      <c r="G93" s="95">
        <f t="shared" si="28"/>
        <v>43633.71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2869.4117647058833</v>
      </c>
      <c r="N93" s="99">
        <f t="shared" si="22"/>
        <v>717.35294117647084</v>
      </c>
      <c r="O93" s="101">
        <f t="shared" si="23"/>
        <v>0</v>
      </c>
      <c r="P93" s="102">
        <f t="shared" si="24"/>
        <v>-107.64705882352916</v>
      </c>
      <c r="Q93" s="103">
        <f t="shared" si="25"/>
        <v>0.86951871657754043</v>
      </c>
      <c r="R93" s="277"/>
      <c r="S93" s="1">
        <v>0.32291666666666663</v>
      </c>
      <c r="T93" s="2">
        <v>0.35833333333333328</v>
      </c>
      <c r="U93" s="104">
        <v>5.9999999999999787</v>
      </c>
      <c r="V93" s="105">
        <v>50.999999999999979</v>
      </c>
      <c r="W93" s="106"/>
      <c r="X93" s="107"/>
      <c r="Y93" s="262"/>
      <c r="Z93" s="263"/>
      <c r="AA93" s="111">
        <f t="shared" si="26"/>
        <v>-430.58823529411666</v>
      </c>
      <c r="AB93" s="103">
        <f t="shared" si="27"/>
        <v>0.86951871657754043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3853</v>
      </c>
      <c r="G94" s="95">
        <f t="shared" si="28"/>
        <v>64190.98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2884.9417637271176</v>
      </c>
      <c r="N94" s="99">
        <f t="shared" si="22"/>
        <v>721.23544093177941</v>
      </c>
      <c r="O94" s="101">
        <f t="shared" si="23"/>
        <v>0</v>
      </c>
      <c r="P94" s="102">
        <f t="shared" si="24"/>
        <v>-103.76455906822059</v>
      </c>
      <c r="Q94" s="103">
        <f t="shared" si="25"/>
        <v>0.87422477688700539</v>
      </c>
      <c r="R94" s="277"/>
      <c r="S94" s="1">
        <v>0.36180555555555549</v>
      </c>
      <c r="T94" s="2">
        <v>0.41745370370370372</v>
      </c>
      <c r="U94" s="104">
        <v>4.9999999999999822</v>
      </c>
      <c r="V94" s="105">
        <v>80.133333333333439</v>
      </c>
      <c r="W94" s="106"/>
      <c r="X94" s="107"/>
      <c r="Y94" s="262"/>
      <c r="Z94" s="263"/>
      <c r="AA94" s="111">
        <f t="shared" si="26"/>
        <v>-415.05823627288237</v>
      </c>
      <c r="AB94" s="103">
        <f t="shared" si="27"/>
        <v>0.87422477688700539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2867.8636543030889</v>
      </c>
      <c r="N106" s="139">
        <f t="shared" ref="N106:N111" si="33">M106/L106</f>
        <v>754.70096165870768</v>
      </c>
      <c r="O106" s="140">
        <f t="shared" ref="O106:O111" si="34">L106-I106</f>
        <v>0</v>
      </c>
      <c r="P106" s="141">
        <f t="shared" ref="P106:P111" si="35">N106-K106</f>
        <v>-113.72009097287128</v>
      </c>
      <c r="Q106" s="142">
        <f t="shared" ref="Q106:Q111" si="36">N106/K106</f>
        <v>0.86904959221305733</v>
      </c>
      <c r="R106" s="278"/>
      <c r="S106" s="143">
        <f>S90</f>
        <v>0.25031249999999999</v>
      </c>
      <c r="T106" s="144">
        <f>INDEX(T90:T105,COUNTA(T90:T105))</f>
        <v>0.41745370370370372</v>
      </c>
      <c r="U106" s="145"/>
      <c r="V106" s="156"/>
      <c r="W106" s="89"/>
      <c r="X106" s="91"/>
      <c r="Y106" s="265"/>
      <c r="Z106" s="266"/>
      <c r="AA106" s="157">
        <f t="shared" ref="AA106:AA111" si="37">M106-J106</f>
        <v>-432.13634569691112</v>
      </c>
      <c r="AB106" s="142">
        <f t="shared" ref="AB106:AB111" si="38">M106/J106</f>
        <v>0.86904959221305722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1994</v>
      </c>
      <c r="G107" s="159">
        <f t="shared" ref="G107:G111" si="39">E107*F107</f>
        <v>49491.08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2857.6433121019099</v>
      </c>
      <c r="N107" s="163">
        <f t="shared" si="33"/>
        <v>714.41082802547749</v>
      </c>
      <c r="O107" s="165">
        <f t="shared" si="34"/>
        <v>0</v>
      </c>
      <c r="P107" s="166">
        <f t="shared" si="35"/>
        <v>-110.58917197452251</v>
      </c>
      <c r="Q107" s="152">
        <f t="shared" si="36"/>
        <v>0.86595251881876056</v>
      </c>
      <c r="R107" s="276">
        <f>Q123</f>
        <v>0.85290800361425922</v>
      </c>
      <c r="S107" s="167">
        <v>0.25009259259259259</v>
      </c>
      <c r="T107" s="168">
        <v>0.27916666666666667</v>
      </c>
      <c r="U107" s="169"/>
      <c r="V107" s="170">
        <v>41.866666666666681</v>
      </c>
      <c r="W107" s="173"/>
      <c r="X107" s="151"/>
      <c r="Y107" s="279"/>
      <c r="Z107" s="280"/>
      <c r="AA107" s="109">
        <f t="shared" si="37"/>
        <v>-442.35668789809006</v>
      </c>
      <c r="AB107" s="152">
        <f t="shared" si="38"/>
        <v>0.86595251881876056</v>
      </c>
      <c r="AC107" s="267">
        <f>AB123</f>
        <v>0.85290800361425922</v>
      </c>
    </row>
    <row r="108" spans="1:29" ht="15.75" customHeight="1">
      <c r="A108" s="271"/>
      <c r="B108" s="92" t="s">
        <v>115</v>
      </c>
      <c r="C108" s="260" t="s">
        <v>126</v>
      </c>
      <c r="D108" s="261"/>
      <c r="E108" s="93">
        <v>30</v>
      </c>
      <c r="F108" s="94">
        <v>2966</v>
      </c>
      <c r="G108" s="95">
        <f t="shared" si="39"/>
        <v>88980</v>
      </c>
      <c r="H108" s="96"/>
      <c r="I108" s="97">
        <v>3</v>
      </c>
      <c r="J108" s="98">
        <v>3000</v>
      </c>
      <c r="K108" s="99">
        <f t="shared" ref="K108:K145" si="40">J108/I108</f>
        <v>1000</v>
      </c>
      <c r="L108" s="100">
        <v>3</v>
      </c>
      <c r="M108" s="98">
        <f>F108/V108*60</f>
        <v>2637.7470355731248</v>
      </c>
      <c r="N108" s="99">
        <f t="shared" si="33"/>
        <v>879.2490118577083</v>
      </c>
      <c r="O108" s="101">
        <f t="shared" si="34"/>
        <v>0</v>
      </c>
      <c r="P108" s="102">
        <f t="shared" si="35"/>
        <v>-120.7509881422917</v>
      </c>
      <c r="Q108" s="103">
        <f t="shared" si="36"/>
        <v>0.87924901185770832</v>
      </c>
      <c r="R108" s="277"/>
      <c r="S108" s="1">
        <v>0.29236111111111113</v>
      </c>
      <c r="T108" s="2">
        <v>0.33921296296296294</v>
      </c>
      <c r="U108" s="104">
        <v>19.000000000000014</v>
      </c>
      <c r="V108" s="105">
        <v>67.466666666666612</v>
      </c>
      <c r="W108" s="106"/>
      <c r="X108" s="107"/>
      <c r="Y108" s="262"/>
      <c r="Z108" s="263"/>
      <c r="AA108" s="111">
        <f t="shared" si="37"/>
        <v>-362.25296442687522</v>
      </c>
      <c r="AB108" s="103">
        <f t="shared" si="38"/>
        <v>0.87924901185770821</v>
      </c>
      <c r="AC108" s="268"/>
    </row>
    <row r="109" spans="1:29" ht="15.75" customHeight="1">
      <c r="A109" s="271"/>
      <c r="B109" s="92" t="s">
        <v>115</v>
      </c>
      <c r="C109" s="260" t="s">
        <v>123</v>
      </c>
      <c r="D109" s="261"/>
      <c r="E109" s="93">
        <v>18.18</v>
      </c>
      <c r="F109" s="94">
        <v>2085</v>
      </c>
      <c r="G109" s="95">
        <f t="shared" si="39"/>
        <v>37905.300000000003</v>
      </c>
      <c r="H109" s="96"/>
      <c r="I109" s="97">
        <v>3</v>
      </c>
      <c r="J109" s="98">
        <v>3600</v>
      </c>
      <c r="K109" s="99">
        <f t="shared" si="40"/>
        <v>1200</v>
      </c>
      <c r="L109" s="100">
        <v>3</v>
      </c>
      <c r="M109" s="98">
        <f>F109/V109*60</f>
        <v>3026.6129032258095</v>
      </c>
      <c r="N109" s="99">
        <f t="shared" si="33"/>
        <v>1008.8709677419365</v>
      </c>
      <c r="O109" s="101">
        <f t="shared" si="34"/>
        <v>0</v>
      </c>
      <c r="P109" s="102">
        <f t="shared" si="35"/>
        <v>-191.12903225806349</v>
      </c>
      <c r="Q109" s="103">
        <f t="shared" si="36"/>
        <v>0.84072580645161377</v>
      </c>
      <c r="R109" s="277"/>
      <c r="S109" s="1">
        <v>0.35069444444444448</v>
      </c>
      <c r="T109" s="2">
        <v>0.37939814814814815</v>
      </c>
      <c r="U109" s="104">
        <v>16.533333333333413</v>
      </c>
      <c r="V109" s="105">
        <v>41.333333333333293</v>
      </c>
      <c r="W109" s="106"/>
      <c r="X109" s="107"/>
      <c r="Y109" s="262"/>
      <c r="Z109" s="263"/>
      <c r="AA109" s="111">
        <f t="shared" si="37"/>
        <v>-573.38709677419047</v>
      </c>
      <c r="AB109" s="103">
        <f t="shared" si="38"/>
        <v>0.84072580645161377</v>
      </c>
      <c r="AC109" s="268"/>
    </row>
    <row r="110" spans="1:29" ht="15.75" customHeight="1">
      <c r="A110" s="271"/>
      <c r="B110" s="92" t="s">
        <v>115</v>
      </c>
      <c r="C110" s="260" t="s">
        <v>207</v>
      </c>
      <c r="D110" s="261"/>
      <c r="E110" s="93">
        <v>18.18</v>
      </c>
      <c r="F110" s="94">
        <v>1723</v>
      </c>
      <c r="G110" s="95">
        <f t="shared" si="39"/>
        <v>31324.14</v>
      </c>
      <c r="H110" s="96"/>
      <c r="I110" s="97">
        <v>3</v>
      </c>
      <c r="J110" s="98">
        <v>3600</v>
      </c>
      <c r="K110" s="99">
        <f t="shared" si="40"/>
        <v>1200</v>
      </c>
      <c r="L110" s="100">
        <v>3</v>
      </c>
      <c r="M110" s="98">
        <f>F110/V110*60</f>
        <v>3028.7109375000041</v>
      </c>
      <c r="N110" s="99">
        <f t="shared" si="33"/>
        <v>1009.5703125000014</v>
      </c>
      <c r="O110" s="101">
        <f t="shared" si="34"/>
        <v>0</v>
      </c>
      <c r="P110" s="102">
        <f t="shared" si="35"/>
        <v>-190.42968749999864</v>
      </c>
      <c r="Q110" s="103">
        <f t="shared" si="36"/>
        <v>0.84130859375000111</v>
      </c>
      <c r="R110" s="277"/>
      <c r="S110" s="1">
        <v>0.39166666666666672</v>
      </c>
      <c r="T110" s="2">
        <v>0.41537037037037039</v>
      </c>
      <c r="U110" s="104">
        <v>17.666666666666735</v>
      </c>
      <c r="V110" s="105">
        <v>34.133333333333283</v>
      </c>
      <c r="W110" s="106"/>
      <c r="X110" s="107"/>
      <c r="Y110" s="262"/>
      <c r="Z110" s="263"/>
      <c r="AA110" s="111">
        <f t="shared" si="37"/>
        <v>-571.28906249999591</v>
      </c>
      <c r="AB110" s="103">
        <f t="shared" si="38"/>
        <v>0.84130859375000111</v>
      </c>
      <c r="AC110" s="268"/>
    </row>
    <row r="111" spans="1:29" ht="15.75" customHeight="1">
      <c r="A111" s="272"/>
      <c r="B111" s="92" t="s">
        <v>115</v>
      </c>
      <c r="C111" s="260" t="s">
        <v>208</v>
      </c>
      <c r="D111" s="261"/>
      <c r="E111" s="93">
        <v>14.28</v>
      </c>
      <c r="F111" s="94">
        <v>4921</v>
      </c>
      <c r="G111" s="95">
        <f t="shared" si="39"/>
        <v>70271.87999999999</v>
      </c>
      <c r="H111" s="113"/>
      <c r="I111" s="97">
        <v>3</v>
      </c>
      <c r="J111" s="98">
        <v>3600</v>
      </c>
      <c r="K111" s="99">
        <f t="shared" si="40"/>
        <v>1200</v>
      </c>
      <c r="L111" s="114">
        <v>3</v>
      </c>
      <c r="M111" s="98">
        <f>F111/V111*60</f>
        <v>3034.0126734029832</v>
      </c>
      <c r="N111" s="99">
        <f t="shared" si="33"/>
        <v>1011.3375578009944</v>
      </c>
      <c r="O111" s="101">
        <f t="shared" si="34"/>
        <v>0</v>
      </c>
      <c r="P111" s="102">
        <f t="shared" si="35"/>
        <v>-188.66244219900557</v>
      </c>
      <c r="Q111" s="103">
        <f t="shared" si="36"/>
        <v>0.84278129816749536</v>
      </c>
      <c r="R111" s="277"/>
      <c r="S111" s="1">
        <v>0.42569444444444454</v>
      </c>
      <c r="T111" s="2">
        <v>0.49327546296296299</v>
      </c>
      <c r="U111" s="104">
        <v>14.866666666666779</v>
      </c>
      <c r="V111" s="105">
        <v>97.316666666666563</v>
      </c>
      <c r="W111" s="106"/>
      <c r="X111" s="107"/>
      <c r="Y111" s="262"/>
      <c r="Z111" s="263"/>
      <c r="AA111" s="111">
        <f t="shared" si="37"/>
        <v>-565.98732659701682</v>
      </c>
      <c r="AB111" s="103">
        <f t="shared" si="38"/>
        <v>0.84278129816749536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41">AVERAGE(I107:I122)</f>
        <v>3.2</v>
      </c>
      <c r="J123" s="138">
        <f t="shared" si="41"/>
        <v>3420</v>
      </c>
      <c r="K123" s="139">
        <f t="shared" ref="K123" si="42">J123/I123</f>
        <v>1068.75</v>
      </c>
      <c r="L123" s="137">
        <f t="shared" ref="L123:M123" si="43">AVERAGE(L107:L122)</f>
        <v>3.2</v>
      </c>
      <c r="M123" s="138">
        <f t="shared" si="43"/>
        <v>2916.9453723607667</v>
      </c>
      <c r="N123" s="139">
        <f>M123/L123</f>
        <v>911.54542886273953</v>
      </c>
      <c r="O123" s="140">
        <f>L123-I123</f>
        <v>0</v>
      </c>
      <c r="P123" s="141">
        <f>N123-K123</f>
        <v>-157.20457113726047</v>
      </c>
      <c r="Q123" s="142">
        <f>N123/K123</f>
        <v>0.85290800361425922</v>
      </c>
      <c r="R123" s="278"/>
      <c r="S123" s="143">
        <f>S107</f>
        <v>0.25009259259259259</v>
      </c>
      <c r="T123" s="144">
        <f>INDEX(T107:T122,COUNTA(T107:T122))</f>
        <v>0.49327546296296299</v>
      </c>
      <c r="U123" s="145"/>
      <c r="V123" s="156"/>
      <c r="W123" s="89"/>
      <c r="X123" s="91"/>
      <c r="Y123" s="265"/>
      <c r="Z123" s="266"/>
      <c r="AA123" s="157">
        <f>M123-J123</f>
        <v>-503.05462763923333</v>
      </c>
      <c r="AB123" s="142">
        <f>M123/J123</f>
        <v>0.85290800361425922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1829</v>
      </c>
      <c r="G124" s="159">
        <f t="shared" ref="G124:G127" si="44">E124*F124</f>
        <v>45779.87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2854.0962288686596</v>
      </c>
      <c r="N124" s="163">
        <f>M124/L124</f>
        <v>713.52405721716491</v>
      </c>
      <c r="O124" s="165">
        <f>L124-I124</f>
        <v>0</v>
      </c>
      <c r="P124" s="166">
        <f>N124-K124</f>
        <v>-111.47594278283509</v>
      </c>
      <c r="Q124" s="152">
        <f>N124/K124</f>
        <v>0.86487764511171505</v>
      </c>
      <c r="R124" s="276">
        <f>Q140</f>
        <v>0.87001718164286557</v>
      </c>
      <c r="S124" s="167">
        <v>0.25</v>
      </c>
      <c r="T124" s="168">
        <v>0.2767013888888889</v>
      </c>
      <c r="U124" s="169"/>
      <c r="V124" s="170">
        <v>38.450000000000017</v>
      </c>
      <c r="W124" s="168"/>
      <c r="X124" s="171"/>
      <c r="Y124" s="279"/>
      <c r="Z124" s="280"/>
      <c r="AA124" s="109">
        <f>M124-J124</f>
        <v>-445.90377113134036</v>
      </c>
      <c r="AB124" s="152">
        <f>M124/J124</f>
        <v>0.86487764511171505</v>
      </c>
      <c r="AC124" s="267">
        <f>AB140</f>
        <v>0.87001718164286557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2480</v>
      </c>
      <c r="G125" s="95">
        <f t="shared" si="44"/>
        <v>63116</v>
      </c>
      <c r="H125" s="96"/>
      <c r="I125" s="97">
        <v>4</v>
      </c>
      <c r="J125" s="98">
        <v>3300</v>
      </c>
      <c r="K125" s="99">
        <f t="shared" si="40"/>
        <v>825</v>
      </c>
      <c r="L125" s="100">
        <v>4</v>
      </c>
      <c r="M125" s="98">
        <f>F125/V125*60</f>
        <v>2866.1316211878016</v>
      </c>
      <c r="N125" s="99">
        <f>M125/L125</f>
        <v>716.53290529695039</v>
      </c>
      <c r="O125" s="101">
        <f>L125-I125</f>
        <v>0</v>
      </c>
      <c r="P125" s="102">
        <f>N125-K125</f>
        <v>-108.46709470304961</v>
      </c>
      <c r="Q125" s="103">
        <f>N125/K125</f>
        <v>0.86852473369327321</v>
      </c>
      <c r="R125" s="277"/>
      <c r="S125" s="1">
        <v>0.29033564814814816</v>
      </c>
      <c r="T125" s="2">
        <v>0.3263888888888889</v>
      </c>
      <c r="U125" s="104">
        <v>19.63333333333334</v>
      </c>
      <c r="V125" s="105">
        <v>51.916666666666657</v>
      </c>
      <c r="W125" s="106"/>
      <c r="X125" s="113"/>
      <c r="Y125" s="262"/>
      <c r="Z125" s="263"/>
      <c r="AA125" s="111">
        <f>M125-J125</f>
        <v>-433.86837881219844</v>
      </c>
      <c r="AB125" s="103">
        <f>M125/J125</f>
        <v>0.86852473369327321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2331</v>
      </c>
      <c r="G126" s="95">
        <f t="shared" si="44"/>
        <v>62307.63</v>
      </c>
      <c r="H126" s="96"/>
      <c r="I126" s="97">
        <v>4</v>
      </c>
      <c r="J126" s="98">
        <v>3300</v>
      </c>
      <c r="K126" s="99">
        <f t="shared" si="40"/>
        <v>825</v>
      </c>
      <c r="L126" s="100">
        <v>4</v>
      </c>
      <c r="M126" s="98">
        <f>F126/V126*60</f>
        <v>2860.1226993865048</v>
      </c>
      <c r="N126" s="99">
        <f>M126/L126</f>
        <v>715.0306748466262</v>
      </c>
      <c r="O126" s="101">
        <f>L126-I126</f>
        <v>0</v>
      </c>
      <c r="P126" s="102">
        <f>N126-K126</f>
        <v>-109.9693251533738</v>
      </c>
      <c r="Q126" s="103">
        <f>N126/K126</f>
        <v>0.86670384829894087</v>
      </c>
      <c r="R126" s="277"/>
      <c r="S126" s="1">
        <v>0.3396527777777778</v>
      </c>
      <c r="T126" s="2">
        <v>0.37361111111111112</v>
      </c>
      <c r="U126" s="104">
        <v>19.10000000000003</v>
      </c>
      <c r="V126" s="105">
        <v>48.89999999999997</v>
      </c>
      <c r="W126" s="106"/>
      <c r="X126" s="113"/>
      <c r="Y126" s="262"/>
      <c r="Z126" s="263"/>
      <c r="AA126" s="111">
        <f>M126-J126</f>
        <v>-439.87730061349521</v>
      </c>
      <c r="AB126" s="103">
        <f>M126/J126</f>
        <v>0.86670384829894087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3007</v>
      </c>
      <c r="G127" s="95">
        <f t="shared" si="44"/>
        <v>90210</v>
      </c>
      <c r="H127" s="96"/>
      <c r="I127" s="97">
        <v>4</v>
      </c>
      <c r="J127" s="98">
        <v>3000</v>
      </c>
      <c r="K127" s="99">
        <f t="shared" si="40"/>
        <v>750</v>
      </c>
      <c r="L127" s="100">
        <v>4</v>
      </c>
      <c r="M127" s="98">
        <f>F127/V127*60</f>
        <v>2642.8710937500005</v>
      </c>
      <c r="N127" s="99">
        <f>M127/L127</f>
        <v>660.71777343750011</v>
      </c>
      <c r="O127" s="101">
        <f>L127-I127</f>
        <v>0</v>
      </c>
      <c r="P127" s="102">
        <f>N127-K127</f>
        <v>-89.282226562499886</v>
      </c>
      <c r="Q127" s="103">
        <f>N127/K127</f>
        <v>0.88095703125000013</v>
      </c>
      <c r="R127" s="277"/>
      <c r="S127" s="1">
        <v>0.38333333333333336</v>
      </c>
      <c r="T127" s="2">
        <v>0.43074074074074076</v>
      </c>
      <c r="U127" s="104">
        <v>14.00000000000003</v>
      </c>
      <c r="V127" s="105">
        <v>68.266666666666652</v>
      </c>
      <c r="W127" s="106"/>
      <c r="X127" s="107"/>
      <c r="Y127" s="262"/>
      <c r="Z127" s="263"/>
      <c r="AA127" s="111">
        <f>M127-J127</f>
        <v>-357.12890624999955</v>
      </c>
      <c r="AB127" s="103">
        <f>M127/J127</f>
        <v>0.88095703125000013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4</v>
      </c>
      <c r="J140" s="138">
        <f t="shared" si="45"/>
        <v>3225</v>
      </c>
      <c r="K140" s="139">
        <f t="shared" ref="K140" si="46">J140/I140</f>
        <v>806.25</v>
      </c>
      <c r="L140" s="137">
        <f t="shared" ref="L140:M140" si="47">AVERAGE(L124:L139)</f>
        <v>4</v>
      </c>
      <c r="M140" s="138">
        <f t="shared" si="47"/>
        <v>2805.8054107982416</v>
      </c>
      <c r="N140" s="139">
        <f t="shared" ref="N140:N145" si="48">M140/L140</f>
        <v>701.4513526995604</v>
      </c>
      <c r="O140" s="140">
        <f t="shared" ref="O140:O145" si="49">L140-I140</f>
        <v>0</v>
      </c>
      <c r="P140" s="141">
        <f t="shared" ref="P140:P145" si="50">N140-K140</f>
        <v>-104.7986473004396</v>
      </c>
      <c r="Q140" s="142">
        <f t="shared" ref="Q140:Q145" si="51">N140/K140</f>
        <v>0.87001718164286557</v>
      </c>
      <c r="R140" s="278"/>
      <c r="S140" s="143">
        <f>S124</f>
        <v>0.25</v>
      </c>
      <c r="T140" s="144">
        <f>INDEX(T124:T139,COUNTA(T124:T139))</f>
        <v>0.43074074074074076</v>
      </c>
      <c r="U140" s="145"/>
      <c r="V140" s="156"/>
      <c r="W140" s="135"/>
      <c r="X140" s="139"/>
      <c r="Y140" s="265"/>
      <c r="Z140" s="266"/>
      <c r="AA140" s="157">
        <f t="shared" ref="AA140:AA145" si="52">M140-J140</f>
        <v>-419.19458920175839</v>
      </c>
      <c r="AB140" s="142">
        <f t="shared" ref="AB140:AB145" si="53">M140/J140</f>
        <v>0.87001718164286557</v>
      </c>
      <c r="AC140" s="269"/>
    </row>
    <row r="141" spans="1:29" ht="15.75" customHeight="1">
      <c r="A141" s="270" t="s">
        <v>127</v>
      </c>
      <c r="B141" s="108" t="s">
        <v>104</v>
      </c>
      <c r="C141" s="274" t="s">
        <v>129</v>
      </c>
      <c r="D141" s="275"/>
      <c r="E141" s="158">
        <v>29.52</v>
      </c>
      <c r="F141" s="87">
        <v>1902</v>
      </c>
      <c r="G141" s="159">
        <f t="shared" ref="G141:G145" si="54">E141*F141</f>
        <v>56147.040000000001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2815.4605263157896</v>
      </c>
      <c r="N141" s="163">
        <f t="shared" si="48"/>
        <v>165.61532507739938</v>
      </c>
      <c r="O141" s="165">
        <f t="shared" si="49"/>
        <v>0</v>
      </c>
      <c r="P141" s="166">
        <f t="shared" si="50"/>
        <v>-26.914086687306508</v>
      </c>
      <c r="Q141" s="152">
        <f t="shared" si="51"/>
        <v>0.86020792126971868</v>
      </c>
      <c r="R141" s="276">
        <f>Q157</f>
        <v>0.85891770293254777</v>
      </c>
      <c r="S141" s="167">
        <v>0.70865740740740746</v>
      </c>
      <c r="T141" s="168">
        <v>0.7368055555555556</v>
      </c>
      <c r="U141" s="169"/>
      <c r="V141" s="170">
        <v>40.533333333333331</v>
      </c>
      <c r="W141" s="168"/>
      <c r="X141" s="171"/>
      <c r="Y141" s="279"/>
      <c r="Z141" s="280"/>
      <c r="AA141" s="109">
        <f t="shared" si="52"/>
        <v>-457.53947368421041</v>
      </c>
      <c r="AB141" s="152">
        <f t="shared" si="53"/>
        <v>0.86020792126971879</v>
      </c>
      <c r="AC141" s="267">
        <f>AB157</f>
        <v>0.85891770293254766</v>
      </c>
    </row>
    <row r="142" spans="1:29" ht="15.75" customHeight="1">
      <c r="A142" s="271"/>
      <c r="B142" s="92" t="s">
        <v>104</v>
      </c>
      <c r="C142" s="260" t="s">
        <v>130</v>
      </c>
      <c r="D142" s="261"/>
      <c r="E142" s="93">
        <v>29.85</v>
      </c>
      <c r="F142" s="94">
        <v>2009</v>
      </c>
      <c r="G142" s="95">
        <f t="shared" si="54"/>
        <v>59968.65</v>
      </c>
      <c r="H142" s="96"/>
      <c r="I142" s="97">
        <v>17</v>
      </c>
      <c r="J142" s="98">
        <v>3273</v>
      </c>
      <c r="K142" s="99">
        <f t="shared" si="40"/>
        <v>192.52941176470588</v>
      </c>
      <c r="L142" s="100">
        <v>17</v>
      </c>
      <c r="M142" s="98">
        <f>F142/V142*60</f>
        <v>2816.3551401869067</v>
      </c>
      <c r="N142" s="99">
        <f t="shared" si="48"/>
        <v>165.66794942275922</v>
      </c>
      <c r="O142" s="101">
        <f t="shared" si="49"/>
        <v>0</v>
      </c>
      <c r="P142" s="102">
        <f t="shared" si="50"/>
        <v>-26.861462341946662</v>
      </c>
      <c r="Q142" s="103">
        <f t="shared" si="51"/>
        <v>0.86048125273049392</v>
      </c>
      <c r="R142" s="277"/>
      <c r="S142" s="1">
        <v>0.74041666666666661</v>
      </c>
      <c r="T142" s="2">
        <v>0.77013888888888893</v>
      </c>
      <c r="U142" s="104">
        <v>5.1999999999998536</v>
      </c>
      <c r="V142" s="105">
        <v>42.800000000000139</v>
      </c>
      <c r="W142" s="106"/>
      <c r="X142" s="113"/>
      <c r="Y142" s="262"/>
      <c r="Z142" s="263"/>
      <c r="AA142" s="111">
        <f t="shared" si="52"/>
        <v>-456.64485981309326</v>
      </c>
      <c r="AB142" s="103">
        <f t="shared" si="53"/>
        <v>0.86048125273049392</v>
      </c>
      <c r="AC142" s="268"/>
    </row>
    <row r="143" spans="1:29" ht="15.75" customHeight="1">
      <c r="A143" s="271"/>
      <c r="B143" s="92" t="s">
        <v>115</v>
      </c>
      <c r="C143" s="260" t="s">
        <v>131</v>
      </c>
      <c r="D143" s="261"/>
      <c r="E143" s="93">
        <v>28.57</v>
      </c>
      <c r="F143" s="94">
        <v>1279</v>
      </c>
      <c r="G143" s="95">
        <f t="shared" si="54"/>
        <v>36541.03</v>
      </c>
      <c r="H143" s="96"/>
      <c r="I143" s="97">
        <v>13</v>
      </c>
      <c r="J143" s="98">
        <v>3600</v>
      </c>
      <c r="K143" s="99">
        <f t="shared" si="40"/>
        <v>276.92307692307691</v>
      </c>
      <c r="L143" s="100">
        <v>13</v>
      </c>
      <c r="M143" s="98">
        <f>F143/V143*60</f>
        <v>3075.751503006024</v>
      </c>
      <c r="N143" s="99">
        <f t="shared" si="48"/>
        <v>236.59626946200186</v>
      </c>
      <c r="O143" s="101">
        <f t="shared" si="49"/>
        <v>0</v>
      </c>
      <c r="P143" s="102">
        <f t="shared" si="50"/>
        <v>-40.326807461075049</v>
      </c>
      <c r="Q143" s="103">
        <f t="shared" si="51"/>
        <v>0.85437541750167345</v>
      </c>
      <c r="R143" s="277"/>
      <c r="S143" s="1">
        <v>0.77434027777777781</v>
      </c>
      <c r="T143" s="2">
        <v>0.79166666666666663</v>
      </c>
      <c r="U143" s="104">
        <v>6.0499999999999865</v>
      </c>
      <c r="V143" s="105">
        <v>24.949999999999903</v>
      </c>
      <c r="W143" s="106"/>
      <c r="X143" s="113"/>
      <c r="Y143" s="262"/>
      <c r="Z143" s="263"/>
      <c r="AA143" s="111">
        <f t="shared" si="52"/>
        <v>-524.248496993976</v>
      </c>
      <c r="AB143" s="103">
        <f t="shared" si="53"/>
        <v>0.85437541750167334</v>
      </c>
      <c r="AC143" s="268"/>
    </row>
    <row r="144" spans="1:29" ht="15.75" customHeight="1">
      <c r="A144" s="271"/>
      <c r="B144" s="92" t="s">
        <v>104</v>
      </c>
      <c r="C144" s="260" t="s">
        <v>128</v>
      </c>
      <c r="D144" s="261"/>
      <c r="E144" s="93">
        <v>25.64</v>
      </c>
      <c r="F144" s="94">
        <v>1778</v>
      </c>
      <c r="G144" s="95">
        <f t="shared" si="54"/>
        <v>45587.92</v>
      </c>
      <c r="H144" s="96"/>
      <c r="I144" s="97">
        <v>11</v>
      </c>
      <c r="J144" s="98">
        <v>3000</v>
      </c>
      <c r="K144" s="99">
        <f t="shared" si="40"/>
        <v>272.72727272727275</v>
      </c>
      <c r="L144" s="100">
        <v>11</v>
      </c>
      <c r="M144" s="98">
        <f>F144/V144*60</f>
        <v>2580.9677419354866</v>
      </c>
      <c r="N144" s="99">
        <f t="shared" si="48"/>
        <v>234.63343108504424</v>
      </c>
      <c r="O144" s="101">
        <f t="shared" si="49"/>
        <v>0</v>
      </c>
      <c r="P144" s="102">
        <f t="shared" si="50"/>
        <v>-38.093841642228512</v>
      </c>
      <c r="Q144" s="103">
        <f t="shared" si="51"/>
        <v>0.86032258064516209</v>
      </c>
      <c r="R144" s="277"/>
      <c r="S144" s="1">
        <v>0.79444444444444451</v>
      </c>
      <c r="T144" s="2">
        <v>0.82314814814814818</v>
      </c>
      <c r="U144" s="104">
        <v>4.0000000000001457</v>
      </c>
      <c r="V144" s="105">
        <v>41.333333333333293</v>
      </c>
      <c r="W144" s="106"/>
      <c r="X144" s="107"/>
      <c r="Y144" s="262"/>
      <c r="Z144" s="263"/>
      <c r="AA144" s="111">
        <f t="shared" si="52"/>
        <v>-419.03225806451337</v>
      </c>
      <c r="AB144" s="103">
        <f t="shared" si="53"/>
        <v>0.8603225806451622</v>
      </c>
      <c r="AC144" s="268"/>
    </row>
    <row r="145" spans="1:29" ht="15.75" customHeight="1">
      <c r="A145" s="272"/>
      <c r="B145" s="92" t="s">
        <v>115</v>
      </c>
      <c r="C145" s="260" t="s">
        <v>246</v>
      </c>
      <c r="D145" s="261"/>
      <c r="E145" s="93">
        <v>13.41</v>
      </c>
      <c r="F145" s="94">
        <v>2647</v>
      </c>
      <c r="G145" s="95">
        <f t="shared" si="54"/>
        <v>35496.269999999997</v>
      </c>
      <c r="H145" s="113"/>
      <c r="I145" s="97">
        <v>6</v>
      </c>
      <c r="J145" s="98">
        <v>3600</v>
      </c>
      <c r="K145" s="99">
        <f t="shared" si="40"/>
        <v>600</v>
      </c>
      <c r="L145" s="114">
        <v>6</v>
      </c>
      <c r="M145" s="98">
        <f>F145/V145*60</f>
        <v>3094.9009418642336</v>
      </c>
      <c r="N145" s="99">
        <f t="shared" si="48"/>
        <v>515.81682364403889</v>
      </c>
      <c r="O145" s="101">
        <f t="shared" si="49"/>
        <v>0</v>
      </c>
      <c r="P145" s="102">
        <f t="shared" si="50"/>
        <v>-84.183176355961109</v>
      </c>
      <c r="Q145" s="103">
        <f t="shared" si="51"/>
        <v>0.85969470607339815</v>
      </c>
      <c r="R145" s="277"/>
      <c r="S145" s="1">
        <v>0.82708333333333328</v>
      </c>
      <c r="T145" s="2">
        <v>0.86271990740740745</v>
      </c>
      <c r="U145" s="104">
        <v>5.66666666666654</v>
      </c>
      <c r="V145" s="105">
        <v>51.316666666666805</v>
      </c>
      <c r="W145" s="106"/>
      <c r="X145" s="107"/>
      <c r="Y145" s="262"/>
      <c r="Z145" s="263"/>
      <c r="AA145" s="111">
        <f t="shared" si="52"/>
        <v>-505.09905813576643</v>
      </c>
      <c r="AB145" s="103">
        <f t="shared" si="53"/>
        <v>0.85969470607339826</v>
      </c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5">AVERAGE(I141:I156)</f>
        <v>12.8</v>
      </c>
      <c r="J157" s="138">
        <f t="shared" si="55"/>
        <v>3349.2</v>
      </c>
      <c r="K157" s="139">
        <f t="shared" ref="K157" si="56">J157/I157</f>
        <v>261.65624999999994</v>
      </c>
      <c r="L157" s="137">
        <f t="shared" ref="L157:M157" si="57">AVERAGE(L141:L156)</f>
        <v>12.8</v>
      </c>
      <c r="M157" s="138">
        <f t="shared" si="57"/>
        <v>2876.6871706616885</v>
      </c>
      <c r="N157" s="139">
        <f>M157/L157</f>
        <v>224.7411852079444</v>
      </c>
      <c r="O157" s="140">
        <f>L157-I157</f>
        <v>0</v>
      </c>
      <c r="P157" s="141">
        <f>N157-K157</f>
        <v>-36.915064792055546</v>
      </c>
      <c r="Q157" s="142">
        <f>N157/K157</f>
        <v>0.85891770293254777</v>
      </c>
      <c r="R157" s="278"/>
      <c r="S157" s="143">
        <f>S141</f>
        <v>0.70865740740740746</v>
      </c>
      <c r="T157" s="144">
        <f>INDEX(T141:T156,COUNTA(T141:T156))</f>
        <v>0.86271990740740745</v>
      </c>
      <c r="U157" s="145"/>
      <c r="V157" s="156"/>
      <c r="W157" s="135"/>
      <c r="X157" s="139"/>
      <c r="Y157" s="265"/>
      <c r="Z157" s="266"/>
      <c r="AA157" s="157">
        <f>M157-J157</f>
        <v>-472.51282933831135</v>
      </c>
      <c r="AB157" s="142">
        <f>M157/J157</f>
        <v>0.85891770293254766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7981</v>
      </c>
      <c r="G158" s="159">
        <f t="shared" ref="G158" si="58">E158*F158</f>
        <v>111973.43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2407.138069705094</v>
      </c>
      <c r="N158" s="163">
        <f>M158/L158</f>
        <v>601.78451742627351</v>
      </c>
      <c r="O158" s="165">
        <f>L158-I158</f>
        <v>0</v>
      </c>
      <c r="P158" s="166">
        <f>N158-K158</f>
        <v>-73.21548257372649</v>
      </c>
      <c r="Q158" s="152">
        <f>N158/K158</f>
        <v>0.8915326184092941</v>
      </c>
      <c r="R158" s="276">
        <f>Q174</f>
        <v>0.8915326184092941</v>
      </c>
      <c r="S158" s="167">
        <v>0.70837962962962964</v>
      </c>
      <c r="T158" s="168">
        <v>0.84652777777777777</v>
      </c>
      <c r="U158" s="169"/>
      <c r="V158" s="170">
        <v>198.93333333333331</v>
      </c>
      <c r="W158" s="168"/>
      <c r="X158" s="171"/>
      <c r="Y158" s="279"/>
      <c r="Z158" s="280"/>
      <c r="AA158" s="109">
        <f>M158-J158</f>
        <v>-292.86193029490596</v>
      </c>
      <c r="AB158" s="152">
        <f>M158/J158</f>
        <v>0.8915326184092941</v>
      </c>
      <c r="AC158" s="267">
        <f>AB174</f>
        <v>0.8915326184092941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59">AVERAGE(I158:I173)</f>
        <v>4</v>
      </c>
      <c r="J174" s="138">
        <f t="shared" si="59"/>
        <v>2700</v>
      </c>
      <c r="K174" s="139">
        <f t="shared" ref="K174" si="60">J174/I174</f>
        <v>675</v>
      </c>
      <c r="L174" s="137">
        <f t="shared" ref="L174:M174" si="61">AVERAGE(L158:L173)</f>
        <v>4</v>
      </c>
      <c r="M174" s="138">
        <f t="shared" si="61"/>
        <v>2407.138069705094</v>
      </c>
      <c r="N174" s="139">
        <f>M174/L174</f>
        <v>601.78451742627351</v>
      </c>
      <c r="O174" s="140">
        <f>L174-I174</f>
        <v>0</v>
      </c>
      <c r="P174" s="141">
        <f>N174-K174</f>
        <v>-73.21548257372649</v>
      </c>
      <c r="Q174" s="142">
        <f>N174/K174</f>
        <v>0.8915326184092941</v>
      </c>
      <c r="R174" s="278"/>
      <c r="S174" s="143">
        <f>S158</f>
        <v>0.70837962962962964</v>
      </c>
      <c r="T174" s="144">
        <f>INDEX(T158:T173,COUNTA(T158:T173))</f>
        <v>0.84652777777777777</v>
      </c>
      <c r="U174" s="145"/>
      <c r="V174" s="156"/>
      <c r="W174" s="135"/>
      <c r="X174" s="139"/>
      <c r="Y174" s="265"/>
      <c r="Z174" s="266"/>
      <c r="AA174" s="157">
        <f>M174-J174</f>
        <v>-292.86193029490596</v>
      </c>
      <c r="AB174" s="142">
        <f>M174/J174</f>
        <v>0.8915326184092941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1063</v>
      </c>
      <c r="G175" s="159">
        <f t="shared" ref="G175:G178" si="62">E175*F175</f>
        <v>29317.539999999997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2566.5995975855249</v>
      </c>
      <c r="N175" s="163">
        <f>M175/L175</f>
        <v>641.64989939638122</v>
      </c>
      <c r="O175" s="165">
        <f>L175-I175</f>
        <v>0</v>
      </c>
      <c r="P175" s="166">
        <f>N175-K175</f>
        <v>-108.35010060361878</v>
      </c>
      <c r="Q175" s="152">
        <f>N175/K175</f>
        <v>0.85553319919517501</v>
      </c>
      <c r="R175" s="276">
        <f>Q191</f>
        <v>0.86361910374096773</v>
      </c>
      <c r="S175" s="167">
        <v>0.70843750000000005</v>
      </c>
      <c r="T175" s="168">
        <v>0.72569444444444442</v>
      </c>
      <c r="U175" s="169"/>
      <c r="V175" s="170">
        <v>24.849999999999888</v>
      </c>
      <c r="W175" s="173"/>
      <c r="X175" s="151"/>
      <c r="Y175" s="279"/>
      <c r="Z175" s="280"/>
      <c r="AA175" s="109">
        <f>M175-J175</f>
        <v>-433.40040241447514</v>
      </c>
      <c r="AB175" s="152">
        <f>M175/J175</f>
        <v>0.85553319919517501</v>
      </c>
      <c r="AC175" s="267">
        <f>AB191</f>
        <v>0.86361910374096784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838</v>
      </c>
      <c r="G176" s="95">
        <f t="shared" si="62"/>
        <v>20237.699999999997</v>
      </c>
      <c r="H176" s="96"/>
      <c r="I176" s="97">
        <v>4</v>
      </c>
      <c r="J176" s="98">
        <v>3000</v>
      </c>
      <c r="K176" s="99">
        <f t="shared" ref="K176:K178" si="63">J176/I176</f>
        <v>750</v>
      </c>
      <c r="L176" s="100">
        <v>4</v>
      </c>
      <c r="M176" s="98">
        <f>F176/V176*60</f>
        <v>2560.9507640067804</v>
      </c>
      <c r="N176" s="99">
        <f>M176/L176</f>
        <v>640.23769100169511</v>
      </c>
      <c r="O176" s="101">
        <f>L176-I176</f>
        <v>0</v>
      </c>
      <c r="P176" s="102">
        <f>N176-K176</f>
        <v>-109.76230899830489</v>
      </c>
      <c r="Q176" s="103">
        <f>N176/K176</f>
        <v>0.85365025466892686</v>
      </c>
      <c r="R176" s="277"/>
      <c r="S176" s="1">
        <v>0.72872685185185182</v>
      </c>
      <c r="T176" s="2">
        <v>0.74236111111111114</v>
      </c>
      <c r="U176" s="104">
        <v>4.3666666666666565</v>
      </c>
      <c r="V176" s="105">
        <v>19.633333333333418</v>
      </c>
      <c r="W176" s="106"/>
      <c r="X176" s="107"/>
      <c r="Y176" s="262"/>
      <c r="Z176" s="263"/>
      <c r="AA176" s="111">
        <f>M176-J176</f>
        <v>-439.04923599321955</v>
      </c>
      <c r="AB176" s="103">
        <f>M176/J176</f>
        <v>0.85365025466892686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2519</v>
      </c>
      <c r="G177" s="95">
        <f t="shared" si="62"/>
        <v>39573.490000000005</v>
      </c>
      <c r="H177" s="96"/>
      <c r="I177" s="97">
        <v>3</v>
      </c>
      <c r="J177" s="98">
        <v>3300</v>
      </c>
      <c r="K177" s="99">
        <f t="shared" si="63"/>
        <v>1100</v>
      </c>
      <c r="L177" s="100">
        <v>3</v>
      </c>
      <c r="M177" s="98">
        <f>F177/V177*60</f>
        <v>2872.4738675958174</v>
      </c>
      <c r="N177" s="99">
        <f>M177/L177</f>
        <v>957.49128919860584</v>
      </c>
      <c r="O177" s="101">
        <f>L177-I177</f>
        <v>0</v>
      </c>
      <c r="P177" s="102">
        <f>N177-K177</f>
        <v>-142.50871080139416</v>
      </c>
      <c r="Q177" s="103">
        <f>N177/K177</f>
        <v>0.87044662654418714</v>
      </c>
      <c r="R177" s="277"/>
      <c r="S177" s="1">
        <v>0.74679398148148146</v>
      </c>
      <c r="T177" s="2">
        <v>0.78333333333333333</v>
      </c>
      <c r="U177" s="104">
        <v>6.3833333333332654</v>
      </c>
      <c r="V177" s="105">
        <v>52.616666666666688</v>
      </c>
      <c r="W177" s="106"/>
      <c r="X177" s="107"/>
      <c r="Y177" s="262"/>
      <c r="Z177" s="263"/>
      <c r="AA177" s="111">
        <f>M177-J177</f>
        <v>-427.52613240418259</v>
      </c>
      <c r="AB177" s="103">
        <f>M177/J177</f>
        <v>0.87044662654418714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5118</v>
      </c>
      <c r="G178" s="95">
        <f t="shared" si="62"/>
        <v>91561.02</v>
      </c>
      <c r="H178" s="96"/>
      <c r="I178" s="97">
        <v>4</v>
      </c>
      <c r="J178" s="98">
        <v>3300</v>
      </c>
      <c r="K178" s="99">
        <f t="shared" si="63"/>
        <v>825</v>
      </c>
      <c r="L178" s="100">
        <v>4</v>
      </c>
      <c r="M178" s="98">
        <f>F178/V178*60</f>
        <v>2881.5764779480724</v>
      </c>
      <c r="N178" s="99">
        <f>M178/L178</f>
        <v>720.39411948701809</v>
      </c>
      <c r="O178" s="101">
        <f>L178-I178</f>
        <v>0</v>
      </c>
      <c r="P178" s="102">
        <f>N178-K178</f>
        <v>-104.60588051298191</v>
      </c>
      <c r="Q178" s="103">
        <f>N178/K178</f>
        <v>0.87320499331759771</v>
      </c>
      <c r="R178" s="277"/>
      <c r="S178" s="1">
        <v>0.78641203703703699</v>
      </c>
      <c r="T178" s="2">
        <v>0.86041666666666672</v>
      </c>
      <c r="U178" s="104">
        <v>4.4333333333332803</v>
      </c>
      <c r="V178" s="105">
        <v>106.5666666666668</v>
      </c>
      <c r="W178" s="106"/>
      <c r="X178" s="107"/>
      <c r="Y178" s="262"/>
      <c r="Z178" s="263"/>
      <c r="AA178" s="111">
        <f>M178-J178</f>
        <v>-418.42352205192765</v>
      </c>
      <c r="AB178" s="103">
        <f>M178/J178</f>
        <v>0.87320499331759771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4">AVERAGE(I175:I190)</f>
        <v>3.75</v>
      </c>
      <c r="J191" s="138">
        <f t="shared" si="64"/>
        <v>3150</v>
      </c>
      <c r="K191" s="139">
        <f t="shared" ref="K191" si="65">J191/I191</f>
        <v>840</v>
      </c>
      <c r="L191" s="137">
        <f t="shared" ref="L191:M191" si="66">AVERAGE(L175:L190)</f>
        <v>3.75</v>
      </c>
      <c r="M191" s="138">
        <f t="shared" si="66"/>
        <v>2720.4001767840487</v>
      </c>
      <c r="N191" s="139">
        <f>M191/L191</f>
        <v>725.44004714241294</v>
      </c>
      <c r="O191" s="140">
        <f>L191-I191</f>
        <v>0</v>
      </c>
      <c r="P191" s="141">
        <f>N191-K191</f>
        <v>-114.55995285758706</v>
      </c>
      <c r="Q191" s="142">
        <f>N191/K191</f>
        <v>0.86361910374096773</v>
      </c>
      <c r="R191" s="278"/>
      <c r="S191" s="143">
        <f>S175</f>
        <v>0.70843750000000005</v>
      </c>
      <c r="T191" s="144">
        <f>INDEX(T175:T190,COUNTA(T175:T190))</f>
        <v>0.86041666666666672</v>
      </c>
      <c r="U191" s="145"/>
      <c r="V191" s="156"/>
      <c r="W191" s="89"/>
      <c r="X191" s="91"/>
      <c r="Y191" s="265"/>
      <c r="Z191" s="266"/>
      <c r="AA191" s="157">
        <f>M191-J191</f>
        <v>-429.59982321595135</v>
      </c>
      <c r="AB191" s="142">
        <f>M191/J191</f>
        <v>0.86361910374096784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1676</v>
      </c>
      <c r="G192" s="159">
        <f t="shared" ref="G192:G194" si="67">E192*F192</f>
        <v>37341.279999999999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2862.2390891840651</v>
      </c>
      <c r="N192" s="163">
        <f>M192/L192</f>
        <v>572.44781783681299</v>
      </c>
      <c r="O192" s="165">
        <f>L192-I192</f>
        <v>0</v>
      </c>
      <c r="P192" s="166">
        <f>N192-K192</f>
        <v>-87.552182163187013</v>
      </c>
      <c r="Q192" s="152">
        <f>N192/K192</f>
        <v>0.86734517854062576</v>
      </c>
      <c r="R192" s="276">
        <f>Q208</f>
        <v>0.8696963683697102</v>
      </c>
      <c r="S192" s="167">
        <v>0.70833333333333337</v>
      </c>
      <c r="T192" s="168">
        <v>0.73273148148148148</v>
      </c>
      <c r="U192" s="169"/>
      <c r="V192" s="170">
        <v>35.133333333333283</v>
      </c>
      <c r="W192" s="173"/>
      <c r="X192" s="151"/>
      <c r="Y192" s="279"/>
      <c r="Z192" s="280"/>
      <c r="AA192" s="109">
        <f>M192-J192</f>
        <v>-437.76091081593495</v>
      </c>
      <c r="AB192" s="152">
        <f>M192/J192</f>
        <v>0.86734517854062576</v>
      </c>
      <c r="AC192" s="267">
        <f>AB208</f>
        <v>0.86969636836971009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1468</v>
      </c>
      <c r="G193" s="95">
        <f t="shared" si="67"/>
        <v>26688.239999999998</v>
      </c>
      <c r="H193" s="96"/>
      <c r="I193" s="97">
        <v>4</v>
      </c>
      <c r="J193" s="98">
        <v>3300</v>
      </c>
      <c r="K193" s="99">
        <f t="shared" ref="K193:K230" si="68">J193/I193</f>
        <v>825</v>
      </c>
      <c r="L193" s="100">
        <v>4</v>
      </c>
      <c r="M193" s="98">
        <f>F193/V193*60</f>
        <v>2859.7402597402579</v>
      </c>
      <c r="N193" s="99">
        <f>M193/L193</f>
        <v>714.93506493506447</v>
      </c>
      <c r="O193" s="101">
        <f>L193-I193</f>
        <v>0</v>
      </c>
      <c r="P193" s="102">
        <f>N193-K193</f>
        <v>-110.06493506493553</v>
      </c>
      <c r="Q193" s="103">
        <f>N193/K193</f>
        <v>0.86658795749704787</v>
      </c>
      <c r="R193" s="277"/>
      <c r="S193" s="1">
        <v>0.73763888888888884</v>
      </c>
      <c r="T193" s="2">
        <v>0.75902777777777775</v>
      </c>
      <c r="U193" s="104">
        <v>7.0666666666665989</v>
      </c>
      <c r="V193" s="105">
        <v>30.800000000000018</v>
      </c>
      <c r="W193" s="106"/>
      <c r="X193" s="107"/>
      <c r="Y193" s="262"/>
      <c r="Z193" s="263"/>
      <c r="AA193" s="111">
        <f>M193-J193</f>
        <v>-440.2597402597421</v>
      </c>
      <c r="AB193" s="103">
        <f>M193/J193</f>
        <v>0.86658795749704787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7423</v>
      </c>
      <c r="G194" s="95">
        <f t="shared" si="67"/>
        <v>123667.18000000001</v>
      </c>
      <c r="H194" s="96"/>
      <c r="I194" s="97">
        <v>4</v>
      </c>
      <c r="J194" s="98">
        <v>3300</v>
      </c>
      <c r="K194" s="99">
        <f t="shared" si="68"/>
        <v>825</v>
      </c>
      <c r="L194" s="100">
        <v>4</v>
      </c>
      <c r="M194" s="98">
        <f>F194/V194*60</f>
        <v>2888.014697935806</v>
      </c>
      <c r="N194" s="99">
        <f>M194/L194</f>
        <v>722.0036744839515</v>
      </c>
      <c r="O194" s="101">
        <f>L194-I194</f>
        <v>0</v>
      </c>
      <c r="P194" s="102">
        <f>N194-K194</f>
        <v>-102.9963255160485</v>
      </c>
      <c r="Q194" s="103">
        <f>N194/K194</f>
        <v>0.87515596907145632</v>
      </c>
      <c r="R194" s="277"/>
      <c r="S194" s="1">
        <v>0.76180555555555562</v>
      </c>
      <c r="T194" s="2">
        <v>0.86890046296296297</v>
      </c>
      <c r="U194" s="104">
        <v>4.0000000000001457</v>
      </c>
      <c r="V194" s="105">
        <v>154.21666666666658</v>
      </c>
      <c r="W194" s="106"/>
      <c r="X194" s="107"/>
      <c r="Y194" s="262"/>
      <c r="Z194" s="263"/>
      <c r="AA194" s="111">
        <f>M194-J194</f>
        <v>-411.985302064194</v>
      </c>
      <c r="AB194" s="103">
        <f>M194/J194</f>
        <v>0.87515596907145632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4.333333333333333</v>
      </c>
      <c r="J208" s="138">
        <f t="shared" si="69"/>
        <v>3300</v>
      </c>
      <c r="K208" s="139">
        <f t="shared" ref="K208" si="70">J208/I208</f>
        <v>761.53846153846155</v>
      </c>
      <c r="L208" s="137">
        <f t="shared" ref="L208:M208" si="71">AVERAGE(L192:L207)</f>
        <v>4.333333333333333</v>
      </c>
      <c r="M208" s="138">
        <f t="shared" si="71"/>
        <v>2869.9980156200431</v>
      </c>
      <c r="N208" s="139">
        <f>M208/L208</f>
        <v>662.3072343738562</v>
      </c>
      <c r="O208" s="140">
        <f>L208-I208</f>
        <v>0</v>
      </c>
      <c r="P208" s="141">
        <f>N208-K208</f>
        <v>-99.231227164605343</v>
      </c>
      <c r="Q208" s="142">
        <f>N208/K208</f>
        <v>0.8696963683697102</v>
      </c>
      <c r="R208" s="278"/>
      <c r="S208" s="143">
        <f>S192</f>
        <v>0.70833333333333337</v>
      </c>
      <c r="T208" s="144">
        <f>INDEX(T192:T207,COUNTA(T192:T207))</f>
        <v>0.86890046296296297</v>
      </c>
      <c r="U208" s="145"/>
      <c r="V208" s="156"/>
      <c r="W208" s="89"/>
      <c r="X208" s="91"/>
      <c r="Y208" s="265"/>
      <c r="Z208" s="266"/>
      <c r="AA208" s="157">
        <f>M208-J208</f>
        <v>-430.00198437995687</v>
      </c>
      <c r="AB208" s="142">
        <f>M208/J208</f>
        <v>0.86969636836971009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3411</v>
      </c>
      <c r="G209" s="159">
        <f t="shared" ref="G209:G210" si="72">E209*F209</f>
        <v>62011.979999999996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3030.5034550839137</v>
      </c>
      <c r="N209" s="163">
        <f>M209/L209</f>
        <v>1010.1678183613045</v>
      </c>
      <c r="O209" s="165">
        <f>L209-I209</f>
        <v>0</v>
      </c>
      <c r="P209" s="166">
        <f>N209-K209</f>
        <v>-189.83218163869549</v>
      </c>
      <c r="Q209" s="152">
        <f>N209/K209</f>
        <v>0.84180651530108708</v>
      </c>
      <c r="R209" s="276">
        <f>Q225</f>
        <v>0.84268396510574728</v>
      </c>
      <c r="S209" s="167">
        <v>0.70865740740740746</v>
      </c>
      <c r="T209" s="168">
        <v>0.75555555555555554</v>
      </c>
      <c r="U209" s="169"/>
      <c r="V209" s="170">
        <v>67.533333333333232</v>
      </c>
      <c r="W209" s="173"/>
      <c r="X209" s="151"/>
      <c r="Y209" s="279"/>
      <c r="Z209" s="280"/>
      <c r="AA209" s="109">
        <f>M209-J209</f>
        <v>-569.49654491608635</v>
      </c>
      <c r="AB209" s="152">
        <f>M209/J209</f>
        <v>0.84180651530108708</v>
      </c>
      <c r="AC209" s="267">
        <f>AB225</f>
        <v>0.84268396510574728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9086</v>
      </c>
      <c r="G210" s="95">
        <f t="shared" si="72"/>
        <v>129748.07999999999</v>
      </c>
      <c r="H210" s="96"/>
      <c r="I210" s="97">
        <v>3</v>
      </c>
      <c r="J210" s="98">
        <v>3600</v>
      </c>
      <c r="K210" s="99">
        <f t="shared" si="68"/>
        <v>1200</v>
      </c>
      <c r="L210" s="100">
        <v>3</v>
      </c>
      <c r="M210" s="98">
        <f>F210/V210*60</f>
        <v>3036.8210936774667</v>
      </c>
      <c r="N210" s="99">
        <f>M210/L210</f>
        <v>1012.2736978924889</v>
      </c>
      <c r="O210" s="101">
        <f>L210-I210</f>
        <v>0</v>
      </c>
      <c r="P210" s="102">
        <f>N210-K210</f>
        <v>-187.72630210751106</v>
      </c>
      <c r="Q210" s="103">
        <f>N210/K210</f>
        <v>0.84356141491040748</v>
      </c>
      <c r="R210" s="277"/>
      <c r="S210" s="1">
        <v>0.76700231481481485</v>
      </c>
      <c r="T210" s="2">
        <v>0.89166666666666672</v>
      </c>
      <c r="U210" s="104">
        <v>16.483333333333405</v>
      </c>
      <c r="V210" s="105">
        <v>179.51666666666671</v>
      </c>
      <c r="W210" s="106"/>
      <c r="X210" s="107"/>
      <c r="Y210" s="262"/>
      <c r="Z210" s="263"/>
      <c r="AA210" s="111">
        <f>M210-J210</f>
        <v>-563.17890632253329</v>
      </c>
      <c r="AB210" s="103">
        <f>M210/J210</f>
        <v>0.84356141491040737</v>
      </c>
      <c r="AC210" s="268"/>
    </row>
    <row r="211" spans="1:29" ht="15.75" customHeight="1">
      <c r="A211" s="271"/>
      <c r="B211" s="92"/>
      <c r="C211" s="260"/>
      <c r="D211" s="261"/>
      <c r="E211" s="93"/>
      <c r="F211" s="94"/>
      <c r="G211" s="95"/>
      <c r="H211" s="96"/>
      <c r="I211" s="97"/>
      <c r="J211" s="98"/>
      <c r="K211" s="99"/>
      <c r="L211" s="100"/>
      <c r="M211" s="98"/>
      <c r="N211" s="99"/>
      <c r="O211" s="101"/>
      <c r="P211" s="102"/>
      <c r="Q211" s="103"/>
      <c r="R211" s="277"/>
      <c r="S211" s="1"/>
      <c r="T211" s="2"/>
      <c r="U211" s="104"/>
      <c r="V211" s="105"/>
      <c r="W211" s="106"/>
      <c r="X211" s="107"/>
      <c r="Y211" s="262"/>
      <c r="Z211" s="263"/>
      <c r="AA211" s="111"/>
      <c r="AB211" s="103"/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3">AVERAGE(I209:I224)</f>
        <v>3</v>
      </c>
      <c r="J225" s="138">
        <f t="shared" si="73"/>
        <v>3600</v>
      </c>
      <c r="K225" s="139">
        <f t="shared" ref="K225" si="74">J225/I225</f>
        <v>1200</v>
      </c>
      <c r="L225" s="137">
        <f t="shared" ref="L225:M225" si="75">AVERAGE(L209:L224)</f>
        <v>3</v>
      </c>
      <c r="M225" s="138">
        <f t="shared" si="75"/>
        <v>3033.6622743806902</v>
      </c>
      <c r="N225" s="139">
        <f t="shared" ref="N225:N230" si="76">M225/L225</f>
        <v>1011.2207581268967</v>
      </c>
      <c r="O225" s="140">
        <f t="shared" ref="O225:O230" si="77">L225-I225</f>
        <v>0</v>
      </c>
      <c r="P225" s="141">
        <f t="shared" ref="P225:P230" si="78">N225-K225</f>
        <v>-188.77924187310327</v>
      </c>
      <c r="Q225" s="142">
        <f t="shared" ref="Q225:Q230" si="79">N225/K225</f>
        <v>0.84268396510574728</v>
      </c>
      <c r="R225" s="278"/>
      <c r="S225" s="143">
        <f>S209</f>
        <v>0.70865740740740746</v>
      </c>
      <c r="T225" s="144">
        <f>INDEX(T209:T224,COUNTA(T209:T224))</f>
        <v>0.89166666666666672</v>
      </c>
      <c r="U225" s="145"/>
      <c r="V225" s="156"/>
      <c r="W225" s="89"/>
      <c r="X225" s="91"/>
      <c r="Y225" s="265"/>
      <c r="Z225" s="266"/>
      <c r="AA225" s="157">
        <f t="shared" ref="AA225:AA230" si="80">M225-J225</f>
        <v>-566.33772561930982</v>
      </c>
      <c r="AB225" s="142">
        <f t="shared" ref="AB225:AB230" si="81">M225/J225</f>
        <v>0.84268396510574728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1880</v>
      </c>
      <c r="G226" s="159">
        <f t="shared" ref="G226:G230" si="82">E226*F226</f>
        <v>34178.400000000001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3024.1286863270852</v>
      </c>
      <c r="N226" s="163">
        <f t="shared" si="76"/>
        <v>1008.0428954423618</v>
      </c>
      <c r="O226" s="165">
        <f t="shared" si="77"/>
        <v>0</v>
      </c>
      <c r="P226" s="166">
        <f t="shared" si="78"/>
        <v>-191.95710455763822</v>
      </c>
      <c r="Q226" s="152">
        <f t="shared" si="79"/>
        <v>0.84003574620196819</v>
      </c>
      <c r="R226" s="276">
        <f>Q242</f>
        <v>0.86034783010127758</v>
      </c>
      <c r="S226" s="167">
        <v>0.70833333333333337</v>
      </c>
      <c r="T226" s="168">
        <v>0.73423611111111109</v>
      </c>
      <c r="U226" s="169"/>
      <c r="V226" s="170">
        <v>37.299999999999912</v>
      </c>
      <c r="W226" s="168"/>
      <c r="X226" s="171"/>
      <c r="Y226" s="279"/>
      <c r="Z226" s="280"/>
      <c r="AA226" s="174">
        <f t="shared" si="80"/>
        <v>-575.87131367291477</v>
      </c>
      <c r="AB226" s="152">
        <f t="shared" si="81"/>
        <v>0.84003574620196808</v>
      </c>
      <c r="AC226" s="267">
        <f>AB242</f>
        <v>0.86034783010127758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854</v>
      </c>
      <c r="G227" s="95">
        <f t="shared" si="82"/>
        <v>21196.28</v>
      </c>
      <c r="H227" s="96">
        <v>2</v>
      </c>
      <c r="I227" s="97">
        <v>4</v>
      </c>
      <c r="J227" s="98">
        <v>3300</v>
      </c>
      <c r="K227" s="99">
        <f t="shared" si="68"/>
        <v>825</v>
      </c>
      <c r="L227" s="100">
        <v>4</v>
      </c>
      <c r="M227" s="98">
        <f>F227/V227*60</f>
        <v>2838.7811634349118</v>
      </c>
      <c r="N227" s="99">
        <f t="shared" si="76"/>
        <v>709.69529085872796</v>
      </c>
      <c r="O227" s="101">
        <f t="shared" si="77"/>
        <v>0</v>
      </c>
      <c r="P227" s="102">
        <f t="shared" si="78"/>
        <v>-115.30470914127204</v>
      </c>
      <c r="Q227" s="103">
        <f t="shared" si="79"/>
        <v>0.8602367161923975</v>
      </c>
      <c r="R227" s="277"/>
      <c r="S227" s="1">
        <v>0.74652777777777779</v>
      </c>
      <c r="T227" s="2">
        <v>0.75906249999999997</v>
      </c>
      <c r="U227" s="104">
        <v>17.700000000000049</v>
      </c>
      <c r="V227" s="105">
        <v>18.049999999999944</v>
      </c>
      <c r="W227" s="106"/>
      <c r="X227" s="113"/>
      <c r="Y227" s="262"/>
      <c r="Z227" s="263"/>
      <c r="AA227" s="175">
        <f t="shared" si="80"/>
        <v>-461.21883656508817</v>
      </c>
      <c r="AB227" s="103">
        <f t="shared" si="81"/>
        <v>0.8602367161923975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2615</v>
      </c>
      <c r="G228" s="95">
        <f t="shared" si="82"/>
        <v>65453.450000000004</v>
      </c>
      <c r="H228" s="96"/>
      <c r="I228" s="97">
        <v>4</v>
      </c>
      <c r="J228" s="98">
        <v>3300</v>
      </c>
      <c r="K228" s="99">
        <f t="shared" si="68"/>
        <v>825</v>
      </c>
      <c r="L228" s="100">
        <v>4</v>
      </c>
      <c r="M228" s="98">
        <f>F228/V228*60</f>
        <v>2855.3230209281182</v>
      </c>
      <c r="N228" s="99">
        <f t="shared" si="76"/>
        <v>713.83075523202956</v>
      </c>
      <c r="O228" s="101">
        <f t="shared" si="77"/>
        <v>0</v>
      </c>
      <c r="P228" s="102">
        <f t="shared" si="78"/>
        <v>-111.16924476797044</v>
      </c>
      <c r="Q228" s="103">
        <f t="shared" si="79"/>
        <v>0.86524940028124797</v>
      </c>
      <c r="R228" s="277"/>
      <c r="S228" s="1">
        <v>0.77225694444444448</v>
      </c>
      <c r="T228" s="2">
        <v>0.81041666666666667</v>
      </c>
      <c r="U228" s="104">
        <v>19.000000000000092</v>
      </c>
      <c r="V228" s="105">
        <v>54.94999999999996</v>
      </c>
      <c r="W228" s="106"/>
      <c r="X228" s="113"/>
      <c r="Y228" s="262"/>
      <c r="Z228" s="263"/>
      <c r="AA228" s="175">
        <f t="shared" si="80"/>
        <v>-444.67697907188176</v>
      </c>
      <c r="AB228" s="103">
        <f t="shared" si="81"/>
        <v>0.86524940028124797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2651</v>
      </c>
      <c r="G229" s="95">
        <f t="shared" si="82"/>
        <v>48195.18</v>
      </c>
      <c r="H229" s="96"/>
      <c r="I229" s="97">
        <v>4</v>
      </c>
      <c r="J229" s="98">
        <v>3000</v>
      </c>
      <c r="K229" s="99">
        <f t="shared" si="68"/>
        <v>750</v>
      </c>
      <c r="L229" s="100">
        <v>4</v>
      </c>
      <c r="M229" s="98">
        <f>F229/V229*60</f>
        <v>2626.1970280682453</v>
      </c>
      <c r="N229" s="99">
        <f t="shared" si="76"/>
        <v>656.54925701706134</v>
      </c>
      <c r="O229" s="101">
        <f t="shared" si="77"/>
        <v>0</v>
      </c>
      <c r="P229" s="102">
        <f t="shared" si="78"/>
        <v>-93.450742982938664</v>
      </c>
      <c r="Q229" s="103">
        <f t="shared" si="79"/>
        <v>0.87539900935608184</v>
      </c>
      <c r="R229" s="277"/>
      <c r="S229" s="1">
        <v>0.82182870370370376</v>
      </c>
      <c r="T229" s="2">
        <v>0.86388888888888893</v>
      </c>
      <c r="U229" s="104">
        <v>16.433333333333398</v>
      </c>
      <c r="V229" s="105">
        <v>60.566666666666649</v>
      </c>
      <c r="W229" s="106">
        <v>0.86388888888888893</v>
      </c>
      <c r="X229" s="107">
        <v>0.91811342592592593</v>
      </c>
      <c r="Y229" s="262"/>
      <c r="Z229" s="263"/>
      <c r="AA229" s="175">
        <f t="shared" si="80"/>
        <v>-373.80297193175466</v>
      </c>
      <c r="AB229" s="103">
        <f t="shared" si="81"/>
        <v>0.87539900935608184</v>
      </c>
      <c r="AC229" s="268"/>
    </row>
    <row r="230" spans="1:29" ht="15.75" customHeight="1">
      <c r="A230" s="282"/>
      <c r="B230" s="92" t="s">
        <v>115</v>
      </c>
      <c r="C230" s="260" t="s">
        <v>143</v>
      </c>
      <c r="D230" s="261"/>
      <c r="E230" s="93">
        <v>24.82</v>
      </c>
      <c r="F230" s="94">
        <v>2087</v>
      </c>
      <c r="G230" s="95">
        <f t="shared" si="82"/>
        <v>51799.340000000004</v>
      </c>
      <c r="H230" s="113"/>
      <c r="I230" s="97">
        <v>4</v>
      </c>
      <c r="J230" s="98">
        <v>3300</v>
      </c>
      <c r="K230" s="99">
        <f t="shared" si="68"/>
        <v>825</v>
      </c>
      <c r="L230" s="114">
        <v>4</v>
      </c>
      <c r="M230" s="98">
        <f>F230/V230*60</f>
        <v>2851.3092979127177</v>
      </c>
      <c r="N230" s="99">
        <f t="shared" si="76"/>
        <v>712.82732447817943</v>
      </c>
      <c r="O230" s="101">
        <f t="shared" si="77"/>
        <v>0</v>
      </c>
      <c r="P230" s="102">
        <f t="shared" si="78"/>
        <v>-112.17267552182057</v>
      </c>
      <c r="Q230" s="103">
        <f t="shared" si="79"/>
        <v>0.86403312057961146</v>
      </c>
      <c r="R230" s="277"/>
      <c r="S230" s="1">
        <v>0.91811342592592593</v>
      </c>
      <c r="T230" s="2">
        <v>0.94861111111111107</v>
      </c>
      <c r="U230" s="104">
        <v>78.083333333333286</v>
      </c>
      <c r="V230" s="105">
        <v>43.9166666666666</v>
      </c>
      <c r="W230" s="106"/>
      <c r="X230" s="107"/>
      <c r="Y230" s="262"/>
      <c r="Z230" s="263"/>
      <c r="AA230" s="175">
        <f t="shared" si="80"/>
        <v>-448.69070208728226</v>
      </c>
      <c r="AB230" s="103">
        <f t="shared" si="81"/>
        <v>0.86403312057961146</v>
      </c>
      <c r="AC230" s="268"/>
    </row>
    <row r="231" spans="1:29" ht="15.75" customHeight="1">
      <c r="A231" s="282"/>
      <c r="B231" s="92"/>
      <c r="C231" s="260"/>
      <c r="D231" s="261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7"/>
      <c r="S231" s="1"/>
      <c r="T231" s="2"/>
      <c r="U231" s="104"/>
      <c r="V231" s="105"/>
      <c r="W231" s="106"/>
      <c r="X231" s="4"/>
      <c r="Y231" s="262"/>
      <c r="Z231" s="263"/>
      <c r="AA231" s="175"/>
      <c r="AB231" s="103"/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3">AVERAGE(I226:I241)</f>
        <v>3.8</v>
      </c>
      <c r="J242" s="138">
        <f t="shared" si="83"/>
        <v>3300</v>
      </c>
      <c r="K242" s="139">
        <f t="shared" ref="K242" si="84">J242/I242</f>
        <v>868.42105263157896</v>
      </c>
      <c r="L242" s="137">
        <f t="shared" ref="L242:M242" si="85">AVERAGE(L226:L241)</f>
        <v>3.8</v>
      </c>
      <c r="M242" s="138">
        <f t="shared" si="85"/>
        <v>2839.1478393342159</v>
      </c>
      <c r="N242" s="139">
        <f>M242/L242</f>
        <v>747.14416824584634</v>
      </c>
      <c r="O242" s="140">
        <f>L242-I242</f>
        <v>0</v>
      </c>
      <c r="P242" s="141">
        <f>N242-K242</f>
        <v>-121.27688438573261</v>
      </c>
      <c r="Q242" s="142">
        <f>N242/K242</f>
        <v>0.86034783010127758</v>
      </c>
      <c r="R242" s="278"/>
      <c r="S242" s="143">
        <f>S226</f>
        <v>0.70833333333333337</v>
      </c>
      <c r="T242" s="144">
        <f>INDEX(T226:T241,COUNTA(T226:T241))</f>
        <v>0.94861111111111107</v>
      </c>
      <c r="U242" s="145"/>
      <c r="V242" s="156"/>
      <c r="W242" s="135"/>
      <c r="X242" s="139"/>
      <c r="Y242" s="265"/>
      <c r="Z242" s="266"/>
      <c r="AA242" s="177">
        <f>M242-J242</f>
        <v>-460.85216066578414</v>
      </c>
      <c r="AB242" s="142">
        <f>M242/J242</f>
        <v>0.86034783010127758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534" priority="1" operator="greaterThan">
      <formula>0</formula>
    </cfRule>
  </conditionalFormatting>
  <conditionalFormatting sqref="P5:P242 AA5:AA242">
    <cfRule type="cellIs" dxfId="533" priority="4" operator="lessThan">
      <formula>0</formula>
    </cfRule>
  </conditionalFormatting>
  <conditionalFormatting sqref="Q5:Q242 AB5:AB242">
    <cfRule type="cellIs" dxfId="532" priority="2" operator="greaterThan">
      <formula>1</formula>
    </cfRule>
    <cfRule type="cellIs" dxfId="531" priority="3" operator="lessThan">
      <formula>0.8</formula>
    </cfRule>
  </conditionalFormatting>
  <conditionalFormatting sqref="AC5:AC23 R5:R242 AC141:AC146">
    <cfRule type="cellIs" dxfId="530" priority="5" operator="lessThan">
      <formula>0.8</formula>
    </cfRule>
  </conditionalFormatting>
  <conditionalFormatting sqref="AC29:AC37">
    <cfRule type="cellIs" dxfId="529" priority="16" operator="lessThan">
      <formula>0.8</formula>
    </cfRule>
  </conditionalFormatting>
  <conditionalFormatting sqref="AC39:AC44">
    <cfRule type="cellIs" dxfId="528" priority="15" operator="lessThan">
      <formula>0.8</formula>
    </cfRule>
  </conditionalFormatting>
  <conditionalFormatting sqref="AC56">
    <cfRule type="cellIs" dxfId="527" priority="17" operator="lessThan">
      <formula>0.8</formula>
    </cfRule>
  </conditionalFormatting>
  <conditionalFormatting sqref="AC73:AC78">
    <cfRule type="cellIs" dxfId="526" priority="13" operator="lessThan">
      <formula>0.8</formula>
    </cfRule>
  </conditionalFormatting>
  <conditionalFormatting sqref="AC90">
    <cfRule type="cellIs" dxfId="525" priority="14" operator="lessThan">
      <formula>0.8</formula>
    </cfRule>
  </conditionalFormatting>
  <conditionalFormatting sqref="AC107">
    <cfRule type="cellIs" dxfId="524" priority="7" operator="lessThan">
      <formula>0.8</formula>
    </cfRule>
  </conditionalFormatting>
  <conditionalFormatting sqref="AC124:AC129">
    <cfRule type="cellIs" dxfId="523" priority="6" operator="lessThan">
      <formula>0.8</formula>
    </cfRule>
  </conditionalFormatting>
  <conditionalFormatting sqref="AC158:AC163">
    <cfRule type="cellIs" dxfId="522" priority="12" operator="lessThan">
      <formula>0.8</formula>
    </cfRule>
  </conditionalFormatting>
  <conditionalFormatting sqref="AC175">
    <cfRule type="cellIs" dxfId="521" priority="11" operator="lessThan">
      <formula>0.8</formula>
    </cfRule>
  </conditionalFormatting>
  <conditionalFormatting sqref="AC192">
    <cfRule type="cellIs" dxfId="520" priority="10" operator="lessThan">
      <formula>0.8</formula>
    </cfRule>
  </conditionalFormatting>
  <conditionalFormatting sqref="AC209">
    <cfRule type="cellIs" dxfId="519" priority="9" operator="lessThan">
      <formula>0.8</formula>
    </cfRule>
  </conditionalFormatting>
  <conditionalFormatting sqref="AC226:AC231">
    <cfRule type="cellIs" dxfId="518" priority="8" operator="lessThan">
      <formula>0.8</formula>
    </cfRule>
  </conditionalFormatting>
  <dataValidations count="1">
    <dataValidation type="list" allowBlank="1" showInputMessage="1" showErrorMessage="1" sqref="Y5:Z242" xr:uid="{B55C82D1-1A71-44DD-B485-9CADFBBD308F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B125-D7DB-4670-9BF9-CFEC21EAF644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S14" sqref="S14"/>
      <selection pane="bottomLeft" activeCell="S14" sqref="S1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81230</v>
      </c>
      <c r="E1" s="77" t="s">
        <v>3</v>
      </c>
      <c r="F1" s="78">
        <f>SUM(G5:G157)</f>
        <v>3551152.42</v>
      </c>
      <c r="G1" s="79" t="s">
        <v>73</v>
      </c>
      <c r="H1" s="80">
        <f>L21+L38+L55+L72+L89+L106+L123+L140+L157</f>
        <v>167.31666666666666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45919</v>
      </c>
      <c r="B2" s="326"/>
      <c r="C2" s="82" t="s">
        <v>34</v>
      </c>
      <c r="D2" s="83">
        <f>AVERAGE(N21,N38,N55,N72,N89,N106,N123,N140,N157)</f>
        <v>151.77672648347158</v>
      </c>
      <c r="E2" s="83" t="s">
        <v>80</v>
      </c>
      <c r="F2" s="84">
        <f>F1/D1</f>
        <v>43.717252492921332</v>
      </c>
      <c r="G2" s="85" t="s">
        <v>81</v>
      </c>
      <c r="H2" s="86">
        <f>COUNT(H5:H157)</f>
        <v>0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359" t="s">
        <v>164</v>
      </c>
      <c r="D5" s="360"/>
      <c r="E5" s="158">
        <v>19.7</v>
      </c>
      <c r="F5" s="87">
        <v>3186</v>
      </c>
      <c r="G5" s="159">
        <f t="shared" ref="G5:G6" si="0">E5*F5</f>
        <v>62764.2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1065.8488988012264</v>
      </c>
      <c r="N5" s="163">
        <f>M5/L5</f>
        <v>81.988376830863572</v>
      </c>
      <c r="O5" s="179">
        <f>L5-I5</f>
        <v>0</v>
      </c>
      <c r="P5" s="180">
        <f>N5-K5</f>
        <v>-10.319315476828734</v>
      </c>
      <c r="Q5" s="132">
        <f>N5/K5</f>
        <v>0.88820741566768868</v>
      </c>
      <c r="R5" s="277">
        <f>Q21</f>
        <v>0.88245626533104116</v>
      </c>
      <c r="S5" s="167">
        <v>0.33333333333333331</v>
      </c>
      <c r="T5" s="168">
        <v>0.45788194444444447</v>
      </c>
      <c r="U5" s="169"/>
      <c r="V5" s="170">
        <v>179.35000000000005</v>
      </c>
      <c r="W5" s="87"/>
      <c r="X5" s="88"/>
      <c r="Y5" s="279"/>
      <c r="Z5" s="280"/>
      <c r="AA5" s="109">
        <f>M5-J5</f>
        <v>-134.15110119877363</v>
      </c>
      <c r="AB5" s="110">
        <f>M5/J5</f>
        <v>0.88820741566768868</v>
      </c>
      <c r="AC5" s="292">
        <f>AB21</f>
        <v>0.88245626533104116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1579</v>
      </c>
      <c r="G6" s="95">
        <f t="shared" si="0"/>
        <v>47322.63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2287.4849094567298</v>
      </c>
      <c r="N6" s="99">
        <f>M6/L6</f>
        <v>114.37424547283649</v>
      </c>
      <c r="O6" s="101">
        <f>L6-I6</f>
        <v>0</v>
      </c>
      <c r="P6" s="102">
        <f>N6-K6</f>
        <v>-15.625754527163508</v>
      </c>
      <c r="Q6" s="103">
        <f>N6/K6</f>
        <v>0.87980188825258843</v>
      </c>
      <c r="R6" s="277"/>
      <c r="S6" s="1">
        <v>0.55902777777777768</v>
      </c>
      <c r="T6" s="2">
        <v>0.58778935185185188</v>
      </c>
      <c r="U6" s="104">
        <v>55.999999999999801</v>
      </c>
      <c r="V6" s="105">
        <v>41.416666666666856</v>
      </c>
      <c r="W6" s="2"/>
      <c r="X6" s="107"/>
      <c r="Y6" s="262"/>
      <c r="Z6" s="263"/>
      <c r="AA6" s="111">
        <f>M6-J6</f>
        <v>-312.51509054327016</v>
      </c>
      <c r="AB6" s="112">
        <f>M6/J6</f>
        <v>0.87980188825258843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1676.6669041289781</v>
      </c>
      <c r="N21" s="139">
        <f t="shared" ref="N21:N27" si="5">M21/L21</f>
        <v>101.61617600781686</v>
      </c>
      <c r="O21" s="140">
        <f t="shared" ref="O21:O27" si="6">L21-I21</f>
        <v>0</v>
      </c>
      <c r="P21" s="141">
        <f t="shared" ref="P21:P27" si="7">N21-K21</f>
        <v>-13.535339143698295</v>
      </c>
      <c r="Q21" s="142">
        <f t="shared" ref="Q21:Q27" si="8">N21/K21</f>
        <v>0.88245626533104116</v>
      </c>
      <c r="R21" s="278"/>
      <c r="S21" s="143">
        <f>S5</f>
        <v>0.33333333333333331</v>
      </c>
      <c r="T21" s="144">
        <f>INDEX(T5:T20,COUNTA(T5:T20))</f>
        <v>0.58778935185185188</v>
      </c>
      <c r="U21" s="145"/>
      <c r="V21" s="145"/>
      <c r="W21" s="146"/>
      <c r="X21" s="147"/>
      <c r="Y21" s="265"/>
      <c r="Z21" s="266"/>
      <c r="AA21" s="148">
        <f t="shared" ref="AA21:AA27" si="9">M21-J21</f>
        <v>-223.3330958710219</v>
      </c>
      <c r="AB21" s="149">
        <f t="shared" ref="AB21:AB27" si="10">M21/J21</f>
        <v>0.88245626533104116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1183</v>
      </c>
      <c r="G22" s="159">
        <f t="shared" ref="G22:G27" si="11">E22*F22</f>
        <v>61350.38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1728.4090909090924</v>
      </c>
      <c r="N22" s="163">
        <f t="shared" si="5"/>
        <v>66.477272727272776</v>
      </c>
      <c r="O22" s="165">
        <f t="shared" si="6"/>
        <v>0</v>
      </c>
      <c r="P22" s="166">
        <f t="shared" si="7"/>
        <v>-10.445804195804143</v>
      </c>
      <c r="Q22" s="152">
        <f t="shared" si="8"/>
        <v>0.86420454545454617</v>
      </c>
      <c r="R22" s="276">
        <f>Q38</f>
        <v>0.87069535909990381</v>
      </c>
      <c r="S22" s="167">
        <v>0.25</v>
      </c>
      <c r="T22" s="168">
        <v>0.2785185185185185</v>
      </c>
      <c r="U22" s="169"/>
      <c r="V22" s="170">
        <v>41.066666666666634</v>
      </c>
      <c r="W22" s="181"/>
      <c r="X22" s="163"/>
      <c r="Y22" s="279"/>
      <c r="Z22" s="280"/>
      <c r="AA22" s="109">
        <f t="shared" si="9"/>
        <v>-271.59090909090764</v>
      </c>
      <c r="AB22" s="152">
        <f t="shared" si="10"/>
        <v>0.86420454545454617</v>
      </c>
      <c r="AC22" s="352">
        <f>AB38</f>
        <v>0.87069535909990381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779</v>
      </c>
      <c r="G23" s="95">
        <f t="shared" si="11"/>
        <v>44636.7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1724.7232472324724</v>
      </c>
      <c r="N23" s="99">
        <f t="shared" si="5"/>
        <v>66.335509508941243</v>
      </c>
      <c r="O23" s="101">
        <f t="shared" si="6"/>
        <v>0</v>
      </c>
      <c r="P23" s="102">
        <f t="shared" si="7"/>
        <v>-10.587567414135677</v>
      </c>
      <c r="Q23" s="103">
        <f t="shared" si="8"/>
        <v>0.86236162361623625</v>
      </c>
      <c r="R23" s="277"/>
      <c r="S23" s="1">
        <v>0.28333333333333333</v>
      </c>
      <c r="T23" s="2">
        <v>0.30215277777777777</v>
      </c>
      <c r="U23" s="104">
        <v>6.9333333333333513</v>
      </c>
      <c r="V23" s="105">
        <v>27.1</v>
      </c>
      <c r="W23" s="106"/>
      <c r="X23" s="107"/>
      <c r="Y23" s="262"/>
      <c r="Z23" s="263"/>
      <c r="AA23" s="111">
        <f t="shared" si="9"/>
        <v>-275.27675276752757</v>
      </c>
      <c r="AB23" s="103">
        <f t="shared" si="10"/>
        <v>0.86236162361623625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3232</v>
      </c>
      <c r="G24" s="95">
        <f t="shared" si="11"/>
        <v>183480.64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1756.2566037735846</v>
      </c>
      <c r="N24" s="99">
        <f t="shared" si="5"/>
        <v>67.548330914368634</v>
      </c>
      <c r="O24" s="101">
        <f t="shared" si="6"/>
        <v>0</v>
      </c>
      <c r="P24" s="102">
        <f t="shared" si="7"/>
        <v>-9.3747460087082857</v>
      </c>
      <c r="Q24" s="103">
        <f t="shared" si="8"/>
        <v>0.87812830188679225</v>
      </c>
      <c r="R24" s="277"/>
      <c r="S24" s="1">
        <v>0.30763888888888885</v>
      </c>
      <c r="T24" s="2">
        <v>0.38431712962962961</v>
      </c>
      <c r="U24" s="104">
        <v>7.8999999999999559</v>
      </c>
      <c r="V24" s="105">
        <v>110.41666666666669</v>
      </c>
      <c r="W24" s="106"/>
      <c r="X24" s="107"/>
      <c r="Y24" s="262"/>
      <c r="Z24" s="263"/>
      <c r="AA24" s="111">
        <f t="shared" si="9"/>
        <v>-243.74339622641537</v>
      </c>
      <c r="AB24" s="103">
        <f t="shared" si="10"/>
        <v>0.87812830188679236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2299</v>
      </c>
      <c r="G25" s="95">
        <f t="shared" si="11"/>
        <v>177804.66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1748.6583562222693</v>
      </c>
      <c r="N25" s="99">
        <f t="shared" si="5"/>
        <v>69.946334248890764</v>
      </c>
      <c r="O25" s="101">
        <f t="shared" si="6"/>
        <v>0</v>
      </c>
      <c r="P25" s="102">
        <f t="shared" si="7"/>
        <v>-10.053665751109236</v>
      </c>
      <c r="Q25" s="103">
        <f t="shared" si="8"/>
        <v>0.87432917811113453</v>
      </c>
      <c r="R25" s="277"/>
      <c r="S25" s="1">
        <v>0.38827546296296295</v>
      </c>
      <c r="T25" s="2">
        <v>0.44305555555555554</v>
      </c>
      <c r="U25" s="104">
        <v>5.7000000000000117</v>
      </c>
      <c r="V25" s="105">
        <v>78.883333333333326</v>
      </c>
      <c r="W25" s="106">
        <v>0.44305555555555554</v>
      </c>
      <c r="X25" s="107">
        <v>0.48223379629629631</v>
      </c>
      <c r="Y25" s="262"/>
      <c r="Z25" s="263"/>
      <c r="AA25" s="111">
        <f t="shared" si="9"/>
        <v>-251.34164377773072</v>
      </c>
      <c r="AB25" s="103">
        <f t="shared" si="10"/>
        <v>0.87432917811113464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1140</v>
      </c>
      <c r="G26" s="95">
        <f t="shared" si="11"/>
        <v>65322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1728.0000000000032</v>
      </c>
      <c r="N26" s="99">
        <f t="shared" si="5"/>
        <v>69.120000000000132</v>
      </c>
      <c r="O26" s="101">
        <f t="shared" si="6"/>
        <v>0</v>
      </c>
      <c r="P26" s="102">
        <f t="shared" si="7"/>
        <v>-10.879999999999868</v>
      </c>
      <c r="Q26" s="103">
        <f t="shared" si="8"/>
        <v>0.86400000000000166</v>
      </c>
      <c r="R26" s="277"/>
      <c r="S26" s="1">
        <v>0.48223379629629631</v>
      </c>
      <c r="T26" s="2">
        <v>0.50972222222222219</v>
      </c>
      <c r="U26" s="104">
        <v>56.416666666666721</v>
      </c>
      <c r="V26" s="105">
        <v>39.583333333333258</v>
      </c>
      <c r="W26" s="106"/>
      <c r="X26" s="107"/>
      <c r="Y26" s="262"/>
      <c r="Z26" s="263"/>
      <c r="AA26" s="111">
        <f t="shared" si="9"/>
        <v>-271.99999999999682</v>
      </c>
      <c r="AB26" s="103">
        <f t="shared" si="10"/>
        <v>0.86400000000000154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4160</v>
      </c>
      <c r="G27" s="115">
        <f t="shared" si="11"/>
        <v>247603.20000000001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1762.2970110614244</v>
      </c>
      <c r="N27" s="99">
        <f t="shared" si="5"/>
        <v>70.491880442456974</v>
      </c>
      <c r="O27" s="101">
        <f t="shared" si="6"/>
        <v>0</v>
      </c>
      <c r="P27" s="102">
        <f t="shared" si="7"/>
        <v>-9.5081195575430257</v>
      </c>
      <c r="Q27" s="103">
        <f t="shared" si="8"/>
        <v>0.88114850553071222</v>
      </c>
      <c r="R27" s="277"/>
      <c r="S27" s="1">
        <v>0.51414351851851847</v>
      </c>
      <c r="T27" s="2">
        <v>0.61250000000000004</v>
      </c>
      <c r="U27" s="104">
        <v>6.3666666666666494</v>
      </c>
      <c r="V27" s="105">
        <v>141.63333333333347</v>
      </c>
      <c r="W27" s="106"/>
      <c r="X27" s="107"/>
      <c r="Y27" s="262"/>
      <c r="Z27" s="263"/>
      <c r="AA27" s="111">
        <f t="shared" si="9"/>
        <v>-237.70298893857557</v>
      </c>
      <c r="AB27" s="103">
        <f t="shared" si="10"/>
        <v>0.88114850553071222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1741.3907181998077</v>
      </c>
      <c r="N38" s="139">
        <f t="shared" ref="N38:N43" si="17">M38/L38</f>
        <v>68.289832086266969</v>
      </c>
      <c r="O38" s="140">
        <f t="shared" ref="O38:O43" si="18">L38-I38</f>
        <v>0</v>
      </c>
      <c r="P38" s="141">
        <f t="shared" ref="P38:P43" si="19">N38-K38</f>
        <v>-10.141540462752644</v>
      </c>
      <c r="Q38" s="142">
        <f t="shared" ref="Q38:Q43" si="20">N38/K38</f>
        <v>0.87069535909990381</v>
      </c>
      <c r="R38" s="278"/>
      <c r="S38" s="143">
        <f>S22</f>
        <v>0.25</v>
      </c>
      <c r="T38" s="144">
        <f>INDEX(T22:T37,COUNTA(T22:T37))</f>
        <v>0.61250000000000004</v>
      </c>
      <c r="U38" s="145"/>
      <c r="V38" s="156"/>
      <c r="W38" s="135"/>
      <c r="X38" s="139"/>
      <c r="Y38" s="265"/>
      <c r="Z38" s="266"/>
      <c r="AA38" s="157">
        <f t="shared" ref="AA38:AA43" si="21">M38-J38</f>
        <v>-258.60928180019232</v>
      </c>
      <c r="AB38" s="142">
        <f t="shared" ref="AB38:AB43" si="22">M38/J38</f>
        <v>0.87069535909990381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1438</v>
      </c>
      <c r="G39" s="159">
        <f t="shared" ref="G39:G43" si="23">E39*F39</f>
        <v>71209.760000000009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1730.2139037433133</v>
      </c>
      <c r="N39" s="163">
        <f t="shared" si="17"/>
        <v>72.092245989304715</v>
      </c>
      <c r="O39" s="165">
        <f t="shared" si="18"/>
        <v>0</v>
      </c>
      <c r="P39" s="166">
        <f t="shared" si="19"/>
        <v>-11.241087344028614</v>
      </c>
      <c r="Q39" s="152">
        <f t="shared" si="20"/>
        <v>0.86510695187165665</v>
      </c>
      <c r="R39" s="276">
        <f>Q55</f>
        <v>0.86169409216902537</v>
      </c>
      <c r="S39" s="167">
        <v>0.3334259259259259</v>
      </c>
      <c r="T39" s="168">
        <v>0.36805555555555558</v>
      </c>
      <c r="U39" s="169"/>
      <c r="V39" s="170">
        <v>49.866666666666731</v>
      </c>
      <c r="W39" s="87"/>
      <c r="X39" s="88"/>
      <c r="Y39" s="279"/>
      <c r="Z39" s="280"/>
      <c r="AA39" s="109">
        <f t="shared" si="21"/>
        <v>-269.78609625668673</v>
      </c>
      <c r="AB39" s="152">
        <f t="shared" si="22"/>
        <v>0.86510695187165665</v>
      </c>
      <c r="AC39" s="352">
        <f>AB55</f>
        <v>0.86169409216902548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1597</v>
      </c>
      <c r="G40" s="95">
        <f t="shared" si="23"/>
        <v>82756.539999999994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1561.8581907090443</v>
      </c>
      <c r="N40" s="99">
        <f t="shared" si="17"/>
        <v>70.993554123138381</v>
      </c>
      <c r="O40" s="101">
        <f t="shared" si="18"/>
        <v>0</v>
      </c>
      <c r="P40" s="102">
        <f t="shared" si="19"/>
        <v>-10.824627695043432</v>
      </c>
      <c r="Q40" s="103">
        <f t="shared" si="20"/>
        <v>0.867698994838358</v>
      </c>
      <c r="R40" s="277"/>
      <c r="S40" s="1">
        <v>0.37291666666666662</v>
      </c>
      <c r="T40" s="2">
        <v>0.41552083333333334</v>
      </c>
      <c r="U40" s="104">
        <v>6.9999999999998952</v>
      </c>
      <c r="V40" s="105">
        <v>61.35000000000008</v>
      </c>
      <c r="W40" s="106"/>
      <c r="X40" s="107"/>
      <c r="Y40" s="262"/>
      <c r="Z40" s="263"/>
      <c r="AA40" s="111">
        <f t="shared" si="21"/>
        <v>-238.14180929095573</v>
      </c>
      <c r="AB40" s="103">
        <f t="shared" si="22"/>
        <v>0.86769899483835788</v>
      </c>
      <c r="AC40" s="294"/>
    </row>
    <row r="41" spans="1:29" ht="15.75" customHeight="1">
      <c r="A41" s="271"/>
      <c r="B41" s="153" t="s">
        <v>163</v>
      </c>
      <c r="C41" s="260" t="s">
        <v>250</v>
      </c>
      <c r="D41" s="261"/>
      <c r="E41" s="93">
        <v>45.66</v>
      </c>
      <c r="F41" s="104">
        <v>1314</v>
      </c>
      <c r="G41" s="95">
        <f t="shared" si="23"/>
        <v>59997.24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>F41/V41*60</f>
        <v>1545.8823529411773</v>
      </c>
      <c r="N41" s="99">
        <f t="shared" si="17"/>
        <v>77.294117647058869</v>
      </c>
      <c r="O41" s="101">
        <f t="shared" si="18"/>
        <v>0</v>
      </c>
      <c r="P41" s="102">
        <f t="shared" si="19"/>
        <v>-12.705882352941131</v>
      </c>
      <c r="Q41" s="103">
        <f t="shared" si="20"/>
        <v>0.85882352941176521</v>
      </c>
      <c r="R41" s="277"/>
      <c r="S41" s="1">
        <v>0.4201388888888889</v>
      </c>
      <c r="T41" s="2">
        <v>0.45555555555555555</v>
      </c>
      <c r="U41" s="104">
        <v>6.65</v>
      </c>
      <c r="V41" s="105">
        <v>50.999999999999979</v>
      </c>
      <c r="W41" s="106"/>
      <c r="X41" s="107"/>
      <c r="Y41" s="262"/>
      <c r="Z41" s="263"/>
      <c r="AA41" s="111">
        <f t="shared" si="21"/>
        <v>-254.11764705882274</v>
      </c>
      <c r="AB41" s="103">
        <f t="shared" si="22"/>
        <v>0.8588235294117651</v>
      </c>
      <c r="AC41" s="294"/>
    </row>
    <row r="42" spans="1:29" ht="15.75" customHeight="1">
      <c r="A42" s="271"/>
      <c r="B42" s="153" t="s">
        <v>169</v>
      </c>
      <c r="C42" s="260" t="s">
        <v>252</v>
      </c>
      <c r="D42" s="261"/>
      <c r="E42" s="93">
        <v>57.3</v>
      </c>
      <c r="F42" s="104">
        <v>1834</v>
      </c>
      <c r="G42" s="95">
        <f t="shared" si="23"/>
        <v>105088.2</v>
      </c>
      <c r="H42" s="96"/>
      <c r="I42" s="100">
        <v>20</v>
      </c>
      <c r="J42" s="98">
        <v>2000</v>
      </c>
      <c r="K42" s="99">
        <f t="shared" si="13"/>
        <v>100</v>
      </c>
      <c r="L42" s="100">
        <v>20</v>
      </c>
      <c r="M42" s="98">
        <f>F42/V42*60</f>
        <v>1719.3749999999995</v>
      </c>
      <c r="N42" s="99">
        <f t="shared" si="17"/>
        <v>85.968749999999972</v>
      </c>
      <c r="O42" s="101">
        <f t="shared" si="18"/>
        <v>0</v>
      </c>
      <c r="P42" s="102">
        <f t="shared" si="19"/>
        <v>-14.031250000000028</v>
      </c>
      <c r="Q42" s="103">
        <f t="shared" si="20"/>
        <v>0.85968749999999972</v>
      </c>
      <c r="R42" s="277"/>
      <c r="S42" s="1">
        <v>0.46041666666666664</v>
      </c>
      <c r="T42" s="2">
        <v>0.50486111111111109</v>
      </c>
      <c r="U42" s="104">
        <v>6.9999999999999751</v>
      </c>
      <c r="V42" s="105">
        <v>64.000000000000014</v>
      </c>
      <c r="W42" s="106">
        <v>0.50486111111111109</v>
      </c>
      <c r="X42" s="107">
        <v>0.54513888888888884</v>
      </c>
      <c r="Y42" s="262"/>
      <c r="Z42" s="263"/>
      <c r="AA42" s="111">
        <f t="shared" si="21"/>
        <v>-280.62500000000045</v>
      </c>
      <c r="AB42" s="103">
        <f t="shared" si="22"/>
        <v>0.85968749999999983</v>
      </c>
      <c r="AC42" s="294"/>
    </row>
    <row r="43" spans="1:29" ht="15.75" customHeight="1">
      <c r="A43" s="272"/>
      <c r="B43" s="153" t="s">
        <v>172</v>
      </c>
      <c r="C43" s="260" t="s">
        <v>251</v>
      </c>
      <c r="D43" s="261"/>
      <c r="E43" s="93">
        <v>65.84</v>
      </c>
      <c r="F43" s="104">
        <v>1260</v>
      </c>
      <c r="G43" s="95">
        <f t="shared" si="23"/>
        <v>82958.400000000009</v>
      </c>
      <c r="H43" s="113"/>
      <c r="I43" s="114">
        <v>21</v>
      </c>
      <c r="J43" s="98">
        <v>2000</v>
      </c>
      <c r="K43" s="99">
        <f t="shared" si="13"/>
        <v>95.238095238095241</v>
      </c>
      <c r="L43" s="114">
        <v>21</v>
      </c>
      <c r="M43" s="98">
        <f>F43/V43*60</f>
        <v>1714.933837429109</v>
      </c>
      <c r="N43" s="99">
        <f t="shared" si="17"/>
        <v>81.663516068052814</v>
      </c>
      <c r="O43" s="101">
        <f t="shared" si="18"/>
        <v>0</v>
      </c>
      <c r="P43" s="102">
        <f t="shared" si="19"/>
        <v>-13.574579170042426</v>
      </c>
      <c r="Q43" s="103">
        <f t="shared" si="20"/>
        <v>0.85746691871455449</v>
      </c>
      <c r="R43" s="277"/>
      <c r="S43" s="1">
        <v>0.54513888888888884</v>
      </c>
      <c r="T43" s="2">
        <v>0.57575231481481481</v>
      </c>
      <c r="U43" s="104">
        <v>57.999999999999957</v>
      </c>
      <c r="V43" s="105">
        <v>44.0833333333334</v>
      </c>
      <c r="W43" s="106"/>
      <c r="X43" s="107"/>
      <c r="Y43" s="262"/>
      <c r="Z43" s="263"/>
      <c r="AA43" s="111">
        <f t="shared" si="21"/>
        <v>-285.06616257089104</v>
      </c>
      <c r="AB43" s="103">
        <f t="shared" si="22"/>
        <v>0.85746691871455449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1654.4526569645288</v>
      </c>
      <c r="N55" s="139">
        <f>M55/L55</f>
        <v>77.310871820772377</v>
      </c>
      <c r="O55" s="140">
        <f>L55-I55</f>
        <v>0</v>
      </c>
      <c r="P55" s="141">
        <f>N55-K55</f>
        <v>-12.408754347451932</v>
      </c>
      <c r="Q55" s="142">
        <f>N55/K55</f>
        <v>0.86169409216902537</v>
      </c>
      <c r="R55" s="278"/>
      <c r="S55" s="143">
        <f>S39</f>
        <v>0.3334259259259259</v>
      </c>
      <c r="T55" s="144">
        <f>INDEX(T39:T54,COUNTA(T39:T54))</f>
        <v>0.57575231481481481</v>
      </c>
      <c r="U55" s="145"/>
      <c r="V55" s="156"/>
      <c r="W55" s="188"/>
      <c r="X55" s="189"/>
      <c r="Y55" s="265"/>
      <c r="Z55" s="266"/>
      <c r="AA55" s="157">
        <f>M55-J55</f>
        <v>-265.54734303547116</v>
      </c>
      <c r="AB55" s="142">
        <f>M55/J55</f>
        <v>0.86169409216902548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1402</v>
      </c>
      <c r="G56" s="159">
        <f t="shared" ref="G56:G59" si="27">E56*F56</f>
        <v>66412.739999999991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1730.270826191291</v>
      </c>
      <c r="N56" s="163">
        <f>M56/L56</f>
        <v>82.393848866251957</v>
      </c>
      <c r="O56" s="165">
        <f>L56-I56</f>
        <v>0</v>
      </c>
      <c r="P56" s="166">
        <f>N56-K56</f>
        <v>-12.844246371843283</v>
      </c>
      <c r="Q56" s="152">
        <f>N56/K56</f>
        <v>0.86513541309564557</v>
      </c>
      <c r="R56" s="276">
        <f>Q72</f>
        <v>0.87085926341785913</v>
      </c>
      <c r="S56" s="167">
        <v>0.33359953703703704</v>
      </c>
      <c r="T56" s="168">
        <v>0.36736111111111114</v>
      </c>
      <c r="U56" s="169"/>
      <c r="V56" s="170">
        <v>48.616666666666703</v>
      </c>
      <c r="W56" s="168"/>
      <c r="X56" s="171"/>
      <c r="Y56" s="279"/>
      <c r="Z56" s="280"/>
      <c r="AA56" s="109">
        <f>M56-J56</f>
        <v>-269.72917380870899</v>
      </c>
      <c r="AB56" s="152">
        <f>M56/J56</f>
        <v>0.86513541309564546</v>
      </c>
      <c r="AC56" s="267">
        <f>AB72</f>
        <v>0.87085926341785924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1841</v>
      </c>
      <c r="G57" s="95">
        <f t="shared" si="27"/>
        <v>103887.63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1739.9842478340754</v>
      </c>
      <c r="N57" s="99">
        <f>M57/L57</f>
        <v>79.090193083367069</v>
      </c>
      <c r="O57" s="101">
        <f>L57-I57</f>
        <v>0</v>
      </c>
      <c r="P57" s="102">
        <f>N57-K57</f>
        <v>-11.818897825723838</v>
      </c>
      <c r="Q57" s="103">
        <f>N57/K57</f>
        <v>0.86999212391703773</v>
      </c>
      <c r="R57" s="277"/>
      <c r="S57" s="1">
        <v>0.37013888888888885</v>
      </c>
      <c r="T57" s="2">
        <v>0.41422453703703704</v>
      </c>
      <c r="U57" s="104">
        <v>3.9999999999999059</v>
      </c>
      <c r="V57" s="105">
        <v>63.483333333333398</v>
      </c>
      <c r="W57" s="106"/>
      <c r="X57" s="107"/>
      <c r="Y57" s="262"/>
      <c r="Z57" s="263"/>
      <c r="AA57" s="111">
        <f>M57-J57</f>
        <v>-260.0157521659246</v>
      </c>
      <c r="AB57" s="103">
        <f>M57/J57</f>
        <v>0.86999212391703773</v>
      </c>
      <c r="AC57" s="268"/>
    </row>
    <row r="58" spans="1:29" ht="15.75" customHeight="1">
      <c r="A58" s="282"/>
      <c r="B58" s="153" t="s">
        <v>172</v>
      </c>
      <c r="C58" s="260" t="s">
        <v>178</v>
      </c>
      <c r="D58" s="261"/>
      <c r="E58" s="93">
        <v>59.34</v>
      </c>
      <c r="F58" s="94">
        <v>1690</v>
      </c>
      <c r="G58" s="95">
        <f t="shared" si="27"/>
        <v>100284.6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1740.7725321888393</v>
      </c>
      <c r="N58" s="99">
        <f>M58/L58</f>
        <v>72.532188841201631</v>
      </c>
      <c r="O58" s="101">
        <f>L58-I58</f>
        <v>0</v>
      </c>
      <c r="P58" s="102">
        <f>N58-K58</f>
        <v>-10.801144492131698</v>
      </c>
      <c r="Q58" s="103">
        <f>N58/K58</f>
        <v>0.8703862660944196</v>
      </c>
      <c r="R58" s="277"/>
      <c r="S58" s="1">
        <v>0.41736111111111107</v>
      </c>
      <c r="T58" s="2">
        <v>0.45781250000000001</v>
      </c>
      <c r="U58" s="104">
        <v>4.5166666666666</v>
      </c>
      <c r="V58" s="105">
        <v>58.250000000000071</v>
      </c>
      <c r="W58" s="106">
        <v>0.45781250000000001</v>
      </c>
      <c r="X58" s="107">
        <v>0.4987847222222222</v>
      </c>
      <c r="Y58" s="262"/>
      <c r="Z58" s="263"/>
      <c r="AA58" s="111">
        <f>M58-J58</f>
        <v>-259.22746781116075</v>
      </c>
      <c r="AB58" s="103">
        <f>M58/J58</f>
        <v>0.8703862660944196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3241</v>
      </c>
      <c r="G59" s="95">
        <f t="shared" si="27"/>
        <v>190149.47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1755.8465011286685</v>
      </c>
      <c r="N59" s="99">
        <f>M59/L59</f>
        <v>73.160270880361182</v>
      </c>
      <c r="O59" s="101">
        <f>L59-I59</f>
        <v>0</v>
      </c>
      <c r="P59" s="102">
        <f>N59-K59</f>
        <v>-10.173062452972147</v>
      </c>
      <c r="Q59" s="103">
        <f>N59/K59</f>
        <v>0.87792325056433418</v>
      </c>
      <c r="R59" s="277"/>
      <c r="S59" s="1">
        <v>0.4987847222222222</v>
      </c>
      <c r="T59" s="2">
        <v>0.5756944444444444</v>
      </c>
      <c r="U59" s="104">
        <v>58.99999999999995</v>
      </c>
      <c r="V59" s="105">
        <v>110.74999999999997</v>
      </c>
      <c r="W59" s="106"/>
      <c r="X59" s="107"/>
      <c r="Y59" s="262"/>
      <c r="Z59" s="263"/>
      <c r="AA59" s="111">
        <f>M59-J59</f>
        <v>-244.15349887133152</v>
      </c>
      <c r="AB59" s="103">
        <f>M59/J59</f>
        <v>0.87792325056433429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1741.7185268357184</v>
      </c>
      <c r="N72" s="139">
        <f t="shared" ref="N72:N78" si="31">M72/L72</f>
        <v>76.559056124646958</v>
      </c>
      <c r="O72" s="140">
        <f t="shared" ref="O72:O78" si="32">L72-I72</f>
        <v>0</v>
      </c>
      <c r="P72" s="141">
        <f t="shared" ref="P72:P78" si="33">N72-K72</f>
        <v>-11.353031787440955</v>
      </c>
      <c r="Q72" s="142">
        <f t="shared" ref="Q72:Q78" si="34">N72/K72</f>
        <v>0.87085926341785913</v>
      </c>
      <c r="R72" s="278"/>
      <c r="S72" s="143">
        <f>S56</f>
        <v>0.33359953703703704</v>
      </c>
      <c r="T72" s="144">
        <f>INDEX(T56:T71,COUNTA(T56:T71))</f>
        <v>0.5756944444444444</v>
      </c>
      <c r="U72" s="145"/>
      <c r="V72" s="156"/>
      <c r="W72" s="135"/>
      <c r="X72" s="139"/>
      <c r="Y72" s="265"/>
      <c r="Z72" s="266"/>
      <c r="AA72" s="157">
        <f t="shared" ref="AA72:AA78" si="35">M72-J72</f>
        <v>-258.28147316428158</v>
      </c>
      <c r="AB72" s="142">
        <f t="shared" ref="AB72:AB78" si="36">M72/J72</f>
        <v>0.87085926341785924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4192</v>
      </c>
      <c r="G73" s="159">
        <f t="shared" ref="G73:G78" si="37">E73*F73</f>
        <v>159044.47999999998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8" si="38">F73/V73*60</f>
        <v>3032.1880650994572</v>
      </c>
      <c r="N73" s="163">
        <f t="shared" si="31"/>
        <v>144.38990786187892</v>
      </c>
      <c r="O73" s="165">
        <f t="shared" si="32"/>
        <v>0</v>
      </c>
      <c r="P73" s="166">
        <f t="shared" si="33"/>
        <v>-27.038663566692492</v>
      </c>
      <c r="Q73" s="152">
        <f t="shared" si="34"/>
        <v>0.84227446252762717</v>
      </c>
      <c r="R73" s="276">
        <f>Q89</f>
        <v>0.86537080814737966</v>
      </c>
      <c r="S73" s="167">
        <v>0.20836805555555554</v>
      </c>
      <c r="T73" s="168">
        <v>0.26597222222222222</v>
      </c>
      <c r="U73" s="169"/>
      <c r="V73" s="170">
        <v>82.950000000000017</v>
      </c>
      <c r="W73" s="168"/>
      <c r="X73" s="171"/>
      <c r="Y73" s="279"/>
      <c r="Z73" s="280"/>
      <c r="AA73" s="109">
        <f t="shared" si="35"/>
        <v>-567.81193490054284</v>
      </c>
      <c r="AB73" s="152">
        <f t="shared" si="36"/>
        <v>0.84227446252762694</v>
      </c>
      <c r="AC73" s="267">
        <f>AB89</f>
        <v>0.86537080814737954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2188</v>
      </c>
      <c r="G74" s="95">
        <f t="shared" si="37"/>
        <v>85310.12000000001</v>
      </c>
      <c r="H74" s="96"/>
      <c r="I74" s="97">
        <v>19</v>
      </c>
      <c r="J74" s="98">
        <v>3600</v>
      </c>
      <c r="K74" s="99">
        <f t="shared" ref="K74:K112" si="39">J74/I74</f>
        <v>189.47368421052633</v>
      </c>
      <c r="L74" s="100">
        <v>19</v>
      </c>
      <c r="M74" s="98">
        <f t="shared" si="38"/>
        <v>3019.0877730931352</v>
      </c>
      <c r="N74" s="99">
        <f t="shared" si="31"/>
        <v>158.89935647858607</v>
      </c>
      <c r="O74" s="101">
        <f t="shared" si="32"/>
        <v>0</v>
      </c>
      <c r="P74" s="102">
        <f t="shared" si="33"/>
        <v>-30.574327731940258</v>
      </c>
      <c r="Q74" s="103">
        <f t="shared" si="34"/>
        <v>0.83863549252587088</v>
      </c>
      <c r="R74" s="277"/>
      <c r="S74" s="1">
        <v>0.26944444444444443</v>
      </c>
      <c r="T74" s="2">
        <v>0.29964120370370373</v>
      </c>
      <c r="U74" s="104">
        <v>4.9999999999999822</v>
      </c>
      <c r="V74" s="105">
        <v>43.483333333333391</v>
      </c>
      <c r="W74" s="106"/>
      <c r="X74" s="107"/>
      <c r="Y74" s="262"/>
      <c r="Z74" s="263"/>
      <c r="AA74" s="111">
        <f t="shared" si="35"/>
        <v>-580.91222690686482</v>
      </c>
      <c r="AB74" s="103">
        <f t="shared" si="36"/>
        <v>0.83863549252587088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3466</v>
      </c>
      <c r="G75" s="95">
        <f t="shared" si="37"/>
        <v>108381.81999999999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3028.5436893203901</v>
      </c>
      <c r="N75" s="99">
        <f t="shared" si="31"/>
        <v>159.39703628002053</v>
      </c>
      <c r="O75" s="101">
        <f t="shared" si="32"/>
        <v>0</v>
      </c>
      <c r="P75" s="102">
        <f t="shared" si="33"/>
        <v>-30.0766479305058</v>
      </c>
      <c r="Q75" s="103">
        <f t="shared" si="34"/>
        <v>0.84126213592233057</v>
      </c>
      <c r="R75" s="277"/>
      <c r="S75" s="1">
        <v>0.3037037037037037</v>
      </c>
      <c r="T75" s="2">
        <v>0.35138888888888886</v>
      </c>
      <c r="U75" s="104">
        <v>5.8499999999999552</v>
      </c>
      <c r="V75" s="105">
        <v>68.666666666666629</v>
      </c>
      <c r="W75" s="106"/>
      <c r="X75" s="107"/>
      <c r="Y75" s="262"/>
      <c r="Z75" s="263"/>
      <c r="AA75" s="111">
        <f t="shared" si="35"/>
        <v>-571.45631067960994</v>
      </c>
      <c r="AB75" s="103">
        <f t="shared" si="36"/>
        <v>0.84126213592233057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3057</v>
      </c>
      <c r="G76" s="95">
        <f t="shared" si="37"/>
        <v>112681.02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3198.2563208369606</v>
      </c>
      <c r="N76" s="99">
        <f t="shared" si="31"/>
        <v>152.29792003985526</v>
      </c>
      <c r="O76" s="101">
        <f t="shared" si="32"/>
        <v>0</v>
      </c>
      <c r="P76" s="102">
        <f t="shared" si="33"/>
        <v>-19.13065138871616</v>
      </c>
      <c r="Q76" s="103">
        <f t="shared" si="34"/>
        <v>0.88840453356582239</v>
      </c>
      <c r="R76" s="277"/>
      <c r="S76" s="1">
        <v>0.35624999999999996</v>
      </c>
      <c r="T76" s="2">
        <v>0.39607638888888891</v>
      </c>
      <c r="U76" s="104">
        <v>6.9999999999999751</v>
      </c>
      <c r="V76" s="105">
        <v>57.350000000000094</v>
      </c>
      <c r="W76" s="106"/>
      <c r="X76" s="107"/>
      <c r="Y76" s="262"/>
      <c r="Z76" s="263"/>
      <c r="AA76" s="191">
        <f t="shared" si="35"/>
        <v>-401.74367916303936</v>
      </c>
      <c r="AB76" s="192">
        <f t="shared" si="36"/>
        <v>0.88840453356582239</v>
      </c>
      <c r="AC76" s="268"/>
    </row>
    <row r="77" spans="1:29" ht="15.75" customHeight="1">
      <c r="A77" s="272"/>
      <c r="B77" s="92" t="s">
        <v>179</v>
      </c>
      <c r="C77" s="286" t="s">
        <v>191</v>
      </c>
      <c r="D77" s="286"/>
      <c r="E77" s="93">
        <v>38.630000000000003</v>
      </c>
      <c r="F77" s="98">
        <v>4447</v>
      </c>
      <c r="G77" s="95">
        <f t="shared" si="37"/>
        <v>171787.61000000002</v>
      </c>
      <c r="H77" s="113"/>
      <c r="I77" s="97">
        <v>20</v>
      </c>
      <c r="J77" s="98">
        <v>3600</v>
      </c>
      <c r="K77" s="99">
        <f t="shared" si="39"/>
        <v>180</v>
      </c>
      <c r="L77" s="114">
        <v>20</v>
      </c>
      <c r="M77" s="98">
        <f t="shared" si="38"/>
        <v>3205.6868241890284</v>
      </c>
      <c r="N77" s="99">
        <f t="shared" si="31"/>
        <v>160.28434120945141</v>
      </c>
      <c r="O77" s="101">
        <f t="shared" si="32"/>
        <v>0</v>
      </c>
      <c r="P77" s="102">
        <f t="shared" si="33"/>
        <v>-19.715658790548588</v>
      </c>
      <c r="Q77" s="103">
        <f t="shared" si="34"/>
        <v>0.89046856227473004</v>
      </c>
      <c r="R77" s="277"/>
      <c r="S77" s="1">
        <v>0.40138888888888891</v>
      </c>
      <c r="T77" s="2">
        <v>0.4591898148148148</v>
      </c>
      <c r="U77" s="104">
        <v>7.6499999999999968</v>
      </c>
      <c r="V77" s="105">
        <v>83.233333333333292</v>
      </c>
      <c r="W77" s="106">
        <v>0.4591898148148148</v>
      </c>
      <c r="X77" s="107">
        <v>0.49964120370370368</v>
      </c>
      <c r="Y77" s="262"/>
      <c r="Z77" s="263"/>
      <c r="AA77" s="191">
        <f t="shared" si="35"/>
        <v>-394.31317581097164</v>
      </c>
      <c r="AB77" s="192">
        <f t="shared" si="36"/>
        <v>0.89046856227473015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5749</v>
      </c>
      <c r="G78" s="115">
        <f t="shared" si="37"/>
        <v>218462</v>
      </c>
      <c r="H78" s="116"/>
      <c r="I78" s="97">
        <v>21</v>
      </c>
      <c r="J78" s="98">
        <v>3600</v>
      </c>
      <c r="K78" s="99">
        <f t="shared" si="39"/>
        <v>171.42857142857142</v>
      </c>
      <c r="L78" s="100">
        <v>21</v>
      </c>
      <c r="M78" s="98">
        <f t="shared" si="38"/>
        <v>3208.2467834444278</v>
      </c>
      <c r="N78" s="99">
        <f t="shared" si="31"/>
        <v>152.77365635449655</v>
      </c>
      <c r="O78" s="101">
        <f t="shared" si="32"/>
        <v>0</v>
      </c>
      <c r="P78" s="102">
        <f t="shared" si="33"/>
        <v>-18.654915074074864</v>
      </c>
      <c r="Q78" s="103">
        <f t="shared" si="34"/>
        <v>0.89117966206789667</v>
      </c>
      <c r="R78" s="277"/>
      <c r="S78" s="1">
        <v>0.49964120370370368</v>
      </c>
      <c r="T78" s="2">
        <v>0.57430555555555551</v>
      </c>
      <c r="U78" s="104">
        <v>58.249999999999993</v>
      </c>
      <c r="V78" s="105">
        <v>107.51666666666664</v>
      </c>
      <c r="W78" s="106"/>
      <c r="X78" s="107"/>
      <c r="Y78" s="262"/>
      <c r="Z78" s="263"/>
      <c r="AA78" s="191">
        <f t="shared" si="35"/>
        <v>-391.75321655557218</v>
      </c>
      <c r="AB78" s="192">
        <f t="shared" si="36"/>
        <v>0.89117966206789667</v>
      </c>
      <c r="AC78" s="268"/>
    </row>
    <row r="79" spans="1:29" ht="15.75" customHeight="1">
      <c r="A79" s="272"/>
      <c r="B79" s="92"/>
      <c r="C79" s="286"/>
      <c r="D79" s="286"/>
      <c r="E79" s="93"/>
      <c r="F79" s="98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91"/>
      <c r="AB79" s="192"/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20.166666666666668</v>
      </c>
      <c r="J89" s="138">
        <f t="shared" si="40"/>
        <v>3600</v>
      </c>
      <c r="K89" s="139">
        <f t="shared" ref="K89" si="41">J89/I89</f>
        <v>178.51239669421486</v>
      </c>
      <c r="L89" s="137">
        <f t="shared" ref="L89:M89" si="42">AVERAGE(L73:L88)</f>
        <v>20.166666666666668</v>
      </c>
      <c r="M89" s="138">
        <f t="shared" si="42"/>
        <v>3115.3349093305665</v>
      </c>
      <c r="N89" s="139">
        <f>M89/L89</f>
        <v>154.47941699159833</v>
      </c>
      <c r="O89" s="140">
        <f>L89-I89</f>
        <v>0</v>
      </c>
      <c r="P89" s="141">
        <f>N89-K89</f>
        <v>-24.032979702616529</v>
      </c>
      <c r="Q89" s="142">
        <f>N89/K89</f>
        <v>0.86537080814737966</v>
      </c>
      <c r="R89" s="278"/>
      <c r="S89" s="143">
        <f>S73</f>
        <v>0.20836805555555554</v>
      </c>
      <c r="T89" s="144">
        <f>INDEX(T73:T88,COUNTA(T73:T88))</f>
        <v>0.57430555555555551</v>
      </c>
      <c r="U89" s="145"/>
      <c r="V89" s="156"/>
      <c r="W89" s="135"/>
      <c r="X89" s="139"/>
      <c r="Y89" s="265"/>
      <c r="Z89" s="266"/>
      <c r="AA89" s="157">
        <f>M89-J89</f>
        <v>-484.66509066943354</v>
      </c>
      <c r="AB89" s="142">
        <f>M89/J89</f>
        <v>0.86537080814737954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1400</v>
      </c>
      <c r="G90" s="159">
        <f t="shared" ref="G90:G93" si="43">E90*F90</f>
        <v>47921.999999999993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2588.5978428351282</v>
      </c>
      <c r="N90" s="163">
        <f>M90/L90</f>
        <v>161.78736517719551</v>
      </c>
      <c r="O90" s="165">
        <f>L90-I90</f>
        <v>0</v>
      </c>
      <c r="P90" s="166">
        <f>N90-K90</f>
        <v>-25.712634822804489</v>
      </c>
      <c r="Q90" s="152">
        <f>N90/K90</f>
        <v>0.86286594761170943</v>
      </c>
      <c r="R90" s="276">
        <f>Q106</f>
        <v>0.86968977964972949</v>
      </c>
      <c r="S90" s="167">
        <v>0.25</v>
      </c>
      <c r="T90" s="168">
        <v>0.27253472222222225</v>
      </c>
      <c r="U90" s="169"/>
      <c r="V90" s="170">
        <v>32.450000000000038</v>
      </c>
      <c r="W90" s="173"/>
      <c r="X90" s="151"/>
      <c r="Y90" s="279"/>
      <c r="Z90" s="280"/>
      <c r="AA90" s="109">
        <f>M90-J90</f>
        <v>-411.40215716487182</v>
      </c>
      <c r="AB90" s="152">
        <f>M90/J90</f>
        <v>0.86286594761170943</v>
      </c>
      <c r="AC90" s="267">
        <f>AB106</f>
        <v>0.86968977964972949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1160</v>
      </c>
      <c r="G91" s="95">
        <f t="shared" si="43"/>
        <v>40333.200000000004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2584.1584158415817</v>
      </c>
      <c r="N91" s="99">
        <f>M91/L91</f>
        <v>234.92349234923469</v>
      </c>
      <c r="O91" s="101">
        <f>L91-I91</f>
        <v>0</v>
      </c>
      <c r="P91" s="102">
        <f>N91-K91</f>
        <v>-37.803780378038056</v>
      </c>
      <c r="Q91" s="103">
        <f>N91/K91</f>
        <v>0.86138613861386049</v>
      </c>
      <c r="R91" s="277"/>
      <c r="S91" s="1">
        <v>0.27712962962962961</v>
      </c>
      <c r="T91" s="2">
        <v>0.29583333333333334</v>
      </c>
      <c r="U91" s="104">
        <v>6.6166666666666085</v>
      </c>
      <c r="V91" s="105">
        <v>26.933333333333358</v>
      </c>
      <c r="W91" s="106"/>
      <c r="X91" s="107"/>
      <c r="Y91" s="262"/>
      <c r="Z91" s="263"/>
      <c r="AA91" s="111">
        <f>M91-J91</f>
        <v>-415.8415841584183</v>
      </c>
      <c r="AB91" s="103">
        <f>M91/J91</f>
        <v>0.8613861386138606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4039</v>
      </c>
      <c r="G92" s="95">
        <f t="shared" si="43"/>
        <v>144717.37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2878.7170857255956</v>
      </c>
      <c r="N92" s="99">
        <f>M92/L92</f>
        <v>239.89309047713297</v>
      </c>
      <c r="O92" s="101">
        <f>L92-I92</f>
        <v>0</v>
      </c>
      <c r="P92" s="102">
        <f>N92-K92</f>
        <v>-32.856909522867028</v>
      </c>
      <c r="Q92" s="103">
        <f>N92/K92</f>
        <v>0.87953470385749943</v>
      </c>
      <c r="R92" s="277"/>
      <c r="S92" s="1">
        <v>0.33819444444444435</v>
      </c>
      <c r="T92" s="2">
        <v>0.39665509259259257</v>
      </c>
      <c r="U92" s="104">
        <v>6.6166666666665286</v>
      </c>
      <c r="V92" s="105">
        <v>84.183333333333437</v>
      </c>
      <c r="W92" s="106"/>
      <c r="X92" s="107"/>
      <c r="Y92" s="262"/>
      <c r="Z92" s="263"/>
      <c r="AA92" s="111">
        <f>M92-J92</f>
        <v>-394.28291427440445</v>
      </c>
      <c r="AB92" s="103">
        <f>M92/J92</f>
        <v>0.87953470385749943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3036</v>
      </c>
      <c r="G93" s="115">
        <f t="shared" si="43"/>
        <v>110540.76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2859.6546310832005</v>
      </c>
      <c r="N93" s="99">
        <f>M93/L93</f>
        <v>259.96860282574551</v>
      </c>
      <c r="O93" s="101">
        <f>L93-I93</f>
        <v>0</v>
      </c>
      <c r="P93" s="102">
        <f>N93-K93</f>
        <v>-37.576851719709055</v>
      </c>
      <c r="Q93" s="103">
        <f>N93/K93</f>
        <v>0.87371055028512079</v>
      </c>
      <c r="R93" s="277"/>
      <c r="S93" s="1">
        <v>0.40159722222222222</v>
      </c>
      <c r="T93" s="2">
        <v>0.44583333333333336</v>
      </c>
      <c r="U93" s="104">
        <v>7.1166666666666867</v>
      </c>
      <c r="V93" s="105">
        <v>63.700000000000045</v>
      </c>
      <c r="W93" s="106"/>
      <c r="X93" s="107"/>
      <c r="Y93" s="262"/>
      <c r="Z93" s="263"/>
      <c r="AA93" s="111">
        <f>M93-J93</f>
        <v>-413.34536891679954</v>
      </c>
      <c r="AB93" s="103">
        <f>M93/J93</f>
        <v>0.87371055028512079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2727.7819938713765</v>
      </c>
      <c r="N106" s="139">
        <f t="shared" ref="N106:N112" si="47">M106/L106</f>
        <v>218.22255950971012</v>
      </c>
      <c r="O106" s="140">
        <f t="shared" ref="O106:O112" si="48">L106-I106</f>
        <v>0</v>
      </c>
      <c r="P106" s="141">
        <f t="shared" ref="P106:P112" si="49">N106-K106</f>
        <v>-32.697440490289864</v>
      </c>
      <c r="Q106" s="142">
        <f t="shared" ref="Q106:Q112" si="50">N106/K106</f>
        <v>0.86968977964972949</v>
      </c>
      <c r="R106" s="278"/>
      <c r="S106" s="143">
        <f>S90</f>
        <v>0.25</v>
      </c>
      <c r="T106" s="144">
        <f>INDEX(T90:T105,COUNTA(T90:T105))</f>
        <v>0.44583333333333336</v>
      </c>
      <c r="U106" s="145"/>
      <c r="V106" s="156"/>
      <c r="W106" s="135"/>
      <c r="X106" s="139"/>
      <c r="Y106" s="265"/>
      <c r="Z106" s="266"/>
      <c r="AA106" s="157">
        <f t="shared" ref="AA106:AA112" si="51">M106-J106</f>
        <v>-408.71800612862353</v>
      </c>
      <c r="AB106" s="142">
        <f t="shared" ref="AB106:AB112" si="52">M106/J106</f>
        <v>0.86968977964972949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596</v>
      </c>
      <c r="G107" s="159">
        <f t="shared" ref="G107:G112" si="53">E107*F107</f>
        <v>15871.48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 t="shared" ref="M107:M112" si="54">F107/V107*60</f>
        <v>2779.2746113989551</v>
      </c>
      <c r="N107" s="163">
        <f t="shared" si="47"/>
        <v>463.21243523315917</v>
      </c>
      <c r="O107" s="165">
        <f t="shared" si="48"/>
        <v>0</v>
      </c>
      <c r="P107" s="166">
        <f t="shared" si="49"/>
        <v>-82.287564766840831</v>
      </c>
      <c r="Q107" s="152">
        <f t="shared" si="50"/>
        <v>0.84915203525785365</v>
      </c>
      <c r="R107" s="276">
        <f>Q123</f>
        <v>0.87028536172503601</v>
      </c>
      <c r="S107" s="193">
        <v>0.35842592592592593</v>
      </c>
      <c r="T107" s="194">
        <v>0.36736111111111114</v>
      </c>
      <c r="U107" s="169"/>
      <c r="V107" s="170">
        <v>12.866666666666706</v>
      </c>
      <c r="W107" s="168"/>
      <c r="X107" s="171"/>
      <c r="Y107" s="279"/>
      <c r="Z107" s="280"/>
      <c r="AA107" s="109">
        <f t="shared" si="51"/>
        <v>-493.72538860104487</v>
      </c>
      <c r="AB107" s="152">
        <f t="shared" si="52"/>
        <v>0.84915203525785365</v>
      </c>
      <c r="AC107" s="267">
        <f>AB123</f>
        <v>0.87028536172503601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1391</v>
      </c>
      <c r="G108" s="95">
        <f t="shared" si="53"/>
        <v>42564.6</v>
      </c>
      <c r="H108" s="96"/>
      <c r="I108" s="97">
        <v>6</v>
      </c>
      <c r="J108" s="98">
        <v>3273</v>
      </c>
      <c r="K108" s="99">
        <f t="shared" si="39"/>
        <v>545.5</v>
      </c>
      <c r="L108" s="100">
        <v>6</v>
      </c>
      <c r="M108" s="98">
        <f t="shared" si="54"/>
        <v>2799.1056456120768</v>
      </c>
      <c r="N108" s="99">
        <f t="shared" si="47"/>
        <v>466.51760760201279</v>
      </c>
      <c r="O108" s="101">
        <f t="shared" si="48"/>
        <v>0</v>
      </c>
      <c r="P108" s="102">
        <f t="shared" si="49"/>
        <v>-78.982392397987212</v>
      </c>
      <c r="Q108" s="103">
        <f t="shared" si="50"/>
        <v>0.85521101301927183</v>
      </c>
      <c r="R108" s="277"/>
      <c r="S108" s="1">
        <v>0.37234953703703705</v>
      </c>
      <c r="T108" s="2">
        <v>0.39305555555555555</v>
      </c>
      <c r="U108" s="104">
        <v>7.1833333333333105</v>
      </c>
      <c r="V108" s="105">
        <v>29.816666666666638</v>
      </c>
      <c r="W108" s="106"/>
      <c r="X108" s="113"/>
      <c r="Y108" s="262"/>
      <c r="Z108" s="263"/>
      <c r="AA108" s="111">
        <f t="shared" si="51"/>
        <v>-473.89435438792316</v>
      </c>
      <c r="AB108" s="103">
        <f t="shared" si="52"/>
        <v>0.85521101301927183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1362</v>
      </c>
      <c r="G109" s="95">
        <f t="shared" si="53"/>
        <v>33682.26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 t="shared" si="54"/>
        <v>3169.4893341952161</v>
      </c>
      <c r="N109" s="99">
        <f t="shared" si="47"/>
        <v>528.24822236586931</v>
      </c>
      <c r="O109" s="101">
        <f t="shared" si="48"/>
        <v>0</v>
      </c>
      <c r="P109" s="102">
        <f t="shared" si="49"/>
        <v>-71.75177763413069</v>
      </c>
      <c r="Q109" s="103">
        <f t="shared" si="50"/>
        <v>0.88041370394311547</v>
      </c>
      <c r="R109" s="277"/>
      <c r="S109" s="1">
        <v>0.39667824074074076</v>
      </c>
      <c r="T109" s="2">
        <v>0.41458333333333336</v>
      </c>
      <c r="U109" s="104">
        <v>5.2166666666667094</v>
      </c>
      <c r="V109" s="105">
        <v>25.783333333333339</v>
      </c>
      <c r="W109" s="106"/>
      <c r="X109" s="107"/>
      <c r="Y109" s="262"/>
      <c r="Z109" s="263"/>
      <c r="AA109" s="111">
        <f t="shared" si="51"/>
        <v>-430.51066580478391</v>
      </c>
      <c r="AB109" s="103">
        <f t="shared" si="52"/>
        <v>0.88041370394311558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1014</v>
      </c>
      <c r="G110" s="95">
        <f t="shared" si="53"/>
        <v>25289.16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 t="shared" si="54"/>
        <v>3155.0561797752889</v>
      </c>
      <c r="N110" s="99">
        <f t="shared" si="47"/>
        <v>525.84269662921486</v>
      </c>
      <c r="O110" s="101">
        <f t="shared" si="48"/>
        <v>0</v>
      </c>
      <c r="P110" s="102">
        <f t="shared" si="49"/>
        <v>-74.157303370785144</v>
      </c>
      <c r="Q110" s="103">
        <f t="shared" si="50"/>
        <v>0.87640449438202472</v>
      </c>
      <c r="R110" s="277"/>
      <c r="S110" s="1">
        <v>0.41736111111111113</v>
      </c>
      <c r="T110" s="2">
        <v>0.4307523148148148</v>
      </c>
      <c r="U110" s="104">
        <v>3.9999999999999858</v>
      </c>
      <c r="V110" s="105">
        <v>19.283333333333282</v>
      </c>
      <c r="W110" s="106"/>
      <c r="X110" s="113"/>
      <c r="Y110" s="262"/>
      <c r="Z110" s="263"/>
      <c r="AA110" s="111">
        <f t="shared" si="51"/>
        <v>-444.94382022471109</v>
      </c>
      <c r="AB110" s="103">
        <f t="shared" si="52"/>
        <v>0.87640449438202472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1298</v>
      </c>
      <c r="G111" s="95">
        <f t="shared" si="53"/>
        <v>32099.54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 t="shared" si="54"/>
        <v>3163.7102234258587</v>
      </c>
      <c r="N111" s="99">
        <f t="shared" si="47"/>
        <v>527.28503723764311</v>
      </c>
      <c r="O111" s="101">
        <f t="shared" si="48"/>
        <v>0</v>
      </c>
      <c r="P111" s="102">
        <f t="shared" si="49"/>
        <v>-72.71496276235689</v>
      </c>
      <c r="Q111" s="103">
        <f t="shared" si="50"/>
        <v>0.87880839539607181</v>
      </c>
      <c r="R111" s="277"/>
      <c r="S111" s="1">
        <v>0.43429398148148146</v>
      </c>
      <c r="T111" s="2">
        <v>0.4513888888888889</v>
      </c>
      <c r="U111" s="104">
        <v>5.0999999999999979</v>
      </c>
      <c r="V111" s="105">
        <v>24.616666666666703</v>
      </c>
      <c r="W111" s="106"/>
      <c r="X111" s="113"/>
      <c r="Y111" s="262"/>
      <c r="Z111" s="263"/>
      <c r="AA111" s="111">
        <f t="shared" si="51"/>
        <v>-436.28977657414134</v>
      </c>
      <c r="AB111" s="103">
        <f t="shared" si="52"/>
        <v>0.87880839539607181</v>
      </c>
      <c r="AC111" s="268"/>
    </row>
    <row r="112" spans="1:29" ht="15.75" customHeight="1">
      <c r="A112" s="272"/>
      <c r="B112" s="92" t="s">
        <v>166</v>
      </c>
      <c r="C112" s="260" t="s">
        <v>253</v>
      </c>
      <c r="D112" s="261"/>
      <c r="E112" s="93">
        <v>20.11</v>
      </c>
      <c r="F112" s="94">
        <v>1503</v>
      </c>
      <c r="G112" s="115">
        <f t="shared" si="53"/>
        <v>30225.329999999998</v>
      </c>
      <c r="H112" s="116"/>
      <c r="I112" s="97">
        <v>6</v>
      </c>
      <c r="J112" s="98">
        <v>3600</v>
      </c>
      <c r="K112" s="99">
        <f t="shared" si="39"/>
        <v>600</v>
      </c>
      <c r="L112" s="100">
        <v>6</v>
      </c>
      <c r="M112" s="98">
        <f t="shared" si="54"/>
        <v>3162.3611922852124</v>
      </c>
      <c r="N112" s="99">
        <f t="shared" si="47"/>
        <v>527.0601987142021</v>
      </c>
      <c r="O112" s="101">
        <f t="shared" si="48"/>
        <v>0</v>
      </c>
      <c r="P112" s="102">
        <f t="shared" si="49"/>
        <v>-72.939801285797898</v>
      </c>
      <c r="Q112" s="103">
        <f t="shared" si="50"/>
        <v>0.87843366452367022</v>
      </c>
      <c r="R112" s="277"/>
      <c r="S112" s="1">
        <v>0.45450231481481479</v>
      </c>
      <c r="T112" s="2">
        <v>0.47430555555555554</v>
      </c>
      <c r="U112" s="104">
        <v>4.4833333333332881</v>
      </c>
      <c r="V112" s="105">
        <v>28.516666666666673</v>
      </c>
      <c r="W112" s="106"/>
      <c r="X112" s="113"/>
      <c r="Y112" s="262"/>
      <c r="Z112" s="263"/>
      <c r="AA112" s="111">
        <f t="shared" si="51"/>
        <v>-437.63880771478762</v>
      </c>
      <c r="AB112" s="103">
        <f t="shared" si="52"/>
        <v>0.87843366452367011</v>
      </c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3491</v>
      </c>
      <c r="K123" s="139">
        <f t="shared" ref="K123" si="56">J123/I123</f>
        <v>581.83333333333337</v>
      </c>
      <c r="L123" s="137">
        <f t="shared" ref="L123:M123" si="57">AVERAGE(L107:L122)</f>
        <v>6</v>
      </c>
      <c r="M123" s="138">
        <f t="shared" si="57"/>
        <v>3038.1661977821009</v>
      </c>
      <c r="N123" s="139">
        <f>M123/L123</f>
        <v>506.3610329636835</v>
      </c>
      <c r="O123" s="140">
        <f>L123-I123</f>
        <v>0</v>
      </c>
      <c r="P123" s="141">
        <f>N123-K123</f>
        <v>-75.472300369649872</v>
      </c>
      <c r="Q123" s="142">
        <f>N123/K123</f>
        <v>0.87028536172503601</v>
      </c>
      <c r="R123" s="278"/>
      <c r="S123" s="143">
        <f>S107</f>
        <v>0.35842592592592593</v>
      </c>
      <c r="T123" s="144">
        <f>INDEX(T107:T122,COUNTA(T107:T122))</f>
        <v>0.47430555555555554</v>
      </c>
      <c r="U123" s="145"/>
      <c r="V123" s="156"/>
      <c r="W123" s="135"/>
      <c r="X123" s="139"/>
      <c r="Y123" s="265"/>
      <c r="Z123" s="266"/>
      <c r="AA123" s="157">
        <f>M123-J123</f>
        <v>-452.83380221789912</v>
      </c>
      <c r="AB123" s="142">
        <f>M123/J123</f>
        <v>0.87028536172503601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1782</v>
      </c>
      <c r="G124" s="159">
        <f t="shared" ref="G124:G126" si="58">E124*F124</f>
        <v>101199.78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1734.3065693430642</v>
      </c>
      <c r="N124" s="163">
        <f>M124/L124</f>
        <v>75.404633449698437</v>
      </c>
      <c r="O124" s="165">
        <f>L124-I124</f>
        <v>0</v>
      </c>
      <c r="P124" s="166">
        <f>N124-K124</f>
        <v>-11.551888289432</v>
      </c>
      <c r="Q124" s="152">
        <f>N124/K124</f>
        <v>0.86715328467153197</v>
      </c>
      <c r="R124" s="276">
        <f>Q140</f>
        <v>0.86599154531241107</v>
      </c>
      <c r="S124" s="167">
        <v>0.70857638888888885</v>
      </c>
      <c r="T124" s="168">
        <v>0.75138888888888888</v>
      </c>
      <c r="U124" s="169"/>
      <c r="V124" s="170">
        <v>61.650000000000048</v>
      </c>
      <c r="W124" s="87"/>
      <c r="X124" s="88"/>
      <c r="Y124" s="279"/>
      <c r="Z124" s="280"/>
      <c r="AA124" s="109">
        <f>M124-J124</f>
        <v>-265.69343065693579</v>
      </c>
      <c r="AB124" s="152">
        <f>M124/J124</f>
        <v>0.86715328467153208</v>
      </c>
      <c r="AC124" s="352">
        <f>AB140</f>
        <v>0.86599154531241118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1498</v>
      </c>
      <c r="G125" s="95">
        <f t="shared" si="58"/>
        <v>85191.26</v>
      </c>
      <c r="H125" s="96"/>
      <c r="I125" s="97">
        <v>23</v>
      </c>
      <c r="J125" s="98">
        <v>2000</v>
      </c>
      <c r="K125" s="99">
        <f t="shared" ref="K125:K126" si="59">J125/I125</f>
        <v>86.956521739130437</v>
      </c>
      <c r="L125" s="100">
        <v>23</v>
      </c>
      <c r="M125" s="98">
        <f>F125/V125*60</f>
        <v>1730.6803594351727</v>
      </c>
      <c r="N125" s="99">
        <f>M125/L125</f>
        <v>75.246972149355329</v>
      </c>
      <c r="O125" s="101">
        <f>L125-I125</f>
        <v>0</v>
      </c>
      <c r="P125" s="102">
        <f>N125-K125</f>
        <v>-11.709549589775108</v>
      </c>
      <c r="Q125" s="103">
        <f>N125/K125</f>
        <v>0.86534017971758626</v>
      </c>
      <c r="R125" s="277"/>
      <c r="S125" s="1">
        <v>0.75490740740740736</v>
      </c>
      <c r="T125" s="2">
        <v>0.79097222222222219</v>
      </c>
      <c r="U125" s="104">
        <v>5.066666666666606</v>
      </c>
      <c r="V125" s="105">
        <v>51.933333333333351</v>
      </c>
      <c r="W125" s="106"/>
      <c r="X125" s="107"/>
      <c r="Y125" s="262"/>
      <c r="Z125" s="263"/>
      <c r="AA125" s="111">
        <f>M125-J125</f>
        <v>-269.3196405648273</v>
      </c>
      <c r="AB125" s="103">
        <f>M125/J125</f>
        <v>0.86534017971758637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1379</v>
      </c>
      <c r="G126" s="95">
        <f t="shared" si="58"/>
        <v>61089.7</v>
      </c>
      <c r="H126" s="96"/>
      <c r="I126" s="97">
        <v>17</v>
      </c>
      <c r="J126" s="98">
        <v>2000</v>
      </c>
      <c r="K126" s="99">
        <f t="shared" si="59"/>
        <v>117.64705882352941</v>
      </c>
      <c r="L126" s="100">
        <v>17</v>
      </c>
      <c r="M126" s="98">
        <f>F126/V126*60</f>
        <v>1730.9623430962301</v>
      </c>
      <c r="N126" s="99">
        <f>M126/L126</f>
        <v>101.82131429977824</v>
      </c>
      <c r="O126" s="101">
        <f>L126-I126</f>
        <v>0</v>
      </c>
      <c r="P126" s="102">
        <f>N126-K126</f>
        <v>-15.825744523751169</v>
      </c>
      <c r="Q126" s="103">
        <f>N126/K126</f>
        <v>0.8654811715481151</v>
      </c>
      <c r="R126" s="277"/>
      <c r="S126" s="1">
        <v>0.79597222222222219</v>
      </c>
      <c r="T126" s="2">
        <v>0.82916666666666672</v>
      </c>
      <c r="U126" s="104">
        <v>7.2000000000000064</v>
      </c>
      <c r="V126" s="105">
        <v>47.800000000000118</v>
      </c>
      <c r="W126" s="106"/>
      <c r="X126" s="107"/>
      <c r="Y126" s="262"/>
      <c r="Z126" s="263"/>
      <c r="AA126" s="111">
        <f>M126-J126</f>
        <v>-269.03765690376986</v>
      </c>
      <c r="AB126" s="103">
        <f>M126/J126</f>
        <v>0.8654811715481151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60">AVERAGE(I124:I139)</f>
        <v>21</v>
      </c>
      <c r="J140" s="138">
        <f t="shared" si="60"/>
        <v>2000</v>
      </c>
      <c r="K140" s="139">
        <f t="shared" ref="K140" si="61">J140/I140</f>
        <v>95.238095238095241</v>
      </c>
      <c r="L140" s="137">
        <f t="shared" ref="L140:M140" si="62">AVERAGE(L124:L139)</f>
        <v>21</v>
      </c>
      <c r="M140" s="138">
        <f t="shared" si="62"/>
        <v>1731.9830906248224</v>
      </c>
      <c r="N140" s="139">
        <f>M140/L140</f>
        <v>82.475385267848679</v>
      </c>
      <c r="O140" s="140">
        <f>L140-I140</f>
        <v>0</v>
      </c>
      <c r="P140" s="141">
        <f>N140-K140</f>
        <v>-12.762709970246561</v>
      </c>
      <c r="Q140" s="142">
        <f>N140/K140</f>
        <v>0.86599154531241107</v>
      </c>
      <c r="R140" s="278"/>
      <c r="S140" s="143">
        <f>S124</f>
        <v>0.70857638888888885</v>
      </c>
      <c r="T140" s="144">
        <f>INDEX(T124:T139,COUNTA(T124:T139))</f>
        <v>0.82916666666666672</v>
      </c>
      <c r="U140" s="145"/>
      <c r="V140" s="156"/>
      <c r="W140" s="188"/>
      <c r="X140" s="189"/>
      <c r="Y140" s="265"/>
      <c r="Z140" s="266"/>
      <c r="AA140" s="157">
        <f>M140-J140</f>
        <v>-268.01690937517765</v>
      </c>
      <c r="AB140" s="142">
        <f>M140/J140</f>
        <v>0.86599154531241118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1702</v>
      </c>
      <c r="G141" s="159">
        <f t="shared" ref="G141:G142" si="63">E141*F141</f>
        <v>86240.34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1734.2768185677899</v>
      </c>
      <c r="N141" s="163">
        <f>M141/L141</f>
        <v>86.713840928389487</v>
      </c>
      <c r="O141" s="165">
        <f>L141-I141</f>
        <v>0</v>
      </c>
      <c r="P141" s="166">
        <f>N141-K141</f>
        <v>-13.286159071610513</v>
      </c>
      <c r="Q141" s="152">
        <f>N141/K141</f>
        <v>0.86713840928389485</v>
      </c>
      <c r="R141" s="276">
        <f>Q157</f>
        <v>0.86726923147317858</v>
      </c>
      <c r="S141" s="167">
        <v>0.70841435185185186</v>
      </c>
      <c r="T141" s="168">
        <v>0.74930555555555556</v>
      </c>
      <c r="U141" s="169"/>
      <c r="V141" s="170">
        <v>58.883333333333319</v>
      </c>
      <c r="W141" s="168"/>
      <c r="X141" s="171"/>
      <c r="Y141" s="279"/>
      <c r="Z141" s="280"/>
      <c r="AA141" s="109">
        <f>M141-J141</f>
        <v>-265.72318143221014</v>
      </c>
      <c r="AB141" s="152">
        <f>M141/J141</f>
        <v>0.86713840928389496</v>
      </c>
      <c r="AC141" s="267">
        <f>AB157</f>
        <v>0.86726923147317858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1796</v>
      </c>
      <c r="G142" s="95">
        <f t="shared" si="63"/>
        <v>85489.600000000006</v>
      </c>
      <c r="H142" s="96"/>
      <c r="I142" s="97">
        <v>23</v>
      </c>
      <c r="J142" s="98">
        <v>2000</v>
      </c>
      <c r="K142" s="99">
        <f t="shared" ref="K142" si="64">J142/I142</f>
        <v>86.956521739130437</v>
      </c>
      <c r="L142" s="100">
        <v>23</v>
      </c>
      <c r="M142" s="98">
        <f>F142/V142*60</f>
        <v>1734.8001073249245</v>
      </c>
      <c r="N142" s="99">
        <f>M142/L142</f>
        <v>75.42609162282281</v>
      </c>
      <c r="O142" s="101">
        <f>L142-I142</f>
        <v>0</v>
      </c>
      <c r="P142" s="102">
        <f>N142-K142</f>
        <v>-11.530430116307627</v>
      </c>
      <c r="Q142" s="103">
        <f>N142/K142</f>
        <v>0.86740005366246231</v>
      </c>
      <c r="R142" s="277"/>
      <c r="S142" s="1">
        <v>0.75277777777777777</v>
      </c>
      <c r="T142" s="2">
        <v>0.79591435185185189</v>
      </c>
      <c r="U142" s="104">
        <v>4.9999999999999822</v>
      </c>
      <c r="V142" s="105">
        <v>62.116666666666731</v>
      </c>
      <c r="W142" s="106"/>
      <c r="X142" s="107"/>
      <c r="Y142" s="262"/>
      <c r="Z142" s="263"/>
      <c r="AA142" s="111">
        <f>M142-J142</f>
        <v>-265.19989267507549</v>
      </c>
      <c r="AB142" s="103">
        <f>M142/J142</f>
        <v>0.8674000536624622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5">AVERAGE(I141:I156)</f>
        <v>21.5</v>
      </c>
      <c r="J157" s="138">
        <f t="shared" si="65"/>
        <v>2000</v>
      </c>
      <c r="K157" s="139">
        <f t="shared" ref="K157" si="66">J157/I157</f>
        <v>93.023255813953483</v>
      </c>
      <c r="L157" s="137">
        <f t="shared" ref="L157:M157" si="67">AVERAGE(L141:L156)</f>
        <v>21.5</v>
      </c>
      <c r="M157" s="138">
        <f t="shared" si="67"/>
        <v>1734.5384629463572</v>
      </c>
      <c r="N157" s="139">
        <f>M157/L157</f>
        <v>80.676207578900332</v>
      </c>
      <c r="O157" s="140">
        <f>L157-I157</f>
        <v>0</v>
      </c>
      <c r="P157" s="141">
        <f>N157-K157</f>
        <v>-12.347048235053151</v>
      </c>
      <c r="Q157" s="142">
        <f>N157/K157</f>
        <v>0.86726923147317858</v>
      </c>
      <c r="R157" s="278"/>
      <c r="S157" s="143">
        <f>S141</f>
        <v>0.70841435185185186</v>
      </c>
      <c r="T157" s="144">
        <f>INDEX(T141:T156,COUNTA(T141:T156))</f>
        <v>0.79591435185185189</v>
      </c>
      <c r="U157" s="145"/>
      <c r="V157" s="156"/>
      <c r="W157" s="135"/>
      <c r="X157" s="139"/>
      <c r="Y157" s="265"/>
      <c r="Z157" s="266"/>
      <c r="AA157" s="157">
        <f>M157-J157</f>
        <v>-265.46153705364281</v>
      </c>
      <c r="AB157" s="142">
        <f>M157/J157</f>
        <v>0.86726923147317858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517" priority="3" operator="greaterThan">
      <formula>0</formula>
    </cfRule>
  </conditionalFormatting>
  <conditionalFormatting sqref="P5:P157 AA5:AA157">
    <cfRule type="cellIs" dxfId="516" priority="6" operator="lessThan">
      <formula>0</formula>
    </cfRule>
  </conditionalFormatting>
  <conditionalFormatting sqref="Q5:Q157 AB5:AB157">
    <cfRule type="cellIs" dxfId="515" priority="4" operator="greaterThan">
      <formula>1</formula>
    </cfRule>
    <cfRule type="cellIs" dxfId="514" priority="5" operator="lessThan">
      <formula>0.8</formula>
    </cfRule>
  </conditionalFormatting>
  <conditionalFormatting sqref="R5:R157 AC124">
    <cfRule type="cellIs" dxfId="513" priority="7" operator="lessThan">
      <formula>0.8</formula>
    </cfRule>
  </conditionalFormatting>
  <conditionalFormatting sqref="AC5:AC22 AC56:AC91">
    <cfRule type="cellIs" dxfId="512" priority="9" operator="lessThan">
      <formula>0.8</formula>
    </cfRule>
  </conditionalFormatting>
  <conditionalFormatting sqref="AC39">
    <cfRule type="cellIs" dxfId="511" priority="12" operator="lessThan">
      <formula>0.8</formula>
    </cfRule>
  </conditionalFormatting>
  <conditionalFormatting sqref="AC54">
    <cfRule type="cellIs" dxfId="510" priority="11" operator="lessThan">
      <formula>0.8</formula>
    </cfRule>
  </conditionalFormatting>
  <conditionalFormatting sqref="AC97:AC105">
    <cfRule type="cellIs" dxfId="509" priority="10" operator="lessThan">
      <formula>0.8</formula>
    </cfRule>
  </conditionalFormatting>
  <conditionalFormatting sqref="AC107:AC112">
    <cfRule type="cellIs" dxfId="508" priority="8" operator="lessThan">
      <formula>0.8</formula>
    </cfRule>
  </conditionalFormatting>
  <conditionalFormatting sqref="AC139">
    <cfRule type="cellIs" dxfId="507" priority="2" operator="lessThan">
      <formula>0.8</formula>
    </cfRule>
  </conditionalFormatting>
  <conditionalFormatting sqref="AC141:AC157">
    <cfRule type="cellIs" dxfId="506" priority="1" operator="lessThan">
      <formula>0.8</formula>
    </cfRule>
  </conditionalFormatting>
  <dataValidations count="1">
    <dataValidation type="list" allowBlank="1" showInputMessage="1" showErrorMessage="1" sqref="Y5:Z157" xr:uid="{7265417B-F879-4CD5-9CBC-B36FE40B78AA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DA4F-3815-43C8-A67A-D87875B1BA6F}">
  <sheetPr>
    <tabColor theme="9" tint="0.59999389629810485"/>
  </sheetPr>
  <dimension ref="B1:AR36"/>
  <sheetViews>
    <sheetView zoomScale="70" zoomScaleNormal="70" workbookViewId="0">
      <selection activeCell="L38" sqref="L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255</v>
      </c>
      <c r="D3" s="249"/>
      <c r="E3" s="7" t="s">
        <v>2</v>
      </c>
      <c r="F3" s="250">
        <f>'0918(18度C)'!D1+'0918(4度C)'!D1</f>
        <v>243355</v>
      </c>
      <c r="G3" s="251"/>
      <c r="H3" s="7" t="s">
        <v>3</v>
      </c>
      <c r="I3" s="252">
        <f>'0918(18度C)'!F1+'0918(4度C)'!F1</f>
        <v>7356980.9799999986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492.84626499447023</v>
      </c>
      <c r="F6" s="227" t="e">
        <f>AVERAGE(#REF!,D13:K13)</f>
        <v>#REF!</v>
      </c>
      <c r="G6" s="228">
        <f>AVERAGE(D13:K13)</f>
        <v>197.34753197808212</v>
      </c>
      <c r="H6" s="229"/>
      <c r="I6" s="228">
        <f>AVERAGE(L13:O13)</f>
        <v>94.130675526024362</v>
      </c>
      <c r="J6" s="229"/>
      <c r="K6" s="228">
        <f>AVERAGE(D27:O27)</f>
        <v>641.26917036837619</v>
      </c>
      <c r="L6" s="229"/>
      <c r="M6" s="228">
        <f>AVERAGE(P27:X27)</f>
        <v>772.60277617119721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424.87807825269539</v>
      </c>
      <c r="F7" s="231" t="e">
        <f>AVERAGE(#REF!,D14:K14)</f>
        <v>#REF!</v>
      </c>
      <c r="G7" s="218">
        <f>AVERAGE(D14:K14)</f>
        <v>170.70655860858508</v>
      </c>
      <c r="H7" s="219"/>
      <c r="I7" s="218">
        <f>AVERAGE(L14:O14)</f>
        <v>81.567396065399691</v>
      </c>
      <c r="J7" s="219"/>
      <c r="K7" s="218">
        <f>AVERAGE(D28:O28)</f>
        <v>552.51108393894788</v>
      </c>
      <c r="L7" s="219"/>
      <c r="M7" s="218">
        <f>AVERAGE(P28:X28)</f>
        <v>665.67107098491931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0.86413508503428471</v>
      </c>
      <c r="F8" s="223" t="e">
        <f>AVERAGE(D15:K15,#REF!)</f>
        <v>#REF!</v>
      </c>
      <c r="G8" s="224">
        <f>AVERAGE(D15:K15)</f>
        <v>0.8674324593224606</v>
      </c>
      <c r="H8" s="225"/>
      <c r="I8" s="224">
        <f>AVERAGE(L15:O15)</f>
        <v>0.86654092805565419</v>
      </c>
      <c r="J8" s="225"/>
      <c r="K8" s="224">
        <f>AVERAGE(D29:O29)</f>
        <v>0.86120911502793041</v>
      </c>
      <c r="L8" s="225"/>
      <c r="M8" s="224">
        <f>AVERAGE(P29:X29)</f>
        <v>0.86338749403276271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89.719626168224309</v>
      </c>
      <c r="G13" s="24">
        <v>87.912087912087912</v>
      </c>
      <c r="H13" s="24">
        <v>177.46478873239437</v>
      </c>
      <c r="I13" s="24">
        <v>250.92</v>
      </c>
      <c r="J13" s="24" t="s">
        <v>36</v>
      </c>
      <c r="K13" s="54">
        <v>581.83333333333337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101.61650336730406</v>
      </c>
      <c r="E14" s="28">
        <v>68.276651442346534</v>
      </c>
      <c r="F14" s="28">
        <v>76.436582671038579</v>
      </c>
      <c r="G14" s="28">
        <v>76.546924340019785</v>
      </c>
      <c r="H14" s="28">
        <v>153.99090706862947</v>
      </c>
      <c r="I14" s="28">
        <v>218.15596446299531</v>
      </c>
      <c r="J14" s="28" t="s">
        <v>36</v>
      </c>
      <c r="K14" s="55">
        <v>499.92237690776193</v>
      </c>
      <c r="L14" s="27" t="s">
        <v>36</v>
      </c>
      <c r="M14" s="67" t="s">
        <v>36</v>
      </c>
      <c r="N14" s="28">
        <v>82.468637179140003</v>
      </c>
      <c r="O14" s="29">
        <v>80.666154951659379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0.88245910818974582</v>
      </c>
      <c r="E15" s="32">
        <f t="shared" si="0"/>
        <v>0.87052730588991822</v>
      </c>
      <c r="F15" s="32">
        <f t="shared" si="0"/>
        <v>0.85194941102095079</v>
      </c>
      <c r="G15" s="32">
        <f t="shared" si="0"/>
        <v>0.87072126436772501</v>
      </c>
      <c r="H15" s="32">
        <f t="shared" si="0"/>
        <v>0.86772653983116599</v>
      </c>
      <c r="I15" s="32">
        <f t="shared" si="0"/>
        <v>0.86942437614775758</v>
      </c>
      <c r="J15" s="32" t="s">
        <v>36</v>
      </c>
      <c r="K15" s="56">
        <f t="shared" ref="K15" si="1">K14/K13</f>
        <v>0.85921920980996025</v>
      </c>
      <c r="L15" s="31" t="s">
        <v>36</v>
      </c>
      <c r="M15" s="68" t="s">
        <v>36</v>
      </c>
      <c r="N15" s="32">
        <f t="shared" ref="N15:O15" si="2">N14/N13</f>
        <v>0.86592069038096997</v>
      </c>
      <c r="O15" s="33">
        <f t="shared" si="2"/>
        <v>0.86716116573033841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0.25028935185185186</v>
      </c>
      <c r="F16" s="2">
        <v>0.25</v>
      </c>
      <c r="G16" s="2">
        <v>0.25</v>
      </c>
      <c r="H16" s="2">
        <v>0.25013888888888891</v>
      </c>
      <c r="I16" s="2">
        <v>0.25</v>
      </c>
      <c r="J16" s="2" t="s">
        <v>36</v>
      </c>
      <c r="K16" s="3">
        <v>0.25001157407407409</v>
      </c>
      <c r="L16" s="1" t="s">
        <v>36</v>
      </c>
      <c r="M16" s="69" t="s">
        <v>36</v>
      </c>
      <c r="N16" s="2">
        <v>0.70840277777777783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0.54393518518518513</v>
      </c>
      <c r="E17" s="2">
        <v>0.70972222222222225</v>
      </c>
      <c r="F17" s="2">
        <v>0.63263888888888886</v>
      </c>
      <c r="G17" s="2">
        <v>0.54931712962962964</v>
      </c>
      <c r="H17" s="2">
        <v>0.68778935185185186</v>
      </c>
      <c r="I17" s="2">
        <v>0.52431712962962962</v>
      </c>
      <c r="J17" s="2" t="s">
        <v>36</v>
      </c>
      <c r="K17" s="3">
        <v>0.41041666666666665</v>
      </c>
      <c r="L17" s="1" t="s">
        <v>36</v>
      </c>
      <c r="M17" s="69" t="s">
        <v>36</v>
      </c>
      <c r="N17" s="2">
        <v>0.82871527777777776</v>
      </c>
      <c r="O17" s="4">
        <v>0.79791666666666661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21.4</v>
      </c>
      <c r="G18" s="35">
        <v>22.75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290.65714285714284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868.42105263157896</v>
      </c>
    </row>
    <row r="28" spans="2:44" ht="39.6" customHeight="1">
      <c r="B28" s="206"/>
      <c r="C28" s="26" t="s">
        <v>37</v>
      </c>
      <c r="D28" s="28">
        <v>165.61780316384508</v>
      </c>
      <c r="E28" s="28" t="s">
        <v>36</v>
      </c>
      <c r="F28" s="28" t="s">
        <v>36</v>
      </c>
      <c r="G28" s="28">
        <v>224.00790041321244</v>
      </c>
      <c r="H28" s="28">
        <v>367.36812758197993</v>
      </c>
      <c r="I28" s="28" t="s">
        <v>36</v>
      </c>
      <c r="J28" s="28">
        <v>596.92214846107424</v>
      </c>
      <c r="K28" s="28">
        <v>699.07940161104727</v>
      </c>
      <c r="L28" s="28" t="s">
        <v>36</v>
      </c>
      <c r="M28" s="28">
        <v>754.35691510496304</v>
      </c>
      <c r="N28" s="28">
        <v>911.45064218709399</v>
      </c>
      <c r="O28" s="28">
        <v>701.28573298836761</v>
      </c>
      <c r="P28" s="27">
        <v>248.35988165841212</v>
      </c>
      <c r="Q28" s="28" t="s">
        <v>36</v>
      </c>
      <c r="R28" s="28" t="s">
        <v>36</v>
      </c>
      <c r="S28" s="28">
        <v>601.76340925789862</v>
      </c>
      <c r="T28" s="28">
        <v>725.36146712325592</v>
      </c>
      <c r="U28" s="28" t="s">
        <v>36</v>
      </c>
      <c r="V28" s="28">
        <v>662.15825362896112</v>
      </c>
      <c r="W28" s="28">
        <v>1009.4288940651587</v>
      </c>
      <c r="X28" s="29">
        <v>746.95452017582977</v>
      </c>
    </row>
    <row r="29" spans="2:44" ht="40.15" customHeight="1">
      <c r="B29" s="206"/>
      <c r="C29" s="30" t="s">
        <v>38</v>
      </c>
      <c r="D29" s="32">
        <f>D28/D27</f>
        <v>0.86022079247948868</v>
      </c>
      <c r="E29" s="32" t="s">
        <v>36</v>
      </c>
      <c r="F29" s="32" t="s">
        <v>36</v>
      </c>
      <c r="G29" s="32">
        <f>G28/G27</f>
        <v>0.85869695158398096</v>
      </c>
      <c r="H29" s="32">
        <f>H28/H27</f>
        <v>0.84777260211226146</v>
      </c>
      <c r="I29" s="32" t="s">
        <v>36</v>
      </c>
      <c r="J29" s="32">
        <f>J28/J27</f>
        <v>0.88432910883122107</v>
      </c>
      <c r="K29" s="32">
        <f>K28/K27</f>
        <v>0.84736897164975422</v>
      </c>
      <c r="L29" s="32" t="s">
        <v>36</v>
      </c>
      <c r="M29" s="32">
        <f>M28/M27</f>
        <v>0.86865341739359381</v>
      </c>
      <c r="N29" s="32">
        <f>N28/N27</f>
        <v>0.85281931432710545</v>
      </c>
      <c r="O29" s="32">
        <f>O28/O27</f>
        <v>0.86981176184603737</v>
      </c>
      <c r="P29" s="31">
        <f>P28/P27</f>
        <v>0.85447713143069148</v>
      </c>
      <c r="Q29" s="32" t="s">
        <v>36</v>
      </c>
      <c r="R29" s="32" t="s">
        <v>36</v>
      </c>
      <c r="S29" s="32">
        <f>S28/S27</f>
        <v>0.89150134704873873</v>
      </c>
      <c r="T29" s="32">
        <f>T28/T27</f>
        <v>0.86352555609911419</v>
      </c>
      <c r="U29" s="32" t="s">
        <v>36</v>
      </c>
      <c r="V29" s="32">
        <f>V28/V27</f>
        <v>0.86950073708853481</v>
      </c>
      <c r="W29" s="32">
        <f>W28/W27</f>
        <v>0.84119074505429892</v>
      </c>
      <c r="X29" s="33">
        <f>X28/X27</f>
        <v>0.86012944747519793</v>
      </c>
    </row>
    <row r="30" spans="2:44" ht="17.25" customHeight="1">
      <c r="B30" s="207" t="s">
        <v>39</v>
      </c>
      <c r="C30" s="15" t="s">
        <v>40</v>
      </c>
      <c r="D30" s="2">
        <v>0.38888888888888884</v>
      </c>
      <c r="E30" s="2" t="s">
        <v>36</v>
      </c>
      <c r="F30" s="2" t="s">
        <v>36</v>
      </c>
      <c r="G30" s="2">
        <v>0.30555555555555552</v>
      </c>
      <c r="H30" s="2">
        <v>0.25</v>
      </c>
      <c r="I30" s="2" t="s">
        <v>36</v>
      </c>
      <c r="J30" s="2">
        <v>0.25</v>
      </c>
      <c r="K30" s="2">
        <v>0.34930555555555554</v>
      </c>
      <c r="L30" s="2" t="s">
        <v>36</v>
      </c>
      <c r="M30" s="2">
        <v>0.16666666666666666</v>
      </c>
      <c r="N30" s="2">
        <v>0.16677083333333334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>
        <v>0.70844907407407409</v>
      </c>
      <c r="T30" s="2">
        <v>0.70833333333333337</v>
      </c>
      <c r="U30" s="2" t="s">
        <v>36</v>
      </c>
      <c r="V30" s="2">
        <v>0.70833333333333337</v>
      </c>
      <c r="W30" s="2">
        <v>0.70841435185185186</v>
      </c>
      <c r="X30" s="4">
        <v>0.70863425925925927</v>
      </c>
    </row>
    <row r="31" spans="2:44" ht="17.25" customHeight="1">
      <c r="B31" s="204"/>
      <c r="C31" s="15" t="s">
        <v>41</v>
      </c>
      <c r="D31" s="2">
        <v>0.46555555555555556</v>
      </c>
      <c r="E31" s="2" t="s">
        <v>36</v>
      </c>
      <c r="F31" s="2" t="s">
        <v>36</v>
      </c>
      <c r="G31" s="2">
        <v>0.35069444444444442</v>
      </c>
      <c r="H31" s="2">
        <v>0.35416666666666669</v>
      </c>
      <c r="I31" s="2" t="s">
        <v>36</v>
      </c>
      <c r="J31" s="2">
        <v>0.34589120370370369</v>
      </c>
      <c r="K31" s="2">
        <v>0.41971064814814812</v>
      </c>
      <c r="L31" s="2" t="s">
        <v>36</v>
      </c>
      <c r="M31" s="2">
        <v>0.4</v>
      </c>
      <c r="N31" s="2">
        <v>0.4909722222222222</v>
      </c>
      <c r="O31" s="2">
        <v>0.40430555555555553</v>
      </c>
      <c r="P31" s="1">
        <v>0.94791666666666663</v>
      </c>
      <c r="Q31" s="2" t="s">
        <v>36</v>
      </c>
      <c r="R31" s="2" t="s">
        <v>36</v>
      </c>
      <c r="S31" s="2">
        <v>0.86597222222222225</v>
      </c>
      <c r="T31" s="2">
        <v>0.87986111111111109</v>
      </c>
      <c r="U31" s="2" t="s">
        <v>36</v>
      </c>
      <c r="V31" s="2">
        <v>0.88888888888888884</v>
      </c>
      <c r="W31" s="2">
        <v>0.97233796296296293</v>
      </c>
      <c r="X31" s="4">
        <v>0.95763888888888893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</v>
      </c>
      <c r="O32" s="35">
        <v>4</v>
      </c>
      <c r="P32" s="34">
        <v>11.666666666666666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8ED2-82BE-45DE-B335-B47466C122E4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L38" sqref="L38"/>
      <selection pane="bottomLeft" activeCell="L38" sqref="L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139082</v>
      </c>
      <c r="E1" s="77" t="s">
        <v>3</v>
      </c>
      <c r="F1" s="78">
        <f>SUM(G5:G242)</f>
        <v>2770064.1899999995</v>
      </c>
      <c r="G1" s="79" t="s">
        <v>73</v>
      </c>
      <c r="H1" s="80">
        <f>L21+L38+L55+L72+L89+L106+L123+L140+L157+L174+L191+L208+L225+L242</f>
        <v>84.05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45918</v>
      </c>
      <c r="B2" s="326"/>
      <c r="C2" s="82" t="s">
        <v>34</v>
      </c>
      <c r="D2" s="83">
        <f>AVERAGE(N21,,N38,N55,N72,N89,N106,N123,N140,N157,N174,N191,N208,N225,N242)</f>
        <v>560.94100649474001</v>
      </c>
      <c r="E2" s="83" t="s">
        <v>80</v>
      </c>
      <c r="F2" s="84">
        <f>F1/D1</f>
        <v>19.91676989114335</v>
      </c>
      <c r="G2" s="85" t="s">
        <v>81</v>
      </c>
      <c r="H2" s="86">
        <f>COUNT(H5:H242)</f>
        <v>3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2498</v>
      </c>
      <c r="G5" s="95">
        <f t="shared" ref="G5:G6" si="0">E5*F5</f>
        <v>74565.3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2815.5291170945488</v>
      </c>
      <c r="N5" s="99">
        <f>M5/L5</f>
        <v>165.61935982909111</v>
      </c>
      <c r="O5" s="101">
        <f>L5-I5</f>
        <v>0</v>
      </c>
      <c r="P5" s="102">
        <f>N5-K5</f>
        <v>-26.910051935614774</v>
      </c>
      <c r="Q5" s="103">
        <f>N5/K5</f>
        <v>0.86022887781684965</v>
      </c>
      <c r="R5" s="277">
        <f>Q21</f>
        <v>0.86022079247948868</v>
      </c>
      <c r="S5" s="1">
        <v>0.38888888888888884</v>
      </c>
      <c r="T5" s="2">
        <v>0.42585648148148147</v>
      </c>
      <c r="U5" s="104">
        <v>7.9666666666665797</v>
      </c>
      <c r="V5" s="105">
        <v>53.233333333333391</v>
      </c>
      <c r="W5" s="106"/>
      <c r="X5" s="107"/>
      <c r="Y5" s="279"/>
      <c r="Z5" s="280"/>
      <c r="AA5" s="109">
        <f>M5-J5</f>
        <v>-457.47088290545116</v>
      </c>
      <c r="AB5" s="110">
        <f>M5/J5</f>
        <v>0.86022887781684965</v>
      </c>
      <c r="AC5" s="292">
        <f>AB21</f>
        <v>0.86022079247948868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2365</v>
      </c>
      <c r="G6" s="95">
        <f t="shared" si="0"/>
        <v>69814.8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2815.4761904761835</v>
      </c>
      <c r="N6" s="99">
        <f>M6/L6</f>
        <v>165.61624649859903</v>
      </c>
      <c r="O6" s="101">
        <f>L6-I6</f>
        <v>0</v>
      </c>
      <c r="P6" s="102">
        <f>N6-K6</f>
        <v>-26.913165266106859</v>
      </c>
      <c r="Q6" s="103">
        <f>N6/K6</f>
        <v>0.8602127071421275</v>
      </c>
      <c r="R6" s="277"/>
      <c r="S6" s="1">
        <v>0.43055555555555547</v>
      </c>
      <c r="T6" s="2">
        <v>0.46555555555555556</v>
      </c>
      <c r="U6" s="104">
        <v>6.766666666666552</v>
      </c>
      <c r="V6" s="105">
        <v>50.400000000000126</v>
      </c>
      <c r="W6" s="106">
        <v>0.46555555555555556</v>
      </c>
      <c r="X6" s="107">
        <v>0.50624999999999987</v>
      </c>
      <c r="Y6" s="262"/>
      <c r="Z6" s="263"/>
      <c r="AA6" s="111">
        <f>M6-J6</f>
        <v>-457.52380952381645</v>
      </c>
      <c r="AB6" s="112">
        <f>M6/J6</f>
        <v>0.86021270714212761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2815.5026537853664</v>
      </c>
      <c r="N21" s="139">
        <f>M21/L21</f>
        <v>165.61780316384508</v>
      </c>
      <c r="O21" s="140">
        <f>L21-I21</f>
        <v>0</v>
      </c>
      <c r="P21" s="141">
        <f>N21-K21</f>
        <v>-26.911608600860802</v>
      </c>
      <c r="Q21" s="142">
        <f>N21/K21</f>
        <v>0.86022079247948868</v>
      </c>
      <c r="R21" s="278"/>
      <c r="S21" s="143">
        <f>S5</f>
        <v>0.38888888888888884</v>
      </c>
      <c r="T21" s="144">
        <f>INDEX(T5:T20,COUNTA(T5:T20))</f>
        <v>0.46555555555555556</v>
      </c>
      <c r="U21" s="145"/>
      <c r="V21" s="145"/>
      <c r="W21" s="146"/>
      <c r="X21" s="147"/>
      <c r="Y21" s="265"/>
      <c r="Z21" s="266"/>
      <c r="AA21" s="148">
        <f>M21-J21</f>
        <v>-457.49734621463358</v>
      </c>
      <c r="AB21" s="149">
        <f>M21/J21</f>
        <v>0.86022079247948868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535</v>
      </c>
      <c r="G22" s="95">
        <f t="shared" ref="G22:G23" si="5">E22*F22</f>
        <v>13653.199999999999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2571.4285714285697</v>
      </c>
      <c r="N22" s="99">
        <f>M22/L22</f>
        <v>214.28571428571414</v>
      </c>
      <c r="O22" s="101">
        <f>L22-I22</f>
        <v>0</v>
      </c>
      <c r="P22" s="102">
        <f>N22-K22</f>
        <v>-35.714285714285865</v>
      </c>
      <c r="Q22" s="103">
        <f>N22/K22</f>
        <v>0.85714285714285654</v>
      </c>
      <c r="R22" s="276">
        <f>Q38</f>
        <v>0.85869695158398096</v>
      </c>
      <c r="S22" s="1">
        <v>0.30555555555555552</v>
      </c>
      <c r="T22" s="2">
        <v>0.31422453703703701</v>
      </c>
      <c r="U22" s="104">
        <v>4.6499999999999275</v>
      </c>
      <c r="V22" s="105">
        <v>12.48333333333334</v>
      </c>
      <c r="W22" s="106"/>
      <c r="X22" s="151"/>
      <c r="Y22" s="279"/>
      <c r="Z22" s="280"/>
      <c r="AA22" s="109">
        <f>M22-J22</f>
        <v>-428.57142857143026</v>
      </c>
      <c r="AB22" s="152">
        <f>M22/J22</f>
        <v>0.85714285714285654</v>
      </c>
      <c r="AC22" s="267">
        <f>AB38</f>
        <v>0.85869695158398096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2056</v>
      </c>
      <c r="G23" s="95">
        <f t="shared" si="5"/>
        <v>52715.840000000004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2580.7531380753162</v>
      </c>
      <c r="N23" s="99">
        <f>M23/L23</f>
        <v>234.61392164321057</v>
      </c>
      <c r="O23" s="101">
        <f>L23-I23</f>
        <v>0</v>
      </c>
      <c r="P23" s="102">
        <f>N23-K23</f>
        <v>-38.113351084062174</v>
      </c>
      <c r="Q23" s="103">
        <f>N23/K23</f>
        <v>0.86025104602510538</v>
      </c>
      <c r="R23" s="277"/>
      <c r="S23" s="1">
        <v>0.3175</v>
      </c>
      <c r="T23" s="2">
        <v>0.35069444444444442</v>
      </c>
      <c r="U23" s="104">
        <v>4.7166666666667112</v>
      </c>
      <c r="V23" s="105">
        <v>47.799999999999955</v>
      </c>
      <c r="W23" s="106"/>
      <c r="X23" s="107"/>
      <c r="Y23" s="262"/>
      <c r="Z23" s="263"/>
      <c r="AA23" s="111">
        <f>M23-J23</f>
        <v>-419.2468619246838</v>
      </c>
      <c r="AB23" s="103">
        <f>M23/J23</f>
        <v>0.86025104602510538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2576.090854751943</v>
      </c>
      <c r="N38" s="139">
        <f>M38/L38</f>
        <v>224.00790041321244</v>
      </c>
      <c r="O38" s="140">
        <f>L38-I38</f>
        <v>0</v>
      </c>
      <c r="P38" s="141">
        <f>N38-K38</f>
        <v>-36.861664804178872</v>
      </c>
      <c r="Q38" s="142">
        <f>N38/K38</f>
        <v>0.85869695158398096</v>
      </c>
      <c r="R38" s="278"/>
      <c r="S38" s="143">
        <f>S22</f>
        <v>0.30555555555555552</v>
      </c>
      <c r="T38" s="144">
        <f>INDEX(T22:T37,COUNTA(T22:T37))</f>
        <v>0.35069444444444442</v>
      </c>
      <c r="U38" s="145"/>
      <c r="V38" s="156"/>
      <c r="W38" s="135"/>
      <c r="X38" s="139"/>
      <c r="Y38" s="265"/>
      <c r="Z38" s="266"/>
      <c r="AA38" s="157">
        <f>M38-J38</f>
        <v>-423.90914524805703</v>
      </c>
      <c r="AB38" s="142">
        <f>M38/J38</f>
        <v>0.85869695158398096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1033</v>
      </c>
      <c r="G39" s="159">
        <f t="shared" ref="G39:G41" si="9">E39*F39</f>
        <v>14523.980000000001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2204.3864848844082</v>
      </c>
      <c r="N39" s="163">
        <f>M39/L39</f>
        <v>367.39774748073472</v>
      </c>
      <c r="O39" s="165">
        <f>L39-I39</f>
        <v>0</v>
      </c>
      <c r="P39" s="166">
        <f>N39-K39</f>
        <v>-65.935585852598592</v>
      </c>
      <c r="Q39" s="152">
        <f>N39/K39</f>
        <v>0.84784095572477247</v>
      </c>
      <c r="R39" s="276">
        <f>Q55</f>
        <v>0.84777260211226146</v>
      </c>
      <c r="S39" s="167">
        <v>0.25</v>
      </c>
      <c r="T39" s="168">
        <v>0.26952546296296298</v>
      </c>
      <c r="U39" s="169"/>
      <c r="V39" s="170">
        <v>28.116666666666692</v>
      </c>
      <c r="W39" s="168"/>
      <c r="X39" s="171"/>
      <c r="Y39" s="279"/>
      <c r="Z39" s="280"/>
      <c r="AA39" s="109">
        <f>M39-J39</f>
        <v>-395.61351511559178</v>
      </c>
      <c r="AB39" s="152">
        <f>M39/J39</f>
        <v>0.84784095572477236</v>
      </c>
      <c r="AC39" s="267">
        <f>AB55</f>
        <v>0.84777260211226135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1261</v>
      </c>
      <c r="G40" s="95">
        <f t="shared" si="9"/>
        <v>18675.41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2207.9766536964962</v>
      </c>
      <c r="N40" s="99">
        <f>M40/L40</f>
        <v>367.99610894941605</v>
      </c>
      <c r="O40" s="101">
        <f>L40-I40</f>
        <v>0</v>
      </c>
      <c r="P40" s="102">
        <f>N40-K40</f>
        <v>-65.33722438391726</v>
      </c>
      <c r="Q40" s="103">
        <f>N40/K40</f>
        <v>0.84922178988326791</v>
      </c>
      <c r="R40" s="277"/>
      <c r="S40" s="1">
        <v>0.27361111111111108</v>
      </c>
      <c r="T40" s="2">
        <v>0.2974074074074074</v>
      </c>
      <c r="U40" s="104">
        <v>5.8833333333332671</v>
      </c>
      <c r="V40" s="105">
        <v>34.266666666666694</v>
      </c>
      <c r="W40" s="106"/>
      <c r="X40" s="113"/>
      <c r="Y40" s="262"/>
      <c r="Z40" s="263"/>
      <c r="AA40" s="111">
        <f>M40-J40</f>
        <v>-392.02334630350379</v>
      </c>
      <c r="AB40" s="103">
        <f>M40/J40</f>
        <v>0.8492217898832678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16.82</v>
      </c>
      <c r="F41" s="94">
        <v>2787</v>
      </c>
      <c r="G41" s="95">
        <f t="shared" si="9"/>
        <v>46877.340000000004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2200.2631578947348</v>
      </c>
      <c r="N41" s="99">
        <f>M41/L41</f>
        <v>366.71052631578914</v>
      </c>
      <c r="O41" s="101">
        <f>L41-I41</f>
        <v>0</v>
      </c>
      <c r="P41" s="102">
        <f>N41-K41</f>
        <v>-66.622807017544176</v>
      </c>
      <c r="Q41" s="103">
        <f>N41/K41</f>
        <v>0.84625506072874424</v>
      </c>
      <c r="R41" s="277"/>
      <c r="S41" s="1">
        <v>0.30138888888888887</v>
      </c>
      <c r="T41" s="2">
        <v>0.35416666666666669</v>
      </c>
      <c r="U41" s="104">
        <v>5.7333333333333236</v>
      </c>
      <c r="V41" s="105">
        <v>76.000000000000057</v>
      </c>
      <c r="W41" s="106"/>
      <c r="X41" s="113"/>
      <c r="Y41" s="262"/>
      <c r="Z41" s="263"/>
      <c r="AA41" s="111">
        <f>M41-J41</f>
        <v>-399.73684210526517</v>
      </c>
      <c r="AB41" s="103">
        <f>M41/J41</f>
        <v>0.84625506072874412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2204.2087654918796</v>
      </c>
      <c r="N55" s="139">
        <f>M55/L55</f>
        <v>367.36812758197993</v>
      </c>
      <c r="O55" s="140">
        <f>L55-I55</f>
        <v>0</v>
      </c>
      <c r="P55" s="141">
        <f>N55-K55</f>
        <v>-65.96520575135338</v>
      </c>
      <c r="Q55" s="142">
        <f>N55/K55</f>
        <v>0.84777260211226146</v>
      </c>
      <c r="R55" s="278"/>
      <c r="S55" s="143">
        <f>S39</f>
        <v>0.25</v>
      </c>
      <c r="T55" s="144">
        <f>INDEX(T39:T54,COUNTA(T39:T54))</f>
        <v>0.35416666666666669</v>
      </c>
      <c r="U55" s="145"/>
      <c r="V55" s="156"/>
      <c r="W55" s="135"/>
      <c r="X55" s="139"/>
      <c r="Y55" s="265"/>
      <c r="Z55" s="266"/>
      <c r="AA55" s="157">
        <f>M55-J55</f>
        <v>-395.7912345081204</v>
      </c>
      <c r="AB55" s="142">
        <f>M55/J55</f>
        <v>0.84777260211226135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5495</v>
      </c>
      <c r="G56" s="159">
        <f t="shared" ref="G56" si="14">E56*F56</f>
        <v>77094.849999999991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2387.688593844297</v>
      </c>
      <c r="N56" s="163">
        <f>M56/L56</f>
        <v>596.92214846107424</v>
      </c>
      <c r="O56" s="165">
        <f>L56-I56</f>
        <v>0</v>
      </c>
      <c r="P56" s="166">
        <f>N56-K56</f>
        <v>-78.077851538925756</v>
      </c>
      <c r="Q56" s="152">
        <f>N56/K56</f>
        <v>0.88432910883122107</v>
      </c>
      <c r="R56" s="276">
        <f>Q72</f>
        <v>0.88432910883122107</v>
      </c>
      <c r="S56" s="167">
        <v>0.25</v>
      </c>
      <c r="T56" s="168">
        <v>0.34589120370370369</v>
      </c>
      <c r="U56" s="169"/>
      <c r="V56" s="170">
        <v>138.08333333333331</v>
      </c>
      <c r="W56" s="173"/>
      <c r="X56" s="151"/>
      <c r="Y56" s="279"/>
      <c r="Z56" s="280"/>
      <c r="AA56" s="109">
        <f>M56-J56</f>
        <v>-312.31140615570303</v>
      </c>
      <c r="AB56" s="152">
        <f>M56/J56</f>
        <v>0.88432910883122107</v>
      </c>
      <c r="AC56" s="267">
        <f>AB72</f>
        <v>0.88432910883122107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2387.688593844297</v>
      </c>
      <c r="N72" s="139">
        <f>M72/L72</f>
        <v>596.92214846107424</v>
      </c>
      <c r="O72" s="140">
        <f>L72-I72</f>
        <v>0</v>
      </c>
      <c r="P72" s="141">
        <f>N72-K72</f>
        <v>-78.077851538925756</v>
      </c>
      <c r="Q72" s="142">
        <f>N72/K72</f>
        <v>0.88432910883122107</v>
      </c>
      <c r="R72" s="278"/>
      <c r="S72" s="143">
        <f>S56</f>
        <v>0.25</v>
      </c>
      <c r="T72" s="144">
        <f>INDEX(T56:T71,COUNTA(T56:T71))</f>
        <v>0.34589120370370369</v>
      </c>
      <c r="U72" s="145"/>
      <c r="V72" s="156"/>
      <c r="W72" s="89"/>
      <c r="X72" s="91"/>
      <c r="Y72" s="265"/>
      <c r="Z72" s="266"/>
      <c r="AA72" s="157">
        <f>M72-J72</f>
        <v>-312.31140615570303</v>
      </c>
      <c r="AB72" s="142">
        <f>M72/J72</f>
        <v>0.88432910883122107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20.36</v>
      </c>
      <c r="F73" s="87">
        <v>4725</v>
      </c>
      <c r="G73" s="159">
        <f t="shared" ref="G73" si="18">E73*F73</f>
        <v>96201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2796.3176064441891</v>
      </c>
      <c r="N73" s="163">
        <f>M73/L73</f>
        <v>699.07940161104727</v>
      </c>
      <c r="O73" s="165">
        <f>L73-I73</f>
        <v>0</v>
      </c>
      <c r="P73" s="166">
        <f>N73-K73</f>
        <v>-125.92059838895273</v>
      </c>
      <c r="Q73" s="152">
        <f>N73/K73</f>
        <v>0.84736897164975422</v>
      </c>
      <c r="R73" s="276">
        <f>Q89</f>
        <v>0.84736897164975422</v>
      </c>
      <c r="S73" s="167">
        <v>0.34930555555555554</v>
      </c>
      <c r="T73" s="168">
        <v>0.41971064814814812</v>
      </c>
      <c r="U73" s="169"/>
      <c r="V73" s="170">
        <v>101.38333333333333</v>
      </c>
      <c r="W73" s="168"/>
      <c r="X73" s="171"/>
      <c r="Y73" s="279"/>
      <c r="Z73" s="280"/>
      <c r="AA73" s="109">
        <f>M73-J73</f>
        <v>-503.6823935558109</v>
      </c>
      <c r="AB73" s="152">
        <f>M73/J73</f>
        <v>0.84736897164975422</v>
      </c>
      <c r="AC73" s="267">
        <f>AB89</f>
        <v>0.84736897164975422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2796.3176064441891</v>
      </c>
      <c r="N89" s="139">
        <f t="shared" ref="N89:N94" si="22">M89/L89</f>
        <v>699.07940161104727</v>
      </c>
      <c r="O89" s="140">
        <f t="shared" ref="O89:O94" si="23">L89-I89</f>
        <v>0</v>
      </c>
      <c r="P89" s="141">
        <f t="shared" ref="P89:P94" si="24">N89-K89</f>
        <v>-125.92059838895273</v>
      </c>
      <c r="Q89" s="142">
        <f t="shared" ref="Q89:Q94" si="25">N89/K89</f>
        <v>0.84736897164975422</v>
      </c>
      <c r="R89" s="278"/>
      <c r="S89" s="143">
        <f>S73</f>
        <v>0.34930555555555554</v>
      </c>
      <c r="T89" s="144">
        <f>INDEX(T73:T88,COUNTA(T73:T88))</f>
        <v>0.41971064814814812</v>
      </c>
      <c r="U89" s="145"/>
      <c r="V89" s="156"/>
      <c r="W89" s="135"/>
      <c r="X89" s="139"/>
      <c r="Y89" s="265"/>
      <c r="Z89" s="266"/>
      <c r="AA89" s="157">
        <f t="shared" ref="AA89:AA94" si="26">M89-J89</f>
        <v>-503.6823935558109</v>
      </c>
      <c r="AB89" s="142">
        <f t="shared" ref="AB89:AB94" si="27">M89/J89</f>
        <v>0.84736897164975422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1252</v>
      </c>
      <c r="G90" s="159">
        <f t="shared" ref="G90:G94" si="28">E90*F90</f>
        <v>26855.399999999998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2850.8538899430737</v>
      </c>
      <c r="N90" s="163">
        <f t="shared" si="22"/>
        <v>950.28462998102452</v>
      </c>
      <c r="O90" s="165">
        <f t="shared" si="23"/>
        <v>0</v>
      </c>
      <c r="P90" s="166">
        <f t="shared" si="24"/>
        <v>-149.71537001897548</v>
      </c>
      <c r="Q90" s="152">
        <f t="shared" si="25"/>
        <v>0.86389511816456777</v>
      </c>
      <c r="R90" s="276">
        <f>Q106</f>
        <v>0.86865341739359381</v>
      </c>
      <c r="S90" s="167">
        <v>0.16666666666666666</v>
      </c>
      <c r="T90" s="168">
        <v>0.18496527777777777</v>
      </c>
      <c r="U90" s="169"/>
      <c r="V90" s="170">
        <v>26.35</v>
      </c>
      <c r="W90" s="173"/>
      <c r="X90" s="151"/>
      <c r="Y90" s="279"/>
      <c r="Z90" s="280"/>
      <c r="AA90" s="109">
        <f t="shared" si="26"/>
        <v>-449.14611005692632</v>
      </c>
      <c r="AB90" s="152">
        <f t="shared" si="27"/>
        <v>0.86389511816456777</v>
      </c>
      <c r="AC90" s="267">
        <f>AB106</f>
        <v>0.86865341739359381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2861</v>
      </c>
      <c r="G91" s="95">
        <f t="shared" si="28"/>
        <v>44946.310000000005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2870.5685618729085</v>
      </c>
      <c r="N91" s="99">
        <f t="shared" si="22"/>
        <v>956.8561872909695</v>
      </c>
      <c r="O91" s="101">
        <f t="shared" si="23"/>
        <v>0</v>
      </c>
      <c r="P91" s="102">
        <f t="shared" si="24"/>
        <v>-143.1438127090305</v>
      </c>
      <c r="Q91" s="103">
        <f t="shared" si="25"/>
        <v>0.86986926117360863</v>
      </c>
      <c r="R91" s="277"/>
      <c r="S91" s="1">
        <v>0.18972222222222221</v>
      </c>
      <c r="T91" s="2">
        <v>0.23125000000000001</v>
      </c>
      <c r="U91" s="104">
        <v>6.8499999999999917</v>
      </c>
      <c r="V91" s="105">
        <v>59.800000000000033</v>
      </c>
      <c r="W91" s="106"/>
      <c r="X91" s="107"/>
      <c r="Y91" s="262"/>
      <c r="Z91" s="263"/>
      <c r="AA91" s="111">
        <f t="shared" si="26"/>
        <v>-429.4314381270915</v>
      </c>
      <c r="AB91" s="103">
        <f t="shared" si="27"/>
        <v>0.86986926117360863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1562</v>
      </c>
      <c r="G92" s="95">
        <f t="shared" si="28"/>
        <v>34801.360000000001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2858.7697000508369</v>
      </c>
      <c r="N92" s="99">
        <f t="shared" si="22"/>
        <v>571.75394001016741</v>
      </c>
      <c r="O92" s="101">
        <f t="shared" si="23"/>
        <v>0</v>
      </c>
      <c r="P92" s="102">
        <f t="shared" si="24"/>
        <v>-88.246059989832588</v>
      </c>
      <c r="Q92" s="103">
        <f t="shared" si="25"/>
        <v>0.8662938485002537</v>
      </c>
      <c r="R92" s="277"/>
      <c r="S92" s="1">
        <v>0.23556712962962964</v>
      </c>
      <c r="T92" s="2">
        <v>0.25833333333333336</v>
      </c>
      <c r="U92" s="104">
        <v>6.2166666666666659</v>
      </c>
      <c r="V92" s="105">
        <v>32.783333333333353</v>
      </c>
      <c r="W92" s="106"/>
      <c r="X92" s="107"/>
      <c r="Y92" s="262"/>
      <c r="Z92" s="263"/>
      <c r="AA92" s="111">
        <f t="shared" si="26"/>
        <v>-441.23029994916305</v>
      </c>
      <c r="AB92" s="103">
        <f t="shared" si="27"/>
        <v>0.86629384850025359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3585</v>
      </c>
      <c r="G93" s="95">
        <f t="shared" si="28"/>
        <v>64135.65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2868.0000000000009</v>
      </c>
      <c r="N93" s="99">
        <f t="shared" si="22"/>
        <v>717.00000000000023</v>
      </c>
      <c r="O93" s="101">
        <f t="shared" si="23"/>
        <v>0</v>
      </c>
      <c r="P93" s="102">
        <f t="shared" si="24"/>
        <v>-107.99999999999977</v>
      </c>
      <c r="Q93" s="103">
        <f t="shared" si="25"/>
        <v>0.86909090909090936</v>
      </c>
      <c r="R93" s="277"/>
      <c r="S93" s="1">
        <v>0.26249999999999996</v>
      </c>
      <c r="T93" s="2">
        <v>0.31458333333333327</v>
      </c>
      <c r="U93" s="104">
        <v>5.9999999999998987</v>
      </c>
      <c r="V93" s="105">
        <v>74.999999999999972</v>
      </c>
      <c r="W93" s="106"/>
      <c r="X93" s="107"/>
      <c r="Y93" s="262"/>
      <c r="Z93" s="263"/>
      <c r="AA93" s="111">
        <f t="shared" si="26"/>
        <v>-431.99999999999909</v>
      </c>
      <c r="AB93" s="103">
        <f t="shared" si="27"/>
        <v>0.86909090909090936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5657</v>
      </c>
      <c r="G94" s="95">
        <f t="shared" si="28"/>
        <v>94245.62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2884.5892351274779</v>
      </c>
      <c r="N94" s="99">
        <f t="shared" si="22"/>
        <v>721.14730878186947</v>
      </c>
      <c r="O94" s="101">
        <f t="shared" si="23"/>
        <v>0</v>
      </c>
      <c r="P94" s="102">
        <f t="shared" si="24"/>
        <v>-103.85269121813053</v>
      </c>
      <c r="Q94" s="103">
        <f t="shared" si="25"/>
        <v>0.87411795003862969</v>
      </c>
      <c r="R94" s="277"/>
      <c r="S94" s="1">
        <v>0.31828703703703703</v>
      </c>
      <c r="T94" s="2">
        <v>0.4</v>
      </c>
      <c r="U94" s="104">
        <v>5.333333333333421</v>
      </c>
      <c r="V94" s="105">
        <v>117.6666666666667</v>
      </c>
      <c r="W94" s="106"/>
      <c r="X94" s="107"/>
      <c r="Y94" s="262"/>
      <c r="Z94" s="263"/>
      <c r="AA94" s="111">
        <f t="shared" si="26"/>
        <v>-415.41076487252212</v>
      </c>
      <c r="AB94" s="103">
        <f t="shared" si="27"/>
        <v>0.87411795003862969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2866.5562773988595</v>
      </c>
      <c r="N106" s="139">
        <f t="shared" ref="N106:N111" si="33">M106/L106</f>
        <v>754.35691510496304</v>
      </c>
      <c r="O106" s="140">
        <f t="shared" ref="O106:O111" si="34">L106-I106</f>
        <v>0</v>
      </c>
      <c r="P106" s="141">
        <f t="shared" ref="P106:P111" si="35">N106-K106</f>
        <v>-114.06413752661592</v>
      </c>
      <c r="Q106" s="142">
        <f t="shared" ref="Q106:Q111" si="36">N106/K106</f>
        <v>0.86865341739359381</v>
      </c>
      <c r="R106" s="278"/>
      <c r="S106" s="143">
        <f>S90</f>
        <v>0.16666666666666666</v>
      </c>
      <c r="T106" s="144">
        <f>INDEX(T90:T105,COUNTA(T90:T105))</f>
        <v>0.4</v>
      </c>
      <c r="U106" s="145"/>
      <c r="V106" s="156"/>
      <c r="W106" s="89"/>
      <c r="X106" s="91"/>
      <c r="Y106" s="265"/>
      <c r="Z106" s="266"/>
      <c r="AA106" s="157">
        <f t="shared" ref="AA106:AA111" si="37">M106-J106</f>
        <v>-433.44372260114051</v>
      </c>
      <c r="AB106" s="142">
        <f t="shared" ref="AB106:AB111" si="38">M106/J106</f>
        <v>0.86865341739359381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2755</v>
      </c>
      <c r="G107" s="159">
        <f t="shared" ref="G107:G111" si="39">E107*F107</f>
        <v>68379.100000000006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2857.3898012100271</v>
      </c>
      <c r="N107" s="163">
        <f t="shared" si="33"/>
        <v>714.34745030250679</v>
      </c>
      <c r="O107" s="165">
        <f t="shared" si="34"/>
        <v>0</v>
      </c>
      <c r="P107" s="166">
        <f t="shared" si="35"/>
        <v>-110.65254969749321</v>
      </c>
      <c r="Q107" s="152">
        <f t="shared" si="36"/>
        <v>0.86587569733637182</v>
      </c>
      <c r="R107" s="276">
        <f>Q123</f>
        <v>0.85281931432710545</v>
      </c>
      <c r="S107" s="167">
        <v>0.16677083333333334</v>
      </c>
      <c r="T107" s="168">
        <v>0.20694444444444443</v>
      </c>
      <c r="U107" s="169"/>
      <c r="V107" s="170">
        <v>57.849999999999973</v>
      </c>
      <c r="W107" s="173"/>
      <c r="X107" s="151"/>
      <c r="Y107" s="279"/>
      <c r="Z107" s="280"/>
      <c r="AA107" s="109">
        <f t="shared" si="37"/>
        <v>-442.61019878997286</v>
      </c>
      <c r="AB107" s="152">
        <f t="shared" si="38"/>
        <v>0.86587569733637182</v>
      </c>
      <c r="AC107" s="267">
        <f>AB123</f>
        <v>0.85281931432710556</v>
      </c>
    </row>
    <row r="108" spans="1:29" ht="15.75" customHeight="1">
      <c r="A108" s="271"/>
      <c r="B108" s="92" t="s">
        <v>115</v>
      </c>
      <c r="C108" s="260" t="s">
        <v>126</v>
      </c>
      <c r="D108" s="261"/>
      <c r="E108" s="93">
        <v>30</v>
      </c>
      <c r="F108" s="94">
        <v>4193</v>
      </c>
      <c r="G108" s="95">
        <f t="shared" si="39"/>
        <v>125790</v>
      </c>
      <c r="H108" s="96"/>
      <c r="I108" s="97">
        <v>3</v>
      </c>
      <c r="J108" s="98">
        <v>3000</v>
      </c>
      <c r="K108" s="99">
        <f t="shared" ref="K108:K146" si="40">J108/I108</f>
        <v>1000</v>
      </c>
      <c r="L108" s="100">
        <v>3</v>
      </c>
      <c r="M108" s="98">
        <f>F108/V108*60</f>
        <v>2637.5677092434034</v>
      </c>
      <c r="N108" s="99">
        <f t="shared" si="33"/>
        <v>879.18923641446781</v>
      </c>
      <c r="O108" s="101">
        <f t="shared" si="34"/>
        <v>0</v>
      </c>
      <c r="P108" s="102">
        <f t="shared" si="35"/>
        <v>-120.81076358553219</v>
      </c>
      <c r="Q108" s="103">
        <f t="shared" si="36"/>
        <v>0.87918923641446778</v>
      </c>
      <c r="R108" s="277"/>
      <c r="S108" s="1">
        <v>0.22013888888888888</v>
      </c>
      <c r="T108" s="2">
        <v>0.28637731481481482</v>
      </c>
      <c r="U108" s="104">
        <v>19.000000000000014</v>
      </c>
      <c r="V108" s="105">
        <v>95.383333333333354</v>
      </c>
      <c r="W108" s="106"/>
      <c r="X108" s="107"/>
      <c r="Y108" s="262"/>
      <c r="Z108" s="263"/>
      <c r="AA108" s="111">
        <f t="shared" si="37"/>
        <v>-362.43229075659656</v>
      </c>
      <c r="AB108" s="103">
        <f t="shared" si="38"/>
        <v>0.87918923641446778</v>
      </c>
      <c r="AC108" s="268"/>
    </row>
    <row r="109" spans="1:29" ht="15.75" customHeight="1">
      <c r="A109" s="271"/>
      <c r="B109" s="92" t="s">
        <v>115</v>
      </c>
      <c r="C109" s="260" t="s">
        <v>123</v>
      </c>
      <c r="D109" s="261"/>
      <c r="E109" s="93">
        <v>18.18</v>
      </c>
      <c r="F109" s="94">
        <v>2848</v>
      </c>
      <c r="G109" s="95">
        <f t="shared" si="39"/>
        <v>51776.639999999999</v>
      </c>
      <c r="H109" s="96"/>
      <c r="I109" s="97">
        <v>3</v>
      </c>
      <c r="J109" s="98">
        <v>3600</v>
      </c>
      <c r="K109" s="99">
        <f t="shared" si="40"/>
        <v>1200</v>
      </c>
      <c r="L109" s="100">
        <v>3</v>
      </c>
      <c r="M109" s="98">
        <f>F109/V109*60</f>
        <v>3026.2101534828817</v>
      </c>
      <c r="N109" s="99">
        <f t="shared" si="33"/>
        <v>1008.7367178276272</v>
      </c>
      <c r="O109" s="101">
        <f t="shared" si="34"/>
        <v>0</v>
      </c>
      <c r="P109" s="102">
        <f t="shared" si="35"/>
        <v>-191.26328217237278</v>
      </c>
      <c r="Q109" s="103">
        <f t="shared" si="36"/>
        <v>0.84061393152302266</v>
      </c>
      <c r="R109" s="277"/>
      <c r="S109" s="1">
        <v>0.3</v>
      </c>
      <c r="T109" s="2">
        <v>0.33921296296296294</v>
      </c>
      <c r="U109" s="104">
        <v>19.616666666666642</v>
      </c>
      <c r="V109" s="105">
        <v>56.466666666666647</v>
      </c>
      <c r="W109" s="106"/>
      <c r="X109" s="107"/>
      <c r="Y109" s="262"/>
      <c r="Z109" s="263"/>
      <c r="AA109" s="111">
        <f t="shared" si="37"/>
        <v>-573.78984651711835</v>
      </c>
      <c r="AB109" s="103">
        <f t="shared" si="38"/>
        <v>0.84061393152302266</v>
      </c>
      <c r="AC109" s="268"/>
    </row>
    <row r="110" spans="1:29" ht="15.75" customHeight="1">
      <c r="A110" s="271"/>
      <c r="B110" s="92" t="s">
        <v>115</v>
      </c>
      <c r="C110" s="260" t="s">
        <v>207</v>
      </c>
      <c r="D110" s="261"/>
      <c r="E110" s="93">
        <v>18.18</v>
      </c>
      <c r="F110" s="94">
        <v>2320</v>
      </c>
      <c r="G110" s="95">
        <f t="shared" si="39"/>
        <v>42177.599999999999</v>
      </c>
      <c r="H110" s="96"/>
      <c r="I110" s="97">
        <v>3</v>
      </c>
      <c r="J110" s="98">
        <v>3600</v>
      </c>
      <c r="K110" s="99">
        <f t="shared" si="40"/>
        <v>1200</v>
      </c>
      <c r="L110" s="100">
        <v>3</v>
      </c>
      <c r="M110" s="98">
        <f>F110/V110*60</f>
        <v>3028.2813633067426</v>
      </c>
      <c r="N110" s="99">
        <f t="shared" si="33"/>
        <v>1009.4271211022475</v>
      </c>
      <c r="O110" s="101">
        <f t="shared" si="34"/>
        <v>0</v>
      </c>
      <c r="P110" s="102">
        <f t="shared" si="35"/>
        <v>-190.5728788977525</v>
      </c>
      <c r="Q110" s="103">
        <f t="shared" si="36"/>
        <v>0.84118926758520629</v>
      </c>
      <c r="R110" s="277"/>
      <c r="S110" s="1">
        <v>0.35071759259259261</v>
      </c>
      <c r="T110" s="2">
        <v>0.38263888888888892</v>
      </c>
      <c r="U110" s="104">
        <v>16.566666666666727</v>
      </c>
      <c r="V110" s="105">
        <v>45.966666666666683</v>
      </c>
      <c r="W110" s="106"/>
      <c r="X110" s="107"/>
      <c r="Y110" s="262"/>
      <c r="Z110" s="263"/>
      <c r="AA110" s="111">
        <f t="shared" si="37"/>
        <v>-571.71863669325739</v>
      </c>
      <c r="AB110" s="103">
        <f t="shared" si="38"/>
        <v>0.84118926758520629</v>
      </c>
      <c r="AC110" s="268"/>
    </row>
    <row r="111" spans="1:29" ht="15.75" customHeight="1">
      <c r="A111" s="272"/>
      <c r="B111" s="92" t="s">
        <v>115</v>
      </c>
      <c r="C111" s="260" t="s">
        <v>208</v>
      </c>
      <c r="D111" s="261"/>
      <c r="E111" s="93">
        <v>14.28</v>
      </c>
      <c r="F111" s="94">
        <v>7024</v>
      </c>
      <c r="G111" s="95">
        <f t="shared" si="39"/>
        <v>100302.72</v>
      </c>
      <c r="H111" s="113"/>
      <c r="I111" s="97">
        <v>3</v>
      </c>
      <c r="J111" s="98">
        <v>3600</v>
      </c>
      <c r="K111" s="99">
        <f t="shared" si="40"/>
        <v>1200</v>
      </c>
      <c r="L111" s="114">
        <v>3</v>
      </c>
      <c r="M111" s="98">
        <f>F111/V111*60</f>
        <v>3033.7612477504504</v>
      </c>
      <c r="N111" s="99">
        <f t="shared" si="33"/>
        <v>1011.2537492501501</v>
      </c>
      <c r="O111" s="101">
        <f t="shared" si="34"/>
        <v>0</v>
      </c>
      <c r="P111" s="102">
        <f t="shared" si="35"/>
        <v>-188.74625074984988</v>
      </c>
      <c r="Q111" s="103">
        <f t="shared" si="36"/>
        <v>0.84271145770845846</v>
      </c>
      <c r="R111" s="277"/>
      <c r="S111" s="1">
        <v>0.39450231481481479</v>
      </c>
      <c r="T111" s="2">
        <v>0.4909722222222222</v>
      </c>
      <c r="U111" s="104">
        <v>17.083333333333258</v>
      </c>
      <c r="V111" s="105">
        <v>138.91666666666666</v>
      </c>
      <c r="W111" s="106"/>
      <c r="X111" s="107"/>
      <c r="Y111" s="262"/>
      <c r="Z111" s="263"/>
      <c r="AA111" s="111">
        <f t="shared" si="37"/>
        <v>-566.23875224954963</v>
      </c>
      <c r="AB111" s="103">
        <f t="shared" si="38"/>
        <v>0.84271145770845846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41">AVERAGE(I107:I122)</f>
        <v>3.2</v>
      </c>
      <c r="J123" s="138">
        <f t="shared" si="41"/>
        <v>3420</v>
      </c>
      <c r="K123" s="139">
        <f t="shared" ref="K123" si="42">J123/I123</f>
        <v>1068.75</v>
      </c>
      <c r="L123" s="137">
        <f t="shared" ref="L123:M123" si="43">AVERAGE(L107:L122)</f>
        <v>3.2</v>
      </c>
      <c r="M123" s="138">
        <f t="shared" si="43"/>
        <v>2916.642054998701</v>
      </c>
      <c r="N123" s="139">
        <f>M123/L123</f>
        <v>911.45064218709399</v>
      </c>
      <c r="O123" s="140">
        <f>L123-I123</f>
        <v>0</v>
      </c>
      <c r="P123" s="141">
        <f>N123-K123</f>
        <v>-157.29935781290601</v>
      </c>
      <c r="Q123" s="142">
        <f>N123/K123</f>
        <v>0.85281931432710545</v>
      </c>
      <c r="R123" s="278"/>
      <c r="S123" s="143">
        <f>S107</f>
        <v>0.16677083333333334</v>
      </c>
      <c r="T123" s="144">
        <f>INDEX(T107:T122,COUNTA(T107:T122))</f>
        <v>0.4909722222222222</v>
      </c>
      <c r="U123" s="145"/>
      <c r="V123" s="156"/>
      <c r="W123" s="89"/>
      <c r="X123" s="91"/>
      <c r="Y123" s="265"/>
      <c r="Z123" s="266"/>
      <c r="AA123" s="157">
        <f>M123-J123</f>
        <v>-503.35794500129896</v>
      </c>
      <c r="AB123" s="142">
        <f>M123/J123</f>
        <v>0.85281931432710556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2682</v>
      </c>
      <c r="G124" s="159">
        <f t="shared" ref="G124:G127" si="44">E124*F124</f>
        <v>67130.460000000006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2854.0348802837721</v>
      </c>
      <c r="N124" s="163">
        <f>M124/L124</f>
        <v>713.50872007094301</v>
      </c>
      <c r="O124" s="165">
        <f>L124-I124</f>
        <v>0</v>
      </c>
      <c r="P124" s="166">
        <f>N124-K124</f>
        <v>-111.49127992905699</v>
      </c>
      <c r="Q124" s="152">
        <f>N124/K124</f>
        <v>0.86485905463144608</v>
      </c>
      <c r="R124" s="276">
        <f>Q140</f>
        <v>0.86981176184603737</v>
      </c>
      <c r="S124" s="167">
        <v>0.16666666666666666</v>
      </c>
      <c r="T124" s="168">
        <v>0.20582175925925925</v>
      </c>
      <c r="U124" s="169"/>
      <c r="V124" s="170">
        <v>56.383333333333326</v>
      </c>
      <c r="W124" s="168"/>
      <c r="X124" s="171"/>
      <c r="Y124" s="279"/>
      <c r="Z124" s="280"/>
      <c r="AA124" s="109">
        <f>M124-J124</f>
        <v>-445.96511971622795</v>
      </c>
      <c r="AB124" s="152">
        <f>M124/J124</f>
        <v>0.86485905463144608</v>
      </c>
      <c r="AC124" s="267">
        <f>AB140</f>
        <v>0.86981176184603737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3477</v>
      </c>
      <c r="G125" s="95">
        <f t="shared" si="44"/>
        <v>88489.65</v>
      </c>
      <c r="H125" s="96"/>
      <c r="I125" s="97">
        <v>4</v>
      </c>
      <c r="J125" s="98">
        <v>3300</v>
      </c>
      <c r="K125" s="99">
        <f t="shared" si="40"/>
        <v>825</v>
      </c>
      <c r="L125" s="100">
        <v>4</v>
      </c>
      <c r="M125" s="98">
        <f>F125/V125*60</f>
        <v>2865.0034332799278</v>
      </c>
      <c r="N125" s="99">
        <f>M125/L125</f>
        <v>716.25085831998194</v>
      </c>
      <c r="O125" s="101">
        <f>L125-I125</f>
        <v>0</v>
      </c>
      <c r="P125" s="102">
        <f>N125-K125</f>
        <v>-108.74914168001806</v>
      </c>
      <c r="Q125" s="103">
        <f>N125/K125</f>
        <v>0.86818285856967503</v>
      </c>
      <c r="R125" s="277"/>
      <c r="S125" s="1">
        <v>0.21679398148148149</v>
      </c>
      <c r="T125" s="2">
        <v>0.2673611111111111</v>
      </c>
      <c r="U125" s="104">
        <v>15.800000000000033</v>
      </c>
      <c r="V125" s="105">
        <v>72.816666666666649</v>
      </c>
      <c r="W125" s="106"/>
      <c r="X125" s="113"/>
      <c r="Y125" s="262"/>
      <c r="Z125" s="263"/>
      <c r="AA125" s="111">
        <f>M125-J125</f>
        <v>-434.99656672007222</v>
      </c>
      <c r="AB125" s="103">
        <f>M125/J125</f>
        <v>0.86818285856967503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3298</v>
      </c>
      <c r="G126" s="95">
        <f t="shared" si="44"/>
        <v>88155.540000000008</v>
      </c>
      <c r="H126" s="96"/>
      <c r="I126" s="97">
        <v>4</v>
      </c>
      <c r="J126" s="98">
        <v>3300</v>
      </c>
      <c r="K126" s="99">
        <f t="shared" si="40"/>
        <v>825</v>
      </c>
      <c r="L126" s="100">
        <v>4</v>
      </c>
      <c r="M126" s="98">
        <f>F126/V126*60</f>
        <v>2859.5375722543376</v>
      </c>
      <c r="N126" s="99">
        <f>M126/L126</f>
        <v>714.88439306358441</v>
      </c>
      <c r="O126" s="101">
        <f>L126-I126</f>
        <v>0</v>
      </c>
      <c r="P126" s="102">
        <f>N126-K126</f>
        <v>-110.11560693641559</v>
      </c>
      <c r="Q126" s="103">
        <f>N126/K126</f>
        <v>0.86652653704676896</v>
      </c>
      <c r="R126" s="277"/>
      <c r="S126" s="1">
        <v>0.27708333333333335</v>
      </c>
      <c r="T126" s="2">
        <v>0.32513888888888887</v>
      </c>
      <c r="U126" s="104">
        <v>14.00000000000003</v>
      </c>
      <c r="V126" s="105">
        <v>69.199999999999946</v>
      </c>
      <c r="W126" s="106"/>
      <c r="X126" s="113"/>
      <c r="Y126" s="262"/>
      <c r="Z126" s="263"/>
      <c r="AA126" s="111">
        <f>M126-J126</f>
        <v>-440.46242774566235</v>
      </c>
      <c r="AB126" s="103">
        <f>M126/J126</f>
        <v>0.86652653704676896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4236</v>
      </c>
      <c r="G127" s="95">
        <f t="shared" si="44"/>
        <v>127080</v>
      </c>
      <c r="H127" s="96"/>
      <c r="I127" s="97">
        <v>4</v>
      </c>
      <c r="J127" s="98">
        <v>3000</v>
      </c>
      <c r="K127" s="99">
        <f t="shared" si="40"/>
        <v>750</v>
      </c>
      <c r="L127" s="100">
        <v>4</v>
      </c>
      <c r="M127" s="98">
        <f>F127/V127*60</f>
        <v>2641.9958419958439</v>
      </c>
      <c r="N127" s="99">
        <f>M127/L127</f>
        <v>660.49896049896097</v>
      </c>
      <c r="O127" s="101">
        <f>L127-I127</f>
        <v>0</v>
      </c>
      <c r="P127" s="102">
        <f>N127-K127</f>
        <v>-89.501039501039031</v>
      </c>
      <c r="Q127" s="103">
        <f>N127/K127</f>
        <v>0.88066528066528127</v>
      </c>
      <c r="R127" s="277"/>
      <c r="S127" s="1">
        <v>0.33750000000000002</v>
      </c>
      <c r="T127" s="2">
        <v>0.40430555555555553</v>
      </c>
      <c r="U127" s="104">
        <v>17.800000000000065</v>
      </c>
      <c r="V127" s="105">
        <v>96.199999999999932</v>
      </c>
      <c r="W127" s="106"/>
      <c r="X127" s="107"/>
      <c r="Y127" s="262"/>
      <c r="Z127" s="263"/>
      <c r="AA127" s="111">
        <f>M127-J127</f>
        <v>-358.00415800415612</v>
      </c>
      <c r="AB127" s="103">
        <f>M127/J127</f>
        <v>0.88066528066528127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4</v>
      </c>
      <c r="J140" s="138">
        <f t="shared" si="45"/>
        <v>3225</v>
      </c>
      <c r="K140" s="139">
        <f t="shared" ref="K140" si="46">J140/I140</f>
        <v>806.25</v>
      </c>
      <c r="L140" s="137">
        <f t="shared" ref="L140:M140" si="47">AVERAGE(L124:L139)</f>
        <v>4</v>
      </c>
      <c r="M140" s="138">
        <f t="shared" si="47"/>
        <v>2805.1429319534705</v>
      </c>
      <c r="N140" s="139">
        <f t="shared" ref="N140:N146" si="48">M140/L140</f>
        <v>701.28573298836761</v>
      </c>
      <c r="O140" s="140">
        <f t="shared" ref="O140:O146" si="49">L140-I140</f>
        <v>0</v>
      </c>
      <c r="P140" s="141">
        <f t="shared" ref="P140:P146" si="50">N140-K140</f>
        <v>-104.96426701163239</v>
      </c>
      <c r="Q140" s="142">
        <f t="shared" ref="Q140:Q146" si="51">N140/K140</f>
        <v>0.86981176184603737</v>
      </c>
      <c r="R140" s="278"/>
      <c r="S140" s="143">
        <f>S124</f>
        <v>0.16666666666666666</v>
      </c>
      <c r="T140" s="144">
        <f>INDEX(T124:T139,COUNTA(T124:T139))</f>
        <v>0.40430555555555553</v>
      </c>
      <c r="U140" s="145"/>
      <c r="V140" s="156"/>
      <c r="W140" s="135"/>
      <c r="X140" s="139"/>
      <c r="Y140" s="265"/>
      <c r="Z140" s="266"/>
      <c r="AA140" s="157">
        <f t="shared" ref="AA140:AA146" si="52">M140-J140</f>
        <v>-419.85706804652955</v>
      </c>
      <c r="AB140" s="142">
        <f t="shared" ref="AB140:AB146" si="53">M140/J140</f>
        <v>0.86981176184603737</v>
      </c>
      <c r="AC140" s="269"/>
    </row>
    <row r="141" spans="1:29" ht="15.75" customHeight="1">
      <c r="A141" s="270" t="s">
        <v>127</v>
      </c>
      <c r="B141" s="108" t="s">
        <v>104</v>
      </c>
      <c r="C141" s="274" t="s">
        <v>129</v>
      </c>
      <c r="D141" s="275"/>
      <c r="E141" s="158">
        <v>29.52</v>
      </c>
      <c r="F141" s="87">
        <v>2360</v>
      </c>
      <c r="G141" s="159">
        <f t="shared" ref="G141:G146" si="54">E141*F141</f>
        <v>69667.199999999997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 t="shared" ref="M141:M146" si="55">F141/V141*60</f>
        <v>2816.0424262512474</v>
      </c>
      <c r="N141" s="163">
        <f t="shared" si="48"/>
        <v>165.6495544853675</v>
      </c>
      <c r="O141" s="165">
        <f t="shared" si="49"/>
        <v>0</v>
      </c>
      <c r="P141" s="166">
        <f t="shared" si="50"/>
        <v>-26.879857279338381</v>
      </c>
      <c r="Q141" s="152">
        <f t="shared" si="51"/>
        <v>0.86038570921211355</v>
      </c>
      <c r="R141" s="276">
        <f>Q157</f>
        <v>0.85447713143069148</v>
      </c>
      <c r="S141" s="167">
        <v>0.70833333333333337</v>
      </c>
      <c r="T141" s="168">
        <v>0.7432523148148148</v>
      </c>
      <c r="U141" s="169"/>
      <c r="V141" s="170">
        <v>50.283333333333253</v>
      </c>
      <c r="W141" s="168"/>
      <c r="X141" s="171"/>
      <c r="Y141" s="279"/>
      <c r="Z141" s="280"/>
      <c r="AA141" s="109">
        <f t="shared" si="52"/>
        <v>-456.95757374875257</v>
      </c>
      <c r="AB141" s="152">
        <f t="shared" si="53"/>
        <v>0.86038570921211344</v>
      </c>
      <c r="AC141" s="267">
        <f>AB157</f>
        <v>0.85447713143069148</v>
      </c>
    </row>
    <row r="142" spans="1:29" ht="15.75" customHeight="1">
      <c r="A142" s="271"/>
      <c r="B142" s="92" t="s">
        <v>104</v>
      </c>
      <c r="C142" s="260" t="s">
        <v>130</v>
      </c>
      <c r="D142" s="261"/>
      <c r="E142" s="93">
        <v>29.85</v>
      </c>
      <c r="F142" s="94">
        <v>2468</v>
      </c>
      <c r="G142" s="95">
        <f t="shared" si="54"/>
        <v>73669.8</v>
      </c>
      <c r="H142" s="96"/>
      <c r="I142" s="97">
        <v>17</v>
      </c>
      <c r="J142" s="98">
        <v>3273</v>
      </c>
      <c r="K142" s="99">
        <f t="shared" si="40"/>
        <v>192.52941176470588</v>
      </c>
      <c r="L142" s="100">
        <v>17</v>
      </c>
      <c r="M142" s="98">
        <f t="shared" si="55"/>
        <v>2816.1014263074508</v>
      </c>
      <c r="N142" s="99">
        <f t="shared" si="48"/>
        <v>165.65302507690888</v>
      </c>
      <c r="O142" s="101">
        <f t="shared" si="49"/>
        <v>0</v>
      </c>
      <c r="P142" s="102">
        <f t="shared" si="50"/>
        <v>-26.876386687797009</v>
      </c>
      <c r="Q142" s="103">
        <f t="shared" si="51"/>
        <v>0.86040373550487348</v>
      </c>
      <c r="R142" s="277"/>
      <c r="S142" s="1">
        <v>0.74890046296296298</v>
      </c>
      <c r="T142" s="2">
        <v>0.78541666666666665</v>
      </c>
      <c r="U142" s="104">
        <v>8.133333333333379</v>
      </c>
      <c r="V142" s="105">
        <v>52.583333333333293</v>
      </c>
      <c r="W142" s="106"/>
      <c r="X142" s="113"/>
      <c r="Y142" s="262"/>
      <c r="Z142" s="263"/>
      <c r="AA142" s="111">
        <f t="shared" si="52"/>
        <v>-456.89857369254923</v>
      </c>
      <c r="AB142" s="103">
        <f t="shared" si="53"/>
        <v>0.86040373550487348</v>
      </c>
      <c r="AC142" s="268"/>
    </row>
    <row r="143" spans="1:29" ht="15.75" customHeight="1">
      <c r="A143" s="271"/>
      <c r="B143" s="92" t="s">
        <v>115</v>
      </c>
      <c r="C143" s="260" t="s">
        <v>131</v>
      </c>
      <c r="D143" s="261"/>
      <c r="E143" s="93">
        <v>28.57</v>
      </c>
      <c r="F143" s="94">
        <v>1456</v>
      </c>
      <c r="G143" s="95">
        <f t="shared" si="54"/>
        <v>41597.919999999998</v>
      </c>
      <c r="H143" s="96"/>
      <c r="I143" s="97">
        <v>13</v>
      </c>
      <c r="J143" s="98">
        <v>3600</v>
      </c>
      <c r="K143" s="99">
        <f t="shared" si="40"/>
        <v>276.92307692307691</v>
      </c>
      <c r="L143" s="100">
        <v>13</v>
      </c>
      <c r="M143" s="98">
        <f t="shared" si="55"/>
        <v>3079.6709753231426</v>
      </c>
      <c r="N143" s="99">
        <f t="shared" si="48"/>
        <v>236.89776733254942</v>
      </c>
      <c r="O143" s="101">
        <f t="shared" si="49"/>
        <v>0</v>
      </c>
      <c r="P143" s="102">
        <f t="shared" si="50"/>
        <v>-40.025309590527485</v>
      </c>
      <c r="Q143" s="103">
        <f t="shared" si="51"/>
        <v>0.85546415981198409</v>
      </c>
      <c r="R143" s="277"/>
      <c r="S143" s="1">
        <v>0.7895833333333333</v>
      </c>
      <c r="T143" s="2">
        <v>0.80928240740740742</v>
      </c>
      <c r="U143" s="104">
        <v>5.9999999999999787</v>
      </c>
      <c r="V143" s="105">
        <v>28.366666666666731</v>
      </c>
      <c r="W143" s="106"/>
      <c r="X143" s="113"/>
      <c r="Y143" s="262"/>
      <c r="Z143" s="263"/>
      <c r="AA143" s="111">
        <f t="shared" si="52"/>
        <v>-520.32902467685744</v>
      </c>
      <c r="AB143" s="103">
        <f t="shared" si="53"/>
        <v>0.85546415981198409</v>
      </c>
      <c r="AC143" s="268"/>
    </row>
    <row r="144" spans="1:29" ht="15.75" customHeight="1">
      <c r="A144" s="271"/>
      <c r="B144" s="92" t="s">
        <v>115</v>
      </c>
      <c r="C144" s="260" t="s">
        <v>246</v>
      </c>
      <c r="D144" s="261"/>
      <c r="E144" s="93">
        <v>13.41</v>
      </c>
      <c r="F144" s="94">
        <v>595</v>
      </c>
      <c r="G144" s="95">
        <f t="shared" si="54"/>
        <v>7978.95</v>
      </c>
      <c r="H144" s="96">
        <v>2</v>
      </c>
      <c r="I144" s="97">
        <v>6</v>
      </c>
      <c r="J144" s="98">
        <v>3600</v>
      </c>
      <c r="K144" s="99">
        <f t="shared" si="40"/>
        <v>600</v>
      </c>
      <c r="L144" s="100">
        <v>6</v>
      </c>
      <c r="M144" s="98">
        <f t="shared" si="55"/>
        <v>3025.4237288135782</v>
      </c>
      <c r="N144" s="99">
        <f t="shared" si="48"/>
        <v>504.23728813559637</v>
      </c>
      <c r="O144" s="101">
        <f t="shared" si="49"/>
        <v>0</v>
      </c>
      <c r="P144" s="102">
        <f t="shared" si="50"/>
        <v>-95.762711864403627</v>
      </c>
      <c r="Q144" s="103">
        <f t="shared" si="51"/>
        <v>0.84039548022599397</v>
      </c>
      <c r="R144" s="277"/>
      <c r="S144" s="1">
        <v>0.81472222222222224</v>
      </c>
      <c r="T144" s="2">
        <v>0.82291666666666663</v>
      </c>
      <c r="U144" s="104">
        <v>7.8333333333333321</v>
      </c>
      <c r="V144" s="105">
        <v>11.799999999999926</v>
      </c>
      <c r="W144" s="106"/>
      <c r="X144" s="107"/>
      <c r="Y144" s="262"/>
      <c r="Z144" s="263"/>
      <c r="AA144" s="111">
        <f t="shared" si="52"/>
        <v>-574.57627118642176</v>
      </c>
      <c r="AB144" s="103">
        <f t="shared" si="53"/>
        <v>0.84039548022599397</v>
      </c>
      <c r="AC144" s="268"/>
    </row>
    <row r="145" spans="1:29" ht="15.75" customHeight="1">
      <c r="A145" s="272"/>
      <c r="B145" s="92" t="s">
        <v>104</v>
      </c>
      <c r="C145" s="260" t="s">
        <v>128</v>
      </c>
      <c r="D145" s="261"/>
      <c r="E145" s="93">
        <v>25.64</v>
      </c>
      <c r="F145" s="94">
        <v>2030</v>
      </c>
      <c r="G145" s="95">
        <f t="shared" si="54"/>
        <v>52049.200000000004</v>
      </c>
      <c r="H145" s="113"/>
      <c r="I145" s="97">
        <v>11</v>
      </c>
      <c r="J145" s="98">
        <v>3000</v>
      </c>
      <c r="K145" s="99">
        <f t="shared" si="40"/>
        <v>272.72727272727275</v>
      </c>
      <c r="L145" s="114">
        <v>11</v>
      </c>
      <c r="M145" s="98">
        <f t="shared" si="55"/>
        <v>2581.4199929353545</v>
      </c>
      <c r="N145" s="99">
        <f t="shared" si="48"/>
        <v>234.67454481230496</v>
      </c>
      <c r="O145" s="101">
        <f t="shared" si="49"/>
        <v>0</v>
      </c>
      <c r="P145" s="102">
        <f t="shared" si="50"/>
        <v>-38.05272791496779</v>
      </c>
      <c r="Q145" s="103">
        <f t="shared" si="51"/>
        <v>0.86047333097845147</v>
      </c>
      <c r="R145" s="277"/>
      <c r="S145" s="1">
        <v>0.82777777777777772</v>
      </c>
      <c r="T145" s="2">
        <v>0.86054398148148148</v>
      </c>
      <c r="U145" s="104">
        <v>6.9999999999999751</v>
      </c>
      <c r="V145" s="105">
        <v>47.183333333333408</v>
      </c>
      <c r="W145" s="106">
        <v>0.86054398148148148</v>
      </c>
      <c r="X145" s="107">
        <v>0.90167824074074077</v>
      </c>
      <c r="Y145" s="262"/>
      <c r="Z145" s="263"/>
      <c r="AA145" s="111">
        <f t="shared" si="52"/>
        <v>-418.58000706464554</v>
      </c>
      <c r="AB145" s="103">
        <f t="shared" si="53"/>
        <v>0.86047333097845147</v>
      </c>
      <c r="AC145" s="268"/>
    </row>
    <row r="146" spans="1:29" ht="15.75" customHeight="1">
      <c r="A146" s="272"/>
      <c r="B146" s="92" t="s">
        <v>115</v>
      </c>
      <c r="C146" s="260" t="s">
        <v>246</v>
      </c>
      <c r="D146" s="261"/>
      <c r="E146" s="93">
        <v>13.41</v>
      </c>
      <c r="F146" s="94">
        <v>3403</v>
      </c>
      <c r="G146" s="115">
        <f t="shared" si="54"/>
        <v>45634.23</v>
      </c>
      <c r="H146" s="116"/>
      <c r="I146" s="97">
        <v>6</v>
      </c>
      <c r="J146" s="98">
        <v>3600</v>
      </c>
      <c r="K146" s="99">
        <f t="shared" si="40"/>
        <v>600</v>
      </c>
      <c r="L146" s="100">
        <v>6</v>
      </c>
      <c r="M146" s="98">
        <f t="shared" si="55"/>
        <v>3066.5331664580767</v>
      </c>
      <c r="N146" s="99">
        <f t="shared" si="48"/>
        <v>511.08886107634612</v>
      </c>
      <c r="O146" s="101">
        <f t="shared" si="49"/>
        <v>0</v>
      </c>
      <c r="P146" s="102">
        <f t="shared" si="50"/>
        <v>-88.91113892365388</v>
      </c>
      <c r="Q146" s="103">
        <f t="shared" si="51"/>
        <v>0.85181476846057691</v>
      </c>
      <c r="R146" s="277"/>
      <c r="S146" s="1">
        <v>0.90167824074074077</v>
      </c>
      <c r="T146" s="2">
        <v>0.94791666666666663</v>
      </c>
      <c r="U146" s="104">
        <v>59.233333333333377</v>
      </c>
      <c r="V146" s="105">
        <v>66.583333333333243</v>
      </c>
      <c r="W146" s="106"/>
      <c r="X146" s="4"/>
      <c r="Y146" s="262"/>
      <c r="Z146" s="263"/>
      <c r="AA146" s="111">
        <f t="shared" si="52"/>
        <v>-533.46683354192328</v>
      </c>
      <c r="AB146" s="103">
        <f t="shared" si="53"/>
        <v>0.85181476846057691</v>
      </c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6">AVERAGE(I141:I156)</f>
        <v>11.666666666666666</v>
      </c>
      <c r="J157" s="138">
        <f t="shared" si="56"/>
        <v>3391</v>
      </c>
      <c r="K157" s="139">
        <f t="shared" ref="K157" si="57">J157/I157</f>
        <v>290.65714285714284</v>
      </c>
      <c r="L157" s="137">
        <f t="shared" ref="L157:M157" si="58">AVERAGE(L141:L156)</f>
        <v>11.666666666666666</v>
      </c>
      <c r="M157" s="138">
        <f t="shared" si="58"/>
        <v>2897.5319526814746</v>
      </c>
      <c r="N157" s="139">
        <f>M157/L157</f>
        <v>248.35988165841212</v>
      </c>
      <c r="O157" s="140">
        <f>L157-I157</f>
        <v>0</v>
      </c>
      <c r="P157" s="141">
        <f>N157-K157</f>
        <v>-42.297261198730723</v>
      </c>
      <c r="Q157" s="142">
        <f>N157/K157</f>
        <v>0.85447713143069148</v>
      </c>
      <c r="R157" s="278"/>
      <c r="S157" s="143">
        <f>S141</f>
        <v>0.70833333333333337</v>
      </c>
      <c r="T157" s="144">
        <f>INDEX(T141:T156,COUNTA(T141:T156))</f>
        <v>0.94791666666666663</v>
      </c>
      <c r="U157" s="145"/>
      <c r="V157" s="156"/>
      <c r="W157" s="135"/>
      <c r="X157" s="139"/>
      <c r="Y157" s="265"/>
      <c r="Z157" s="266"/>
      <c r="AA157" s="157">
        <f>M157-J157</f>
        <v>-493.46804731852535</v>
      </c>
      <c r="AB157" s="142">
        <f>M157/J157</f>
        <v>0.85447713143069148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9100</v>
      </c>
      <c r="G158" s="159">
        <f t="shared" ref="G158" si="59">E158*F158</f>
        <v>127673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2407.0536370315945</v>
      </c>
      <c r="N158" s="163">
        <f>M158/L158</f>
        <v>601.76340925789862</v>
      </c>
      <c r="O158" s="165">
        <f>L158-I158</f>
        <v>0</v>
      </c>
      <c r="P158" s="166">
        <f>N158-K158</f>
        <v>-73.236590742101384</v>
      </c>
      <c r="Q158" s="152">
        <f>N158/K158</f>
        <v>0.89150134704873873</v>
      </c>
      <c r="R158" s="276">
        <f>Q174</f>
        <v>0.89150134704873873</v>
      </c>
      <c r="S158" s="167">
        <v>0.70844907407407409</v>
      </c>
      <c r="T158" s="168">
        <v>0.86597222222222225</v>
      </c>
      <c r="U158" s="169"/>
      <c r="V158" s="170">
        <v>226.83333333333334</v>
      </c>
      <c r="W158" s="168"/>
      <c r="X158" s="171"/>
      <c r="Y158" s="279"/>
      <c r="Z158" s="280"/>
      <c r="AA158" s="109">
        <f>M158-J158</f>
        <v>-292.94636296840554</v>
      </c>
      <c r="AB158" s="152">
        <f>M158/J158</f>
        <v>0.89150134704873873</v>
      </c>
      <c r="AC158" s="267">
        <f>AB174</f>
        <v>0.89150134704873873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0">AVERAGE(I158:I173)</f>
        <v>4</v>
      </c>
      <c r="J174" s="138">
        <f t="shared" si="60"/>
        <v>2700</v>
      </c>
      <c r="K174" s="139">
        <f t="shared" ref="K174" si="61">J174/I174</f>
        <v>675</v>
      </c>
      <c r="L174" s="137">
        <f t="shared" ref="L174:M174" si="62">AVERAGE(L158:L173)</f>
        <v>4</v>
      </c>
      <c r="M174" s="138">
        <f t="shared" si="62"/>
        <v>2407.0536370315945</v>
      </c>
      <c r="N174" s="139">
        <f>M174/L174</f>
        <v>601.76340925789862</v>
      </c>
      <c r="O174" s="140">
        <f>L174-I174</f>
        <v>0</v>
      </c>
      <c r="P174" s="141">
        <f>N174-K174</f>
        <v>-73.236590742101384</v>
      </c>
      <c r="Q174" s="142">
        <f>N174/K174</f>
        <v>0.89150134704873873</v>
      </c>
      <c r="R174" s="278"/>
      <c r="S174" s="143">
        <f>S158</f>
        <v>0.70844907407407409</v>
      </c>
      <c r="T174" s="144">
        <f>INDEX(T158:T173,COUNTA(T158:T173))</f>
        <v>0.86597222222222225</v>
      </c>
      <c r="U174" s="145"/>
      <c r="V174" s="156"/>
      <c r="W174" s="135"/>
      <c r="X174" s="139"/>
      <c r="Y174" s="265"/>
      <c r="Z174" s="266"/>
      <c r="AA174" s="157">
        <f>M174-J174</f>
        <v>-292.94636296840554</v>
      </c>
      <c r="AB174" s="142">
        <f>M174/J174</f>
        <v>0.89150134704873873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1249</v>
      </c>
      <c r="G175" s="159">
        <f t="shared" ref="G175:G178" si="63">E175*F175</f>
        <v>34447.42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2566.4383561643899</v>
      </c>
      <c r="N175" s="163">
        <f>M175/L175</f>
        <v>641.60958904109748</v>
      </c>
      <c r="O175" s="165">
        <f>L175-I175</f>
        <v>0</v>
      </c>
      <c r="P175" s="166">
        <f>N175-K175</f>
        <v>-108.39041095890252</v>
      </c>
      <c r="Q175" s="152">
        <f>N175/K175</f>
        <v>0.85547945205479659</v>
      </c>
      <c r="R175" s="276">
        <f>Q191</f>
        <v>0.86352555609911419</v>
      </c>
      <c r="S175" s="167">
        <v>0.70833333333333337</v>
      </c>
      <c r="T175" s="168">
        <v>0.7286111111111111</v>
      </c>
      <c r="U175" s="169"/>
      <c r="V175" s="170">
        <v>29.199999999999928</v>
      </c>
      <c r="W175" s="173"/>
      <c r="X175" s="151"/>
      <c r="Y175" s="279"/>
      <c r="Z175" s="280"/>
      <c r="AA175" s="109">
        <f>M175-J175</f>
        <v>-433.56164383561008</v>
      </c>
      <c r="AB175" s="152">
        <f>M175/J175</f>
        <v>0.85547945205479659</v>
      </c>
      <c r="AC175" s="267">
        <f>AB191</f>
        <v>0.86352555609911419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1008</v>
      </c>
      <c r="G176" s="95">
        <f t="shared" si="63"/>
        <v>24343.199999999997</v>
      </c>
      <c r="H176" s="96"/>
      <c r="I176" s="97">
        <v>4</v>
      </c>
      <c r="J176" s="98">
        <v>3000</v>
      </c>
      <c r="K176" s="99">
        <f t="shared" ref="K176:K178" si="64">J176/I176</f>
        <v>750</v>
      </c>
      <c r="L176" s="100">
        <v>4</v>
      </c>
      <c r="M176" s="98">
        <f>F176/V176*60</f>
        <v>2560.9033168666238</v>
      </c>
      <c r="N176" s="99">
        <f>M176/L176</f>
        <v>640.22582921665594</v>
      </c>
      <c r="O176" s="101">
        <f>L176-I176</f>
        <v>0</v>
      </c>
      <c r="P176" s="102">
        <f>N176-K176</f>
        <v>-109.77417078334406</v>
      </c>
      <c r="Q176" s="103">
        <f>N176/K176</f>
        <v>0.85363443895554125</v>
      </c>
      <c r="R176" s="277"/>
      <c r="S176" s="1">
        <v>0.73290509259259262</v>
      </c>
      <c r="T176" s="2">
        <v>0.74930555555555556</v>
      </c>
      <c r="U176" s="104">
        <v>6.183333333333394</v>
      </c>
      <c r="V176" s="105">
        <v>23.616666666666628</v>
      </c>
      <c r="W176" s="106"/>
      <c r="X176" s="107"/>
      <c r="Y176" s="262"/>
      <c r="Z176" s="263"/>
      <c r="AA176" s="111">
        <f>M176-J176</f>
        <v>-439.09668313337625</v>
      </c>
      <c r="AB176" s="103">
        <f>M176/J176</f>
        <v>0.85363443895554125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2750</v>
      </c>
      <c r="G177" s="95">
        <f t="shared" si="63"/>
        <v>43202.5</v>
      </c>
      <c r="H177" s="96"/>
      <c r="I177" s="97">
        <v>3</v>
      </c>
      <c r="J177" s="98">
        <v>3300</v>
      </c>
      <c r="K177" s="99">
        <f t="shared" si="64"/>
        <v>1100</v>
      </c>
      <c r="L177" s="100">
        <v>3</v>
      </c>
      <c r="M177" s="98">
        <f>F177/V177*60</f>
        <v>2871.2296983758715</v>
      </c>
      <c r="N177" s="99">
        <f>M177/L177</f>
        <v>957.07656612529047</v>
      </c>
      <c r="O177" s="101">
        <f>L177-I177</f>
        <v>0</v>
      </c>
      <c r="P177" s="102">
        <f>N177-K177</f>
        <v>-142.92343387470953</v>
      </c>
      <c r="Q177" s="103">
        <f>N177/K177</f>
        <v>0.87006960556844593</v>
      </c>
      <c r="R177" s="277"/>
      <c r="S177" s="1">
        <v>0.75416666666666665</v>
      </c>
      <c r="T177" s="2">
        <v>0.79407407407407404</v>
      </c>
      <c r="U177" s="104">
        <v>6.9999999999999751</v>
      </c>
      <c r="V177" s="105">
        <v>57.46666666666664</v>
      </c>
      <c r="W177" s="106"/>
      <c r="X177" s="107"/>
      <c r="Y177" s="262"/>
      <c r="Z177" s="263"/>
      <c r="AA177" s="111">
        <f>M177-J177</f>
        <v>-428.77030162412848</v>
      </c>
      <c r="AB177" s="103">
        <f>M177/J177</f>
        <v>0.87006960556844593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5606</v>
      </c>
      <c r="G178" s="95">
        <f t="shared" si="63"/>
        <v>100291.34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2881.8506354419542</v>
      </c>
      <c r="N178" s="99">
        <f>M178/L178</f>
        <v>720.46265886048855</v>
      </c>
      <c r="O178" s="101">
        <f>L178-I178</f>
        <v>0</v>
      </c>
      <c r="P178" s="102">
        <f>N178-K178</f>
        <v>-104.53734113951145</v>
      </c>
      <c r="Q178" s="103">
        <f>N178/K178</f>
        <v>0.87328807134604669</v>
      </c>
      <c r="R178" s="277"/>
      <c r="S178" s="1">
        <v>0.79880787037037038</v>
      </c>
      <c r="T178" s="2">
        <v>0.87986111111111109</v>
      </c>
      <c r="U178" s="104">
        <v>6.8166666666667197</v>
      </c>
      <c r="V178" s="105">
        <v>116.71666666666664</v>
      </c>
      <c r="W178" s="106"/>
      <c r="X178" s="107"/>
      <c r="Y178" s="262"/>
      <c r="Z178" s="263"/>
      <c r="AA178" s="111">
        <f>M178-J178</f>
        <v>-418.14936455804582</v>
      </c>
      <c r="AB178" s="103">
        <f>M178/J178</f>
        <v>0.87328807134604669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3.75</v>
      </c>
      <c r="J191" s="138">
        <f t="shared" si="65"/>
        <v>3150</v>
      </c>
      <c r="K191" s="139">
        <f t="shared" ref="K191" si="66">J191/I191</f>
        <v>840</v>
      </c>
      <c r="L191" s="137">
        <f t="shared" ref="L191:M191" si="67">AVERAGE(L175:L190)</f>
        <v>3.75</v>
      </c>
      <c r="M191" s="138">
        <f t="shared" si="67"/>
        <v>2720.1055017122098</v>
      </c>
      <c r="N191" s="139">
        <f>M191/L191</f>
        <v>725.36146712325592</v>
      </c>
      <c r="O191" s="140">
        <f>L191-I191</f>
        <v>0</v>
      </c>
      <c r="P191" s="141">
        <f>N191-K191</f>
        <v>-114.63853287674408</v>
      </c>
      <c r="Q191" s="142">
        <f>N191/K191</f>
        <v>0.86352555609911419</v>
      </c>
      <c r="R191" s="278"/>
      <c r="S191" s="143">
        <f>S175</f>
        <v>0.70833333333333337</v>
      </c>
      <c r="T191" s="144">
        <f>INDEX(T175:T190,COUNTA(T175:T190))</f>
        <v>0.87986111111111109</v>
      </c>
      <c r="U191" s="145"/>
      <c r="V191" s="156"/>
      <c r="W191" s="89"/>
      <c r="X191" s="91"/>
      <c r="Y191" s="265"/>
      <c r="Z191" s="266"/>
      <c r="AA191" s="157">
        <f>M191-J191</f>
        <v>-429.89449828779016</v>
      </c>
      <c r="AB191" s="142">
        <f>M191/J191</f>
        <v>0.86352555609911419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1914</v>
      </c>
      <c r="G192" s="159">
        <f t="shared" ref="G192:G194" si="68">E192*F192</f>
        <v>42643.920000000006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2861.4617940199382</v>
      </c>
      <c r="N192" s="163">
        <f>M192/L192</f>
        <v>572.29235880398767</v>
      </c>
      <c r="O192" s="165">
        <f>L192-I192</f>
        <v>0</v>
      </c>
      <c r="P192" s="166">
        <f>N192-K192</f>
        <v>-87.707641196012332</v>
      </c>
      <c r="Q192" s="152">
        <f>N192/K192</f>
        <v>0.86710963455149648</v>
      </c>
      <c r="R192" s="276">
        <f>Q208</f>
        <v>0.86950073708853481</v>
      </c>
      <c r="S192" s="167">
        <v>0.70833333333333337</v>
      </c>
      <c r="T192" s="168">
        <v>0.73620370370370369</v>
      </c>
      <c r="U192" s="169"/>
      <c r="V192" s="170">
        <v>40.133333333333269</v>
      </c>
      <c r="W192" s="173"/>
      <c r="X192" s="151"/>
      <c r="Y192" s="279"/>
      <c r="Z192" s="280"/>
      <c r="AA192" s="109">
        <f>M192-J192</f>
        <v>-438.53820598006178</v>
      </c>
      <c r="AB192" s="152">
        <f>M192/J192</f>
        <v>0.86710963455149648</v>
      </c>
      <c r="AC192" s="267">
        <f>AB208</f>
        <v>0.8695007370885347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1606</v>
      </c>
      <c r="G193" s="95">
        <f t="shared" si="68"/>
        <v>29197.079999999998</v>
      </c>
      <c r="H193" s="96"/>
      <c r="I193" s="97">
        <v>4</v>
      </c>
      <c r="J193" s="98">
        <v>3300</v>
      </c>
      <c r="K193" s="99">
        <f t="shared" ref="K193:K230" si="69">J193/I193</f>
        <v>825</v>
      </c>
      <c r="L193" s="100">
        <v>4</v>
      </c>
      <c r="M193" s="98">
        <f>F193/V193*60</f>
        <v>2859.3471810089031</v>
      </c>
      <c r="N193" s="99">
        <f>M193/L193</f>
        <v>714.83679525222578</v>
      </c>
      <c r="O193" s="101">
        <f>L193-I193</f>
        <v>0</v>
      </c>
      <c r="P193" s="102">
        <f>N193-K193</f>
        <v>-110.16320474777422</v>
      </c>
      <c r="Q193" s="103">
        <f>N193/K193</f>
        <v>0.8664688427299706</v>
      </c>
      <c r="R193" s="277"/>
      <c r="S193" s="1">
        <v>0.73980324074074078</v>
      </c>
      <c r="T193" s="2">
        <v>0.76320601851851855</v>
      </c>
      <c r="U193" s="104">
        <v>5.1833333333333975</v>
      </c>
      <c r="V193" s="105">
        <v>33.699999999999989</v>
      </c>
      <c r="W193" s="106"/>
      <c r="X193" s="107"/>
      <c r="Y193" s="262"/>
      <c r="Z193" s="263"/>
      <c r="AA193" s="111">
        <f>M193-J193</f>
        <v>-440.65281899109686</v>
      </c>
      <c r="AB193" s="103">
        <f>M193/J193</f>
        <v>0.8664688427299706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8365</v>
      </c>
      <c r="G194" s="95">
        <f t="shared" si="68"/>
        <v>139360.9</v>
      </c>
      <c r="H194" s="96"/>
      <c r="I194" s="97">
        <v>4</v>
      </c>
      <c r="J194" s="98">
        <v>3300</v>
      </c>
      <c r="K194" s="99">
        <f t="shared" si="69"/>
        <v>825</v>
      </c>
      <c r="L194" s="100">
        <v>4</v>
      </c>
      <c r="M194" s="98">
        <f>F194/V194*60</f>
        <v>2887.2483221476527</v>
      </c>
      <c r="N194" s="99">
        <f>M194/L194</f>
        <v>721.81208053691319</v>
      </c>
      <c r="O194" s="101">
        <f>L194-I194</f>
        <v>0</v>
      </c>
      <c r="P194" s="102">
        <f>N194-K194</f>
        <v>-103.18791946308681</v>
      </c>
      <c r="Q194" s="103">
        <f>N194/K194</f>
        <v>0.87492373398413714</v>
      </c>
      <c r="R194" s="277"/>
      <c r="S194" s="1">
        <v>0.76817129629629632</v>
      </c>
      <c r="T194" s="2">
        <v>0.88888888888888884</v>
      </c>
      <c r="U194" s="104">
        <v>7.1499999999999986</v>
      </c>
      <c r="V194" s="105">
        <v>173.83333333333323</v>
      </c>
      <c r="W194" s="106"/>
      <c r="X194" s="107"/>
      <c r="Y194" s="262"/>
      <c r="Z194" s="263"/>
      <c r="AA194" s="111">
        <f>M194-J194</f>
        <v>-412.75167785234726</v>
      </c>
      <c r="AB194" s="103">
        <f>M194/J194</f>
        <v>0.87492373398413714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70">AVERAGE(I192:I207)</f>
        <v>4.333333333333333</v>
      </c>
      <c r="J208" s="138">
        <f t="shared" si="70"/>
        <v>3300</v>
      </c>
      <c r="K208" s="139">
        <f t="shared" ref="K208" si="71">J208/I208</f>
        <v>761.53846153846155</v>
      </c>
      <c r="L208" s="137">
        <f t="shared" ref="L208:M208" si="72">AVERAGE(L192:L207)</f>
        <v>4.333333333333333</v>
      </c>
      <c r="M208" s="138">
        <f t="shared" si="72"/>
        <v>2869.3524323921647</v>
      </c>
      <c r="N208" s="139">
        <f>M208/L208</f>
        <v>662.15825362896112</v>
      </c>
      <c r="O208" s="140">
        <f>L208-I208</f>
        <v>0</v>
      </c>
      <c r="P208" s="141">
        <f>N208-K208</f>
        <v>-99.380207909500427</v>
      </c>
      <c r="Q208" s="142">
        <f>N208/K208</f>
        <v>0.86950073708853481</v>
      </c>
      <c r="R208" s="278"/>
      <c r="S208" s="143">
        <f>S192</f>
        <v>0.70833333333333337</v>
      </c>
      <c r="T208" s="144">
        <f>INDEX(T192:T207,COUNTA(T192:T207))</f>
        <v>0.88888888888888884</v>
      </c>
      <c r="U208" s="145"/>
      <c r="V208" s="156"/>
      <c r="W208" s="89"/>
      <c r="X208" s="91"/>
      <c r="Y208" s="265"/>
      <c r="Z208" s="266"/>
      <c r="AA208" s="157">
        <f>M208-J208</f>
        <v>-430.6475676078353</v>
      </c>
      <c r="AB208" s="142">
        <f>M208/J208</f>
        <v>0.8695007370885347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3782</v>
      </c>
      <c r="G209" s="159">
        <f t="shared" ref="G209:G211" si="73">E209*F209</f>
        <v>68756.759999999995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3030.3138215001077</v>
      </c>
      <c r="N209" s="163">
        <f>M209/L209</f>
        <v>1010.1046071667025</v>
      </c>
      <c r="O209" s="165">
        <f>L209-I209</f>
        <v>0</v>
      </c>
      <c r="P209" s="166">
        <f>N209-K209</f>
        <v>-189.89539283329748</v>
      </c>
      <c r="Q209" s="152">
        <f>N209/K209</f>
        <v>0.84175383930558545</v>
      </c>
      <c r="R209" s="276">
        <f>Q225</f>
        <v>0.84119074505429892</v>
      </c>
      <c r="S209" s="167">
        <v>0.70841435185185186</v>
      </c>
      <c r="T209" s="168">
        <v>0.76041666666666674</v>
      </c>
      <c r="U209" s="169"/>
      <c r="V209" s="170">
        <v>74.883333333333425</v>
      </c>
      <c r="W209" s="173"/>
      <c r="X209" s="151"/>
      <c r="Y209" s="279"/>
      <c r="Z209" s="280"/>
      <c r="AA209" s="109">
        <f>M209-J209</f>
        <v>-569.68617849989232</v>
      </c>
      <c r="AB209" s="152">
        <f>M209/J209</f>
        <v>0.84175383930558545</v>
      </c>
      <c r="AC209" s="267">
        <f>AB225</f>
        <v>0.84119074505429892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5948</v>
      </c>
      <c r="G210" s="95">
        <f t="shared" si="73"/>
        <v>84937.44</v>
      </c>
      <c r="H210" s="96">
        <v>2</v>
      </c>
      <c r="I210" s="97">
        <v>3</v>
      </c>
      <c r="J210" s="98">
        <v>3600</v>
      </c>
      <c r="K210" s="99">
        <f t="shared" si="69"/>
        <v>1200</v>
      </c>
      <c r="L210" s="100">
        <v>3</v>
      </c>
      <c r="M210" s="98">
        <f>F210/V210*60</f>
        <v>3030.828025477711</v>
      </c>
      <c r="N210" s="99">
        <f>M210/L210</f>
        <v>1010.2760084925703</v>
      </c>
      <c r="O210" s="101">
        <f>L210-I210</f>
        <v>0</v>
      </c>
      <c r="P210" s="102">
        <f>N210-K210</f>
        <v>-189.72399150742967</v>
      </c>
      <c r="Q210" s="103">
        <f>N210/K210</f>
        <v>0.84189667374380861</v>
      </c>
      <c r="R210" s="277"/>
      <c r="S210" s="1">
        <v>0.77378472222222228</v>
      </c>
      <c r="T210" s="2">
        <v>0.85555555555555551</v>
      </c>
      <c r="U210" s="104">
        <v>19.249999999999972</v>
      </c>
      <c r="V210" s="105">
        <v>117.74999999999986</v>
      </c>
      <c r="W210" s="106">
        <v>0.85555555555555551</v>
      </c>
      <c r="X210" s="107">
        <v>0.91319444444444442</v>
      </c>
      <c r="Y210" s="262"/>
      <c r="Z210" s="263"/>
      <c r="AA210" s="111">
        <f>M210-J210</f>
        <v>-569.17197452228902</v>
      </c>
      <c r="AB210" s="103">
        <f>M210/J210</f>
        <v>0.84189667374380861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4292</v>
      </c>
      <c r="G211" s="95">
        <f t="shared" si="73"/>
        <v>61289.759999999995</v>
      </c>
      <c r="H211" s="96"/>
      <c r="I211" s="97">
        <v>3</v>
      </c>
      <c r="J211" s="98">
        <v>3600</v>
      </c>
      <c r="K211" s="99">
        <f t="shared" si="69"/>
        <v>1200</v>
      </c>
      <c r="L211" s="100">
        <v>3</v>
      </c>
      <c r="M211" s="98">
        <f>F211/V211*60</f>
        <v>3023.7181996086106</v>
      </c>
      <c r="N211" s="99">
        <f>M211/L211</f>
        <v>1007.9060665362035</v>
      </c>
      <c r="O211" s="101">
        <f>L211-I211</f>
        <v>0</v>
      </c>
      <c r="P211" s="102">
        <f>N211-K211</f>
        <v>-192.09393346379647</v>
      </c>
      <c r="Q211" s="103">
        <f>N211/K211</f>
        <v>0.83992172211350291</v>
      </c>
      <c r="R211" s="277"/>
      <c r="S211" s="1">
        <v>0.91319444444444442</v>
      </c>
      <c r="T211" s="2">
        <v>0.97233796296296293</v>
      </c>
      <c r="U211" s="104">
        <v>83.000000000000028</v>
      </c>
      <c r="V211" s="105">
        <v>85.166666666666657</v>
      </c>
      <c r="W211" s="106"/>
      <c r="X211" s="107"/>
      <c r="Y211" s="262"/>
      <c r="Z211" s="263"/>
      <c r="AA211" s="111">
        <f>M211-J211</f>
        <v>-576.28180039138942</v>
      </c>
      <c r="AB211" s="103">
        <f>M211/J211</f>
        <v>0.83992172211350291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4">AVERAGE(I209:I224)</f>
        <v>3</v>
      </c>
      <c r="J225" s="138">
        <f t="shared" si="74"/>
        <v>3600</v>
      </c>
      <c r="K225" s="139">
        <f t="shared" ref="K225" si="75">J225/I225</f>
        <v>1200</v>
      </c>
      <c r="L225" s="137">
        <f t="shared" ref="L225:M225" si="76">AVERAGE(L209:L224)</f>
        <v>3</v>
      </c>
      <c r="M225" s="138">
        <f t="shared" si="76"/>
        <v>3028.2866821954763</v>
      </c>
      <c r="N225" s="139">
        <f t="shared" ref="N225:N230" si="77">M225/L225</f>
        <v>1009.4288940651587</v>
      </c>
      <c r="O225" s="140">
        <f t="shared" ref="O225:O230" si="78">L225-I225</f>
        <v>0</v>
      </c>
      <c r="P225" s="141">
        <f t="shared" ref="P225:P230" si="79">N225-K225</f>
        <v>-190.57110593484128</v>
      </c>
      <c r="Q225" s="142">
        <f t="shared" ref="Q225:Q230" si="80">N225/K225</f>
        <v>0.84119074505429892</v>
      </c>
      <c r="R225" s="278"/>
      <c r="S225" s="143">
        <f>S209</f>
        <v>0.70841435185185186</v>
      </c>
      <c r="T225" s="144">
        <f>INDEX(T209:T224,COUNTA(T209:T224))</f>
        <v>0.97233796296296293</v>
      </c>
      <c r="U225" s="145"/>
      <c r="V225" s="156"/>
      <c r="W225" s="89"/>
      <c r="X225" s="91"/>
      <c r="Y225" s="265"/>
      <c r="Z225" s="266"/>
      <c r="AA225" s="157">
        <f t="shared" ref="AA225:AA230" si="81">M225-J225</f>
        <v>-571.71331780452374</v>
      </c>
      <c r="AB225" s="142">
        <f t="shared" ref="AB225:AB230" si="82">M225/J225</f>
        <v>0.84119074505429892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2045</v>
      </c>
      <c r="G226" s="159">
        <f t="shared" ref="G226:G230" si="83">E226*F226</f>
        <v>37178.1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>F226/V226*60</f>
        <v>3024.6507806080485</v>
      </c>
      <c r="N226" s="163">
        <f t="shared" si="77"/>
        <v>1008.2169268693495</v>
      </c>
      <c r="O226" s="165">
        <f t="shared" si="78"/>
        <v>0</v>
      </c>
      <c r="P226" s="166">
        <f t="shared" si="79"/>
        <v>-191.78307313065045</v>
      </c>
      <c r="Q226" s="152">
        <f t="shared" si="80"/>
        <v>0.84018077239112465</v>
      </c>
      <c r="R226" s="276">
        <f>Q242</f>
        <v>0.86012944747519793</v>
      </c>
      <c r="S226" s="167">
        <v>0.70863425925925927</v>
      </c>
      <c r="T226" s="168">
        <v>0.7368055555555556</v>
      </c>
      <c r="U226" s="169"/>
      <c r="V226" s="170">
        <v>40.56666666666672</v>
      </c>
      <c r="W226" s="168"/>
      <c r="X226" s="171"/>
      <c r="Y226" s="279"/>
      <c r="Z226" s="280"/>
      <c r="AA226" s="174">
        <f t="shared" si="81"/>
        <v>-575.34921939195146</v>
      </c>
      <c r="AB226" s="152">
        <f t="shared" si="82"/>
        <v>0.84018077239112454</v>
      </c>
      <c r="AC226" s="267">
        <f>AB242</f>
        <v>0.86012944747519793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421</v>
      </c>
      <c r="G227" s="95">
        <f t="shared" si="83"/>
        <v>10449.219999999999</v>
      </c>
      <c r="H227" s="96">
        <v>2</v>
      </c>
      <c r="I227" s="97">
        <v>4</v>
      </c>
      <c r="J227" s="98">
        <v>3300</v>
      </c>
      <c r="K227" s="99">
        <f t="shared" si="69"/>
        <v>825</v>
      </c>
      <c r="L227" s="100">
        <v>4</v>
      </c>
      <c r="M227" s="98">
        <f>F227/V227*60</f>
        <v>2832.8971962617134</v>
      </c>
      <c r="N227" s="99">
        <f t="shared" si="77"/>
        <v>708.22429906542834</v>
      </c>
      <c r="O227" s="101">
        <f t="shared" si="78"/>
        <v>0</v>
      </c>
      <c r="P227" s="102">
        <f t="shared" si="79"/>
        <v>-116.77570093457166</v>
      </c>
      <c r="Q227" s="103">
        <f t="shared" si="80"/>
        <v>0.8584536958368828</v>
      </c>
      <c r="R227" s="277"/>
      <c r="S227" s="1">
        <v>0.74866898148148153</v>
      </c>
      <c r="T227" s="2">
        <v>0.75486111111111109</v>
      </c>
      <c r="U227" s="104">
        <v>17.083333333333339</v>
      </c>
      <c r="V227" s="105">
        <v>8.9166666666665684</v>
      </c>
      <c r="W227" s="106"/>
      <c r="X227" s="113"/>
      <c r="Y227" s="262"/>
      <c r="Z227" s="263"/>
      <c r="AA227" s="175">
        <f t="shared" si="81"/>
        <v>-467.10280373828664</v>
      </c>
      <c r="AB227" s="103">
        <f t="shared" si="82"/>
        <v>0.8584536958368828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2890</v>
      </c>
      <c r="G228" s="95">
        <f t="shared" si="83"/>
        <v>72336.7</v>
      </c>
      <c r="H228" s="96"/>
      <c r="I228" s="97">
        <v>4</v>
      </c>
      <c r="J228" s="98">
        <v>3300</v>
      </c>
      <c r="K228" s="99">
        <f t="shared" si="69"/>
        <v>825</v>
      </c>
      <c r="L228" s="100">
        <v>4</v>
      </c>
      <c r="M228" s="98">
        <f>F228/V228*60</f>
        <v>2854.3209876543183</v>
      </c>
      <c r="N228" s="99">
        <f t="shared" si="77"/>
        <v>713.58024691357957</v>
      </c>
      <c r="O228" s="101">
        <f t="shared" si="78"/>
        <v>0</v>
      </c>
      <c r="P228" s="102">
        <f t="shared" si="79"/>
        <v>-111.41975308642043</v>
      </c>
      <c r="Q228" s="103">
        <f t="shared" si="80"/>
        <v>0.86494575383464189</v>
      </c>
      <c r="R228" s="277"/>
      <c r="S228" s="1">
        <v>0.7661458333333333</v>
      </c>
      <c r="T228" s="2">
        <v>0.80833333333333335</v>
      </c>
      <c r="U228" s="104">
        <v>16.249999999999982</v>
      </c>
      <c r="V228" s="105">
        <v>60.750000000000064</v>
      </c>
      <c r="W228" s="106"/>
      <c r="X228" s="113"/>
      <c r="Y228" s="262"/>
      <c r="Z228" s="263"/>
      <c r="AA228" s="175">
        <f t="shared" si="81"/>
        <v>-445.67901234568171</v>
      </c>
      <c r="AB228" s="103">
        <f t="shared" si="82"/>
        <v>0.86494575383464189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2455</v>
      </c>
      <c r="G229" s="95">
        <f t="shared" si="83"/>
        <v>44631.9</v>
      </c>
      <c r="H229" s="96"/>
      <c r="I229" s="97">
        <v>4</v>
      </c>
      <c r="J229" s="98">
        <v>3000</v>
      </c>
      <c r="K229" s="99">
        <f t="shared" si="69"/>
        <v>750</v>
      </c>
      <c r="L229" s="100">
        <v>4</v>
      </c>
      <c r="M229" s="98">
        <f>F229/V229*60</f>
        <v>2626.4487369985054</v>
      </c>
      <c r="N229" s="99">
        <f t="shared" si="77"/>
        <v>656.61218424962635</v>
      </c>
      <c r="O229" s="101">
        <f t="shared" si="78"/>
        <v>0</v>
      </c>
      <c r="P229" s="102">
        <f t="shared" si="79"/>
        <v>-93.387815750373647</v>
      </c>
      <c r="Q229" s="103">
        <f t="shared" si="80"/>
        <v>0.87548291233283515</v>
      </c>
      <c r="R229" s="277"/>
      <c r="S229" s="1">
        <v>0.82013888888888875</v>
      </c>
      <c r="T229" s="2">
        <v>0.85908564814814814</v>
      </c>
      <c r="U229" s="104">
        <v>16.99999999999978</v>
      </c>
      <c r="V229" s="105">
        <v>56.08333333333352</v>
      </c>
      <c r="W229" s="106">
        <v>0.85908564814814814</v>
      </c>
      <c r="X229" s="107">
        <v>0.91626157407407405</v>
      </c>
      <c r="Y229" s="262"/>
      <c r="Z229" s="263"/>
      <c r="AA229" s="175">
        <f t="shared" si="81"/>
        <v>-373.55126300149459</v>
      </c>
      <c r="AB229" s="103">
        <f t="shared" si="82"/>
        <v>0.87548291233283515</v>
      </c>
      <c r="AC229" s="268"/>
    </row>
    <row r="230" spans="1:29" ht="15.75" customHeight="1">
      <c r="A230" s="282"/>
      <c r="B230" s="92" t="s">
        <v>115</v>
      </c>
      <c r="C230" s="260" t="s">
        <v>143</v>
      </c>
      <c r="D230" s="261"/>
      <c r="E230" s="93">
        <v>24.82</v>
      </c>
      <c r="F230" s="94">
        <v>2834</v>
      </c>
      <c r="G230" s="95">
        <f t="shared" si="83"/>
        <v>70339.88</v>
      </c>
      <c r="H230" s="113"/>
      <c r="I230" s="97">
        <v>4</v>
      </c>
      <c r="J230" s="98">
        <v>3300</v>
      </c>
      <c r="K230" s="99">
        <f t="shared" si="69"/>
        <v>825</v>
      </c>
      <c r="L230" s="114">
        <v>4</v>
      </c>
      <c r="M230" s="98">
        <f>F230/V230*60</f>
        <v>2853.8181818181774</v>
      </c>
      <c r="N230" s="99">
        <f t="shared" si="77"/>
        <v>713.45454545454436</v>
      </c>
      <c r="O230" s="101">
        <f t="shared" si="78"/>
        <v>0</v>
      </c>
      <c r="P230" s="102">
        <f t="shared" si="79"/>
        <v>-111.54545454545564</v>
      </c>
      <c r="Q230" s="103">
        <f t="shared" si="80"/>
        <v>0.86479338842975073</v>
      </c>
      <c r="R230" s="277"/>
      <c r="S230" s="1">
        <v>0.91626157407407405</v>
      </c>
      <c r="T230" s="2">
        <v>0.95763888888888893</v>
      </c>
      <c r="U230" s="104">
        <v>82.333333333333314</v>
      </c>
      <c r="V230" s="105">
        <v>59.583333333333428</v>
      </c>
      <c r="W230" s="106"/>
      <c r="X230" s="107"/>
      <c r="Y230" s="262"/>
      <c r="Z230" s="263"/>
      <c r="AA230" s="175">
        <f t="shared" si="81"/>
        <v>-446.18181818182256</v>
      </c>
      <c r="AB230" s="103">
        <f t="shared" si="82"/>
        <v>0.86479338842975073</v>
      </c>
      <c r="AC230" s="268"/>
    </row>
    <row r="231" spans="1:29" ht="15.75" customHeight="1">
      <c r="A231" s="282"/>
      <c r="B231" s="92"/>
      <c r="C231" s="260"/>
      <c r="D231" s="261"/>
      <c r="E231" s="93"/>
      <c r="F231" s="94"/>
      <c r="G231" s="115"/>
      <c r="H231" s="116"/>
      <c r="I231" s="97"/>
      <c r="J231" s="98"/>
      <c r="K231" s="99"/>
      <c r="L231" s="100"/>
      <c r="M231" s="98"/>
      <c r="N231" s="99"/>
      <c r="O231" s="101"/>
      <c r="P231" s="102"/>
      <c r="Q231" s="103"/>
      <c r="R231" s="277"/>
      <c r="S231" s="1"/>
      <c r="T231" s="2"/>
      <c r="U231" s="104"/>
      <c r="V231" s="105"/>
      <c r="W231" s="106"/>
      <c r="X231" s="4"/>
      <c r="Y231" s="262"/>
      <c r="Z231" s="263"/>
      <c r="AA231" s="175"/>
      <c r="AB231" s="103"/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4">AVERAGE(I226:I241)</f>
        <v>3.8</v>
      </c>
      <c r="J242" s="138">
        <f t="shared" si="84"/>
        <v>3300</v>
      </c>
      <c r="K242" s="139">
        <f t="shared" ref="K242" si="85">J242/I242</f>
        <v>868.42105263157896</v>
      </c>
      <c r="L242" s="137">
        <f t="shared" ref="L242:M242" si="86">AVERAGE(L226:L241)</f>
        <v>3.8</v>
      </c>
      <c r="M242" s="138">
        <f t="shared" si="86"/>
        <v>2838.4271766681532</v>
      </c>
      <c r="N242" s="139">
        <f>M242/L242</f>
        <v>746.95452017582977</v>
      </c>
      <c r="O242" s="140">
        <f>L242-I242</f>
        <v>0</v>
      </c>
      <c r="P242" s="141">
        <f>N242-K242</f>
        <v>-121.46653245574919</v>
      </c>
      <c r="Q242" s="142">
        <f>N242/K242</f>
        <v>0.86012944747519793</v>
      </c>
      <c r="R242" s="278"/>
      <c r="S242" s="143">
        <f>S226</f>
        <v>0.70863425925925927</v>
      </c>
      <c r="T242" s="144">
        <f>INDEX(T226:T241,COUNTA(T226:T241))</f>
        <v>0.95763888888888893</v>
      </c>
      <c r="U242" s="145"/>
      <c r="V242" s="156"/>
      <c r="W242" s="135"/>
      <c r="X242" s="139"/>
      <c r="Y242" s="265"/>
      <c r="Z242" s="266"/>
      <c r="AA242" s="177">
        <f>M242-J242</f>
        <v>-461.57282333184685</v>
      </c>
      <c r="AB242" s="142">
        <f>M242/J242</f>
        <v>0.86012944747519793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505" priority="1" operator="greaterThan">
      <formula>0</formula>
    </cfRule>
  </conditionalFormatting>
  <conditionalFormatting sqref="P5:P242 AA5:AA242">
    <cfRule type="cellIs" dxfId="504" priority="4" operator="lessThan">
      <formula>0</formula>
    </cfRule>
  </conditionalFormatting>
  <conditionalFormatting sqref="Q5:Q242 AB5:AB242">
    <cfRule type="cellIs" dxfId="503" priority="2" operator="greaterThan">
      <formula>1</formula>
    </cfRule>
    <cfRule type="cellIs" dxfId="502" priority="3" operator="lessThan">
      <formula>0.8</formula>
    </cfRule>
  </conditionalFormatting>
  <conditionalFormatting sqref="AC5:AC23 R5:R242 AC141:AC146">
    <cfRule type="cellIs" dxfId="501" priority="5" operator="lessThan">
      <formula>0.8</formula>
    </cfRule>
  </conditionalFormatting>
  <conditionalFormatting sqref="AC29:AC37">
    <cfRule type="cellIs" dxfId="500" priority="16" operator="lessThan">
      <formula>0.8</formula>
    </cfRule>
  </conditionalFormatting>
  <conditionalFormatting sqref="AC39:AC44">
    <cfRule type="cellIs" dxfId="499" priority="15" operator="lessThan">
      <formula>0.8</formula>
    </cfRule>
  </conditionalFormatting>
  <conditionalFormatting sqref="AC56">
    <cfRule type="cellIs" dxfId="498" priority="17" operator="lessThan">
      <formula>0.8</formula>
    </cfRule>
  </conditionalFormatting>
  <conditionalFormatting sqref="AC73:AC78">
    <cfRule type="cellIs" dxfId="497" priority="13" operator="lessThan">
      <formula>0.8</formula>
    </cfRule>
  </conditionalFormatting>
  <conditionalFormatting sqref="AC90">
    <cfRule type="cellIs" dxfId="496" priority="14" operator="lessThan">
      <formula>0.8</formula>
    </cfRule>
  </conditionalFormatting>
  <conditionalFormatting sqref="AC107">
    <cfRule type="cellIs" dxfId="495" priority="7" operator="lessThan">
      <formula>0.8</formula>
    </cfRule>
  </conditionalFormatting>
  <conditionalFormatting sqref="AC124:AC129">
    <cfRule type="cellIs" dxfId="494" priority="6" operator="lessThan">
      <formula>0.8</formula>
    </cfRule>
  </conditionalFormatting>
  <conditionalFormatting sqref="AC158:AC163">
    <cfRule type="cellIs" dxfId="493" priority="12" operator="lessThan">
      <formula>0.8</formula>
    </cfRule>
  </conditionalFormatting>
  <conditionalFormatting sqref="AC175">
    <cfRule type="cellIs" dxfId="492" priority="11" operator="lessThan">
      <formula>0.8</formula>
    </cfRule>
  </conditionalFormatting>
  <conditionalFormatting sqref="AC192">
    <cfRule type="cellIs" dxfId="491" priority="10" operator="lessThan">
      <formula>0.8</formula>
    </cfRule>
  </conditionalFormatting>
  <conditionalFormatting sqref="AC209">
    <cfRule type="cellIs" dxfId="490" priority="9" operator="lessThan">
      <formula>0.8</formula>
    </cfRule>
  </conditionalFormatting>
  <conditionalFormatting sqref="AC226:AC231">
    <cfRule type="cellIs" dxfId="489" priority="8" operator="lessThan">
      <formula>0.8</formula>
    </cfRule>
  </conditionalFormatting>
  <dataValidations count="1">
    <dataValidation type="list" allowBlank="1" showInputMessage="1" showErrorMessage="1" sqref="Y5:Z242" xr:uid="{3DBAC21F-BB31-43F3-8629-FE1B77EE703B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2E0B-A47D-4425-A58A-7DD6D307E68F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L38" sqref="L38"/>
      <selection pane="bottomLeft" activeCell="L38" sqref="L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104273</v>
      </c>
      <c r="E1" s="77" t="s">
        <v>3</v>
      </c>
      <c r="F1" s="78">
        <f>SUM(G5:G157)</f>
        <v>4586916.7899999991</v>
      </c>
      <c r="G1" s="79" t="s">
        <v>73</v>
      </c>
      <c r="H1" s="80">
        <f>L21+L38+L55+L72+L89+L106+L123+L140+L157</f>
        <v>167.43571428571428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45918</v>
      </c>
      <c r="B2" s="326"/>
      <c r="C2" s="82" t="s">
        <v>34</v>
      </c>
      <c r="D2" s="83">
        <f>AVERAGE(N21,N38,N55,N72,N89,N106,N123,N140,N157)</f>
        <v>150.89785582121056</v>
      </c>
      <c r="E2" s="83" t="s">
        <v>80</v>
      </c>
      <c r="F2" s="84">
        <f>F1/D1</f>
        <v>43.989496705762747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3411</v>
      </c>
      <c r="G5" s="159">
        <f t="shared" ref="G5:G6" si="0">E5*F5</f>
        <v>67196.7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1065.752473528901</v>
      </c>
      <c r="N5" s="163">
        <f>M5/L5</f>
        <v>81.980959502223158</v>
      </c>
      <c r="O5" s="179">
        <f>L5-I5</f>
        <v>0</v>
      </c>
      <c r="P5" s="180">
        <f>N5-K5</f>
        <v>-10.326732805469149</v>
      </c>
      <c r="Q5" s="132">
        <f>N5/K5</f>
        <v>0.88812706127408425</v>
      </c>
      <c r="R5" s="277">
        <f>Q21</f>
        <v>0.88245910818974582</v>
      </c>
      <c r="S5" s="167">
        <v>0.25</v>
      </c>
      <c r="T5" s="168">
        <v>0.38335648148148149</v>
      </c>
      <c r="U5" s="169"/>
      <c r="V5" s="170">
        <v>192.03333333333336</v>
      </c>
      <c r="W5" s="87"/>
      <c r="X5" s="88"/>
      <c r="Y5" s="279"/>
      <c r="Z5" s="280"/>
      <c r="AA5" s="109">
        <f>M5-J5</f>
        <v>-134.24752647109904</v>
      </c>
      <c r="AB5" s="110">
        <f>M5/J5</f>
        <v>0.88812706127408414</v>
      </c>
      <c r="AC5" s="292">
        <f>AB21</f>
        <v>0.88245910818974582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2069</v>
      </c>
      <c r="G6" s="95">
        <f t="shared" si="0"/>
        <v>62007.93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2287.592137592133</v>
      </c>
      <c r="N6" s="99">
        <f>M6/L6</f>
        <v>114.37960687960665</v>
      </c>
      <c r="O6" s="101">
        <f>L6-I6</f>
        <v>0</v>
      </c>
      <c r="P6" s="102">
        <f>N6-K6</f>
        <v>-15.620393120393345</v>
      </c>
      <c r="Q6" s="103">
        <f>N6/K6</f>
        <v>0.87984312984312807</v>
      </c>
      <c r="R6" s="277"/>
      <c r="S6" s="1">
        <v>0.50624999999999987</v>
      </c>
      <c r="T6" s="2">
        <v>0.54393518518518513</v>
      </c>
      <c r="U6" s="104">
        <v>58.59999999999981</v>
      </c>
      <c r="V6" s="105">
        <v>54.266666666666779</v>
      </c>
      <c r="W6" s="2"/>
      <c r="X6" s="107"/>
      <c r="Y6" s="262"/>
      <c r="Z6" s="263"/>
      <c r="AA6" s="111">
        <f>M6-J6</f>
        <v>-312.40786240786701</v>
      </c>
      <c r="AB6" s="112">
        <f>M6/J6</f>
        <v>0.87984312984312807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1676.6723055605171</v>
      </c>
      <c r="N21" s="139">
        <f t="shared" ref="N21:N27" si="5">M21/L21</f>
        <v>101.61650336730406</v>
      </c>
      <c r="O21" s="140">
        <f t="shared" ref="O21:O27" si="6">L21-I21</f>
        <v>0</v>
      </c>
      <c r="P21" s="141">
        <f t="shared" ref="P21:P27" si="7">N21-K21</f>
        <v>-13.535011784211093</v>
      </c>
      <c r="Q21" s="142">
        <f t="shared" ref="Q21:Q27" si="8">N21/K21</f>
        <v>0.88245910818974582</v>
      </c>
      <c r="R21" s="278"/>
      <c r="S21" s="143">
        <f>S5</f>
        <v>0.25</v>
      </c>
      <c r="T21" s="144">
        <f>INDEX(T5:T20,COUNTA(T5:T20))</f>
        <v>0.54393518518518513</v>
      </c>
      <c r="U21" s="145"/>
      <c r="V21" s="145"/>
      <c r="W21" s="146"/>
      <c r="X21" s="147"/>
      <c r="Y21" s="265"/>
      <c r="Z21" s="266"/>
      <c r="AA21" s="148">
        <f t="shared" ref="AA21:AA27" si="9">M21-J21</f>
        <v>-223.32769443948291</v>
      </c>
      <c r="AB21" s="149">
        <f t="shared" ref="AB21:AB27" si="10">M21/J21</f>
        <v>0.88245910818974582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1342</v>
      </c>
      <c r="G22" s="159">
        <f t="shared" ref="G22:G27" si="11">E22*F22</f>
        <v>69596.12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1728.5152057245086</v>
      </c>
      <c r="N22" s="163">
        <f t="shared" si="5"/>
        <v>66.481354066327256</v>
      </c>
      <c r="O22" s="165">
        <f t="shared" si="6"/>
        <v>0</v>
      </c>
      <c r="P22" s="166">
        <f t="shared" si="7"/>
        <v>-10.441722856749664</v>
      </c>
      <c r="Q22" s="152">
        <f t="shared" si="8"/>
        <v>0.86425760286225439</v>
      </c>
      <c r="R22" s="276">
        <f>Q38</f>
        <v>0.87052730588991822</v>
      </c>
      <c r="S22" s="167">
        <v>0.25028935185185186</v>
      </c>
      <c r="T22" s="168">
        <v>0.28263888888888888</v>
      </c>
      <c r="U22" s="169"/>
      <c r="V22" s="170">
        <v>46.583333333333314</v>
      </c>
      <c r="W22" s="181"/>
      <c r="X22" s="163"/>
      <c r="Y22" s="279"/>
      <c r="Z22" s="280"/>
      <c r="AA22" s="109">
        <f t="shared" si="9"/>
        <v>-271.48479427549137</v>
      </c>
      <c r="AB22" s="152">
        <f t="shared" si="10"/>
        <v>0.86425760286225428</v>
      </c>
      <c r="AC22" s="352">
        <f>AB38</f>
        <v>0.87052730588991822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966</v>
      </c>
      <c r="G23" s="95">
        <f t="shared" si="11"/>
        <v>55351.799999999996</v>
      </c>
      <c r="H23" s="96"/>
      <c r="I23" s="97">
        <v>26</v>
      </c>
      <c r="J23" s="98">
        <v>2000</v>
      </c>
      <c r="K23" s="99">
        <f t="shared" ref="K23:K59" si="13">J23/I23</f>
        <v>76.92307692307692</v>
      </c>
      <c r="L23" s="100">
        <v>26</v>
      </c>
      <c r="M23" s="98">
        <f t="shared" si="12"/>
        <v>1724.1447694595931</v>
      </c>
      <c r="N23" s="99">
        <f t="shared" si="5"/>
        <v>66.313260363830508</v>
      </c>
      <c r="O23" s="101">
        <f t="shared" si="6"/>
        <v>0</v>
      </c>
      <c r="P23" s="102">
        <f t="shared" si="7"/>
        <v>-10.609816559246411</v>
      </c>
      <c r="Q23" s="103">
        <f t="shared" si="8"/>
        <v>0.86207238472979664</v>
      </c>
      <c r="R23" s="277"/>
      <c r="S23" s="1">
        <v>0.28707175925925926</v>
      </c>
      <c r="T23" s="2">
        <v>0.31041666666666667</v>
      </c>
      <c r="U23" s="104">
        <v>6.3833333333333453</v>
      </c>
      <c r="V23" s="105">
        <v>33.616666666666674</v>
      </c>
      <c r="W23" s="106"/>
      <c r="X23" s="107"/>
      <c r="Y23" s="262"/>
      <c r="Z23" s="263"/>
      <c r="AA23" s="111">
        <f t="shared" si="9"/>
        <v>-275.85523054040686</v>
      </c>
      <c r="AB23" s="103">
        <f t="shared" si="10"/>
        <v>0.86207238472979653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3748</v>
      </c>
      <c r="G24" s="95">
        <f t="shared" si="11"/>
        <v>212773.96000000002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1755.7319453480795</v>
      </c>
      <c r="N24" s="99">
        <f t="shared" si="5"/>
        <v>67.528151744156901</v>
      </c>
      <c r="O24" s="101">
        <f t="shared" si="6"/>
        <v>0</v>
      </c>
      <c r="P24" s="102">
        <f t="shared" si="7"/>
        <v>-9.394925178920019</v>
      </c>
      <c r="Q24" s="103">
        <f t="shared" si="8"/>
        <v>0.87786597267403976</v>
      </c>
      <c r="R24" s="277"/>
      <c r="S24" s="1">
        <v>0.31527777777777771</v>
      </c>
      <c r="T24" s="2">
        <v>0.40422453703703703</v>
      </c>
      <c r="U24" s="104">
        <v>6.9999999999998952</v>
      </c>
      <c r="V24" s="105">
        <v>128.08333333333343</v>
      </c>
      <c r="W24" s="106"/>
      <c r="X24" s="107"/>
      <c r="Y24" s="262"/>
      <c r="Z24" s="263"/>
      <c r="AA24" s="111">
        <f t="shared" si="9"/>
        <v>-244.26805465192047</v>
      </c>
      <c r="AB24" s="103">
        <f t="shared" si="10"/>
        <v>0.87786597267403976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3484</v>
      </c>
      <c r="G25" s="95">
        <f t="shared" si="11"/>
        <v>269452.56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1748.3133537775309</v>
      </c>
      <c r="N25" s="99">
        <f t="shared" si="5"/>
        <v>69.932534151101237</v>
      </c>
      <c r="O25" s="101">
        <f t="shared" si="6"/>
        <v>0</v>
      </c>
      <c r="P25" s="102">
        <f t="shared" si="7"/>
        <v>-10.067465848898763</v>
      </c>
      <c r="Q25" s="103">
        <f t="shared" si="8"/>
        <v>0.87415667688876542</v>
      </c>
      <c r="R25" s="277"/>
      <c r="S25" s="1">
        <v>0.40863425925925928</v>
      </c>
      <c r="T25" s="2">
        <v>0.49166666666666664</v>
      </c>
      <c r="U25" s="104">
        <v>6.3500000000000334</v>
      </c>
      <c r="V25" s="105">
        <v>119.56666666666661</v>
      </c>
      <c r="W25" s="106">
        <v>0.49166666666666664</v>
      </c>
      <c r="X25" s="107">
        <v>0.52916666666666656</v>
      </c>
      <c r="Y25" s="262"/>
      <c r="Z25" s="263"/>
      <c r="AA25" s="111">
        <f t="shared" si="9"/>
        <v>-251.68664622246911</v>
      </c>
      <c r="AB25" s="103">
        <f t="shared" si="10"/>
        <v>0.87415667688876542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1334</v>
      </c>
      <c r="G26" s="95">
        <f t="shared" si="11"/>
        <v>76438.2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1727.4820143884854</v>
      </c>
      <c r="N26" s="99">
        <f t="shared" si="5"/>
        <v>69.09928057553941</v>
      </c>
      <c r="O26" s="101">
        <f t="shared" si="6"/>
        <v>0</v>
      </c>
      <c r="P26" s="102">
        <f t="shared" si="7"/>
        <v>-10.90071942446059</v>
      </c>
      <c r="Q26" s="103">
        <f t="shared" si="8"/>
        <v>0.86374100719424263</v>
      </c>
      <c r="R26" s="277"/>
      <c r="S26" s="1">
        <v>0.52916666666666656</v>
      </c>
      <c r="T26" s="2">
        <v>0.56134259259259256</v>
      </c>
      <c r="U26" s="104">
        <v>53.999999999999886</v>
      </c>
      <c r="V26" s="105">
        <v>46.333333333333435</v>
      </c>
      <c r="W26" s="106"/>
      <c r="X26" s="107"/>
      <c r="Y26" s="262"/>
      <c r="Z26" s="263"/>
      <c r="AA26" s="111">
        <f t="shared" si="9"/>
        <v>-272.51798561151463</v>
      </c>
      <c r="AB26" s="103">
        <f t="shared" si="10"/>
        <v>0.86374100719424274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6074</v>
      </c>
      <c r="G27" s="115">
        <f t="shared" si="11"/>
        <v>361524.48000000004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1762.1403819808206</v>
      </c>
      <c r="N27" s="99">
        <f t="shared" si="5"/>
        <v>70.485615279232832</v>
      </c>
      <c r="O27" s="101">
        <f t="shared" si="6"/>
        <v>0</v>
      </c>
      <c r="P27" s="102">
        <f t="shared" si="7"/>
        <v>-9.5143847207671683</v>
      </c>
      <c r="Q27" s="103">
        <f t="shared" si="8"/>
        <v>0.8810701909904104</v>
      </c>
      <c r="R27" s="277"/>
      <c r="S27" s="1">
        <v>0.56609953703703708</v>
      </c>
      <c r="T27" s="2">
        <v>0.70972222222222225</v>
      </c>
      <c r="U27" s="104">
        <v>6.8500000000001116</v>
      </c>
      <c r="V27" s="105">
        <v>206.81666666666666</v>
      </c>
      <c r="W27" s="106"/>
      <c r="X27" s="107"/>
      <c r="Y27" s="262"/>
      <c r="Z27" s="263"/>
      <c r="AA27" s="111">
        <f t="shared" si="9"/>
        <v>-237.85961801917938</v>
      </c>
      <c r="AB27" s="103">
        <f t="shared" si="10"/>
        <v>0.88107019099041028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1741.0546117798365</v>
      </c>
      <c r="N38" s="139">
        <f t="shared" ref="N38:N43" si="17">M38/L38</f>
        <v>68.276651442346534</v>
      </c>
      <c r="O38" s="140">
        <f t="shared" ref="O38:O43" si="18">L38-I38</f>
        <v>0</v>
      </c>
      <c r="P38" s="141">
        <f t="shared" ref="P38:P43" si="19">N38-K38</f>
        <v>-10.15472110667308</v>
      </c>
      <c r="Q38" s="142">
        <f t="shared" ref="Q38:Q43" si="20">N38/K38</f>
        <v>0.87052730588991822</v>
      </c>
      <c r="R38" s="278"/>
      <c r="S38" s="143">
        <f>S22</f>
        <v>0.25028935185185186</v>
      </c>
      <c r="T38" s="144">
        <f>INDEX(T22:T37,COUNTA(T22:T37))</f>
        <v>0.70972222222222225</v>
      </c>
      <c r="U38" s="145"/>
      <c r="V38" s="156"/>
      <c r="W38" s="135"/>
      <c r="X38" s="139"/>
      <c r="Y38" s="265"/>
      <c r="Z38" s="266"/>
      <c r="AA38" s="157">
        <f t="shared" ref="AA38:AA43" si="21">M38-J38</f>
        <v>-258.94538822016352</v>
      </c>
      <c r="AB38" s="142">
        <f t="shared" ref="AB38:AB43" si="22">M38/J38</f>
        <v>0.87052730588991822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1733</v>
      </c>
      <c r="G39" s="159">
        <f t="shared" ref="G39:G43" si="23">E39*F39</f>
        <v>85818.16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1730.1164725457579</v>
      </c>
      <c r="N39" s="163">
        <f t="shared" si="17"/>
        <v>72.088186356073251</v>
      </c>
      <c r="O39" s="165">
        <f t="shared" si="18"/>
        <v>0</v>
      </c>
      <c r="P39" s="166">
        <f t="shared" si="19"/>
        <v>-11.245146977260077</v>
      </c>
      <c r="Q39" s="152">
        <f t="shared" si="20"/>
        <v>0.86505823627287903</v>
      </c>
      <c r="R39" s="276">
        <f>Q55</f>
        <v>0.85194941102095079</v>
      </c>
      <c r="S39" s="167">
        <v>0.25</v>
      </c>
      <c r="T39" s="168">
        <v>0.29173611111111108</v>
      </c>
      <c r="U39" s="169"/>
      <c r="V39" s="170">
        <v>60.099999999999966</v>
      </c>
      <c r="W39" s="87"/>
      <c r="X39" s="88"/>
      <c r="Y39" s="279"/>
      <c r="Z39" s="280"/>
      <c r="AA39" s="109">
        <f t="shared" si="21"/>
        <v>-269.88352745424208</v>
      </c>
      <c r="AB39" s="152">
        <f t="shared" si="22"/>
        <v>0.86505823627287892</v>
      </c>
      <c r="AC39" s="352">
        <f>AB55</f>
        <v>0.85194941102095068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1817</v>
      </c>
      <c r="G40" s="95">
        <f t="shared" si="23"/>
        <v>94156.94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1561.5182621150634</v>
      </c>
      <c r="N40" s="99">
        <f t="shared" si="17"/>
        <v>70.978102823411973</v>
      </c>
      <c r="O40" s="101">
        <f t="shared" si="18"/>
        <v>0</v>
      </c>
      <c r="P40" s="102">
        <f t="shared" si="19"/>
        <v>-10.84007899476984</v>
      </c>
      <c r="Q40" s="103">
        <f t="shared" si="20"/>
        <v>0.8675101456194797</v>
      </c>
      <c r="R40" s="277"/>
      <c r="S40" s="1">
        <v>0.29596064814814815</v>
      </c>
      <c r="T40" s="2">
        <v>0.34444444444444444</v>
      </c>
      <c r="U40" s="104">
        <v>6.0833333333333783</v>
      </c>
      <c r="V40" s="105">
        <v>69.816666666666663</v>
      </c>
      <c r="W40" s="106"/>
      <c r="X40" s="107"/>
      <c r="Y40" s="262"/>
      <c r="Z40" s="263"/>
      <c r="AA40" s="111">
        <f t="shared" si="21"/>
        <v>-238.48173788493659</v>
      </c>
      <c r="AB40" s="103">
        <f t="shared" si="22"/>
        <v>0.8675101456194797</v>
      </c>
      <c r="AC40" s="294"/>
    </row>
    <row r="41" spans="1:29" ht="15.75" customHeight="1">
      <c r="A41" s="271"/>
      <c r="B41" s="153" t="s">
        <v>163</v>
      </c>
      <c r="C41" s="260" t="s">
        <v>250</v>
      </c>
      <c r="D41" s="261"/>
      <c r="E41" s="93">
        <v>43.61</v>
      </c>
      <c r="F41" s="104">
        <v>2962</v>
      </c>
      <c r="G41" s="95">
        <f t="shared" si="23"/>
        <v>129172.81999999999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>F41/V41*60</f>
        <v>1514.6590909090908</v>
      </c>
      <c r="N41" s="99">
        <f t="shared" si="17"/>
        <v>75.732954545454533</v>
      </c>
      <c r="O41" s="101">
        <f t="shared" si="18"/>
        <v>0</v>
      </c>
      <c r="P41" s="102">
        <f t="shared" si="19"/>
        <v>-14.267045454545467</v>
      </c>
      <c r="Q41" s="103">
        <f t="shared" si="20"/>
        <v>0.84147727272727257</v>
      </c>
      <c r="R41" s="277"/>
      <c r="S41" s="1">
        <v>0.34722222222222221</v>
      </c>
      <c r="T41" s="2">
        <v>0.4287037037037037</v>
      </c>
      <c r="U41" s="104">
        <v>3.9999999999999858</v>
      </c>
      <c r="V41" s="105">
        <v>117.33333333333334</v>
      </c>
      <c r="W41" s="106"/>
      <c r="X41" s="107"/>
      <c r="Y41" s="262"/>
      <c r="Z41" s="263"/>
      <c r="AA41" s="111">
        <f t="shared" si="21"/>
        <v>-285.34090909090924</v>
      </c>
      <c r="AB41" s="103">
        <f t="shared" si="22"/>
        <v>0.84147727272727268</v>
      </c>
      <c r="AC41" s="294"/>
    </row>
    <row r="42" spans="1:29" ht="15.75" customHeight="1">
      <c r="A42" s="271"/>
      <c r="B42" s="153" t="s">
        <v>172</v>
      </c>
      <c r="C42" s="260" t="s">
        <v>251</v>
      </c>
      <c r="D42" s="261"/>
      <c r="E42" s="93">
        <v>62.96</v>
      </c>
      <c r="F42" s="104">
        <v>3246</v>
      </c>
      <c r="G42" s="95">
        <f t="shared" si="23"/>
        <v>204368.16</v>
      </c>
      <c r="H42" s="96"/>
      <c r="I42" s="100">
        <v>21</v>
      </c>
      <c r="J42" s="98">
        <v>2000</v>
      </c>
      <c r="K42" s="99">
        <f t="shared" si="13"/>
        <v>95.238095238095241</v>
      </c>
      <c r="L42" s="100">
        <v>21</v>
      </c>
      <c r="M42" s="98">
        <f>F42/V42*60</f>
        <v>1688.6705202312137</v>
      </c>
      <c r="N42" s="99">
        <f t="shared" si="17"/>
        <v>80.412881915772076</v>
      </c>
      <c r="O42" s="101">
        <f t="shared" si="18"/>
        <v>0</v>
      </c>
      <c r="P42" s="102">
        <f t="shared" si="19"/>
        <v>-14.825213322323165</v>
      </c>
      <c r="Q42" s="103">
        <f t="shared" si="20"/>
        <v>0.84433526011560678</v>
      </c>
      <c r="R42" s="277"/>
      <c r="S42" s="1">
        <v>0.43402777777777779</v>
      </c>
      <c r="T42" s="2">
        <v>0.51412037037037039</v>
      </c>
      <c r="U42" s="104">
        <v>7.6666666666666927</v>
      </c>
      <c r="V42" s="105">
        <v>115.33333333333334</v>
      </c>
      <c r="W42" s="106">
        <v>0.51412037037037039</v>
      </c>
      <c r="X42" s="107">
        <v>0.55486111111111114</v>
      </c>
      <c r="Y42" s="262"/>
      <c r="Z42" s="263"/>
      <c r="AA42" s="111">
        <f t="shared" si="21"/>
        <v>-311.32947976878631</v>
      </c>
      <c r="AB42" s="103">
        <f t="shared" si="22"/>
        <v>0.84433526011560689</v>
      </c>
      <c r="AC42" s="294"/>
    </row>
    <row r="43" spans="1:29" ht="15.75" customHeight="1">
      <c r="A43" s="272"/>
      <c r="B43" s="153" t="s">
        <v>169</v>
      </c>
      <c r="C43" s="260" t="s">
        <v>252</v>
      </c>
      <c r="D43" s="261"/>
      <c r="E43" s="93">
        <v>54.7</v>
      </c>
      <c r="F43" s="104">
        <v>3143</v>
      </c>
      <c r="G43" s="95">
        <f t="shared" si="23"/>
        <v>171922.1</v>
      </c>
      <c r="H43" s="113"/>
      <c r="I43" s="114">
        <v>20</v>
      </c>
      <c r="J43" s="98">
        <v>2000</v>
      </c>
      <c r="K43" s="99">
        <f t="shared" si="13"/>
        <v>100</v>
      </c>
      <c r="L43" s="114">
        <v>20</v>
      </c>
      <c r="M43" s="98">
        <f>F43/V43*60</f>
        <v>1683.7500000000014</v>
      </c>
      <c r="N43" s="99">
        <f t="shared" si="17"/>
        <v>84.187500000000071</v>
      </c>
      <c r="O43" s="101">
        <f t="shared" si="18"/>
        <v>0</v>
      </c>
      <c r="P43" s="102">
        <f t="shared" si="19"/>
        <v>-15.812499999999929</v>
      </c>
      <c r="Q43" s="103">
        <f t="shared" si="20"/>
        <v>0.84187500000000071</v>
      </c>
      <c r="R43" s="277"/>
      <c r="S43" s="1">
        <v>0.55486111111111114</v>
      </c>
      <c r="T43" s="2">
        <v>0.63263888888888886</v>
      </c>
      <c r="U43" s="104">
        <v>58.666666666666671</v>
      </c>
      <c r="V43" s="105">
        <v>111.99999999999991</v>
      </c>
      <c r="W43" s="106"/>
      <c r="X43" s="107"/>
      <c r="Y43" s="262"/>
      <c r="Z43" s="263"/>
      <c r="AA43" s="111">
        <f t="shared" si="21"/>
        <v>-316.24999999999864</v>
      </c>
      <c r="AB43" s="103">
        <f t="shared" si="22"/>
        <v>0.84187500000000071</v>
      </c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24">AVERAGE(I39:I54)</f>
        <v>21.4</v>
      </c>
      <c r="J55" s="138">
        <f t="shared" si="24"/>
        <v>1920</v>
      </c>
      <c r="K55" s="139">
        <f t="shared" ref="K55" si="25">J55/I55</f>
        <v>89.719626168224309</v>
      </c>
      <c r="L55" s="137">
        <f t="shared" ref="L55:M55" si="26">AVERAGE(L39:L54)</f>
        <v>21.4</v>
      </c>
      <c r="M55" s="138">
        <f t="shared" si="26"/>
        <v>1635.7428691602254</v>
      </c>
      <c r="N55" s="139">
        <f>M55/L55</f>
        <v>76.436582671038579</v>
      </c>
      <c r="O55" s="140">
        <f>L55-I55</f>
        <v>0</v>
      </c>
      <c r="P55" s="141">
        <f>N55-K55</f>
        <v>-13.28304349718573</v>
      </c>
      <c r="Q55" s="142">
        <f>N55/K55</f>
        <v>0.85194941102095079</v>
      </c>
      <c r="R55" s="278"/>
      <c r="S55" s="143">
        <f>S39</f>
        <v>0.25</v>
      </c>
      <c r="T55" s="144">
        <f>INDEX(T39:T54,COUNTA(T39:T54))</f>
        <v>0.63263888888888886</v>
      </c>
      <c r="U55" s="145"/>
      <c r="V55" s="156"/>
      <c r="W55" s="188"/>
      <c r="X55" s="189"/>
      <c r="Y55" s="265"/>
      <c r="Z55" s="266"/>
      <c r="AA55" s="157">
        <f>M55-J55</f>
        <v>-284.25713083977462</v>
      </c>
      <c r="AB55" s="142">
        <f>M55/J55</f>
        <v>0.85194941102095068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1767</v>
      </c>
      <c r="G56" s="159">
        <f t="shared" ref="G56:G59" si="27">E56*F56</f>
        <v>83702.789999999994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1729.9972803916246</v>
      </c>
      <c r="N56" s="163">
        <f>M56/L56</f>
        <v>82.380822875791651</v>
      </c>
      <c r="O56" s="165">
        <f>L56-I56</f>
        <v>0</v>
      </c>
      <c r="P56" s="166">
        <f>N56-K56</f>
        <v>-12.85727236230359</v>
      </c>
      <c r="Q56" s="152">
        <f>N56/K56</f>
        <v>0.8649986401958123</v>
      </c>
      <c r="R56" s="276">
        <f>Q72</f>
        <v>0.87072126436772501</v>
      </c>
      <c r="S56" s="167">
        <v>0.25</v>
      </c>
      <c r="T56" s="168">
        <v>0.29255787037037034</v>
      </c>
      <c r="U56" s="169"/>
      <c r="V56" s="170">
        <v>61.283333333333296</v>
      </c>
      <c r="W56" s="168"/>
      <c r="X56" s="171"/>
      <c r="Y56" s="279"/>
      <c r="Z56" s="280"/>
      <c r="AA56" s="109">
        <f>M56-J56</f>
        <v>-270.0027196083754</v>
      </c>
      <c r="AB56" s="152">
        <f>M56/J56</f>
        <v>0.8649986401958123</v>
      </c>
      <c r="AC56" s="267">
        <f>AB72</f>
        <v>0.87072126436772512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2298</v>
      </c>
      <c r="G57" s="95">
        <f t="shared" si="27"/>
        <v>129676.14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1739.0792516291785</v>
      </c>
      <c r="N57" s="99">
        <f>M57/L57</f>
        <v>79.049056892235384</v>
      </c>
      <c r="O57" s="101">
        <f>L57-I57</f>
        <v>0</v>
      </c>
      <c r="P57" s="102">
        <f>N57-K57</f>
        <v>-11.860034016855522</v>
      </c>
      <c r="Q57" s="103">
        <f>N57/K57</f>
        <v>0.86953962581458921</v>
      </c>
      <c r="R57" s="277"/>
      <c r="S57" s="1">
        <v>0.29791666666666666</v>
      </c>
      <c r="T57" s="2">
        <v>0.35297453703703702</v>
      </c>
      <c r="U57" s="104">
        <v>7.7166666666667005</v>
      </c>
      <c r="V57" s="105">
        <v>79.283333333333303</v>
      </c>
      <c r="W57" s="106"/>
      <c r="X57" s="107"/>
      <c r="Y57" s="262"/>
      <c r="Z57" s="263"/>
      <c r="AA57" s="111">
        <f>M57-J57</f>
        <v>-260.92074837082146</v>
      </c>
      <c r="AB57" s="103">
        <f>M57/J57</f>
        <v>0.86953962581458932</v>
      </c>
      <c r="AC57" s="268"/>
    </row>
    <row r="58" spans="1:29" ht="15.75" customHeight="1">
      <c r="A58" s="282"/>
      <c r="B58" s="153" t="s">
        <v>172</v>
      </c>
      <c r="C58" s="260" t="s">
        <v>183</v>
      </c>
      <c r="D58" s="261"/>
      <c r="E58" s="93">
        <v>58.67</v>
      </c>
      <c r="F58" s="94">
        <v>3817</v>
      </c>
      <c r="G58" s="95">
        <f t="shared" si="27"/>
        <v>223943.39</v>
      </c>
      <c r="H58" s="96"/>
      <c r="I58" s="97">
        <v>24</v>
      </c>
      <c r="J58" s="98">
        <v>2000</v>
      </c>
      <c r="K58" s="99">
        <f t="shared" si="13"/>
        <v>83.333333333333329</v>
      </c>
      <c r="L58" s="100">
        <v>24</v>
      </c>
      <c r="M58" s="98">
        <f>F58/V58*60</f>
        <v>1756.063897763577</v>
      </c>
      <c r="N58" s="99">
        <f>M58/L58</f>
        <v>73.169329073482373</v>
      </c>
      <c r="O58" s="101">
        <f>L58-I58</f>
        <v>0</v>
      </c>
      <c r="P58" s="102">
        <f>N58-K58</f>
        <v>-10.164004259850955</v>
      </c>
      <c r="Q58" s="103">
        <f>N58/K58</f>
        <v>0.87803194888178848</v>
      </c>
      <c r="R58" s="277"/>
      <c r="S58" s="1">
        <v>0.35833333333333328</v>
      </c>
      <c r="T58" s="2">
        <v>0.44890046296296299</v>
      </c>
      <c r="U58" s="104">
        <v>7.7166666666666206</v>
      </c>
      <c r="V58" s="105">
        <v>130.41666666666677</v>
      </c>
      <c r="W58" s="106">
        <v>0.44890046296296299</v>
      </c>
      <c r="X58" s="107">
        <v>0.48755787037037035</v>
      </c>
      <c r="Y58" s="262"/>
      <c r="Z58" s="263"/>
      <c r="AA58" s="111">
        <f>M58-J58</f>
        <v>-243.93610223642304</v>
      </c>
      <c r="AB58" s="103">
        <f>M58/J58</f>
        <v>0.87803194888178848</v>
      </c>
      <c r="AC58" s="268"/>
    </row>
    <row r="59" spans="1:29" ht="15.75" customHeight="1">
      <c r="A59" s="282"/>
      <c r="B59" s="153" t="s">
        <v>172</v>
      </c>
      <c r="C59" s="260" t="s">
        <v>178</v>
      </c>
      <c r="D59" s="261"/>
      <c r="E59" s="93">
        <v>59.34</v>
      </c>
      <c r="F59" s="94">
        <v>2580</v>
      </c>
      <c r="G59" s="95">
        <f t="shared" si="27"/>
        <v>153097.20000000001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1740.6296851574202</v>
      </c>
      <c r="N59" s="99">
        <f>M59/L59</f>
        <v>72.526236881559171</v>
      </c>
      <c r="O59" s="101">
        <f>L59-I59</f>
        <v>0</v>
      </c>
      <c r="P59" s="102">
        <f>N59-K59</f>
        <v>-10.807096451774157</v>
      </c>
      <c r="Q59" s="103">
        <f>N59/K59</f>
        <v>0.87031484257871006</v>
      </c>
      <c r="R59" s="277"/>
      <c r="S59" s="1">
        <v>0.48755787037037035</v>
      </c>
      <c r="T59" s="2">
        <v>0.54931712962962964</v>
      </c>
      <c r="U59" s="104">
        <v>55.6666666666666</v>
      </c>
      <c r="V59" s="105">
        <v>88.93333333333338</v>
      </c>
      <c r="W59" s="106"/>
      <c r="X59" s="107"/>
      <c r="Y59" s="262"/>
      <c r="Z59" s="263"/>
      <c r="AA59" s="111">
        <f>M59-J59</f>
        <v>-259.37031484257977</v>
      </c>
      <c r="AB59" s="103">
        <f>M59/J59</f>
        <v>0.87031484257871017</v>
      </c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22.75</v>
      </c>
      <c r="J72" s="138">
        <f t="shared" si="28"/>
        <v>2000</v>
      </c>
      <c r="K72" s="139">
        <f t="shared" ref="K72" si="29">J72/I72</f>
        <v>87.912087912087912</v>
      </c>
      <c r="L72" s="137">
        <f t="shared" ref="L72:M72" si="30">AVERAGE(L56:L71)</f>
        <v>22.75</v>
      </c>
      <c r="M72" s="138">
        <f t="shared" si="30"/>
        <v>1741.4425287354502</v>
      </c>
      <c r="N72" s="139">
        <f t="shared" ref="N72:N79" si="31">M72/L72</f>
        <v>76.546924340019785</v>
      </c>
      <c r="O72" s="140">
        <f t="shared" ref="O72:O79" si="32">L72-I72</f>
        <v>0</v>
      </c>
      <c r="P72" s="141">
        <f t="shared" ref="P72:P79" si="33">N72-K72</f>
        <v>-11.365163572068127</v>
      </c>
      <c r="Q72" s="142">
        <f t="shared" ref="Q72:Q79" si="34">N72/K72</f>
        <v>0.87072126436772501</v>
      </c>
      <c r="R72" s="278"/>
      <c r="S72" s="143">
        <f>S56</f>
        <v>0.25</v>
      </c>
      <c r="T72" s="144">
        <f>INDEX(T56:T71,COUNTA(T56:T71))</f>
        <v>0.54931712962962964</v>
      </c>
      <c r="U72" s="145"/>
      <c r="V72" s="156"/>
      <c r="W72" s="135"/>
      <c r="X72" s="139"/>
      <c r="Y72" s="265"/>
      <c r="Z72" s="266"/>
      <c r="AA72" s="157">
        <f t="shared" ref="AA72:AA79" si="35">M72-J72</f>
        <v>-258.5574712645498</v>
      </c>
      <c r="AB72" s="142">
        <f t="shared" ref="AB72:AB79" si="36">M72/J72</f>
        <v>0.87072126436772512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6104</v>
      </c>
      <c r="G73" s="159">
        <f t="shared" ref="G73:G79" si="37">E73*F73</f>
        <v>231585.75999999998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8">F73/V73*60</f>
        <v>3031.7880794701982</v>
      </c>
      <c r="N73" s="163">
        <f t="shared" si="31"/>
        <v>144.37086092715231</v>
      </c>
      <c r="O73" s="165">
        <f t="shared" si="32"/>
        <v>0</v>
      </c>
      <c r="P73" s="166">
        <f t="shared" si="33"/>
        <v>-27.057710501419109</v>
      </c>
      <c r="Q73" s="152">
        <f t="shared" si="34"/>
        <v>0.84216335540838849</v>
      </c>
      <c r="R73" s="276">
        <f>Q89</f>
        <v>0.86772653983116599</v>
      </c>
      <c r="S73" s="167">
        <v>0.25013888888888891</v>
      </c>
      <c r="T73" s="168">
        <v>0.33402777777777781</v>
      </c>
      <c r="U73" s="169"/>
      <c r="V73" s="170">
        <v>120.80000000000001</v>
      </c>
      <c r="W73" s="168"/>
      <c r="X73" s="171"/>
      <c r="Y73" s="279"/>
      <c r="Z73" s="280"/>
      <c r="AA73" s="109">
        <f t="shared" si="35"/>
        <v>-568.21192052980177</v>
      </c>
      <c r="AB73" s="152">
        <f t="shared" si="36"/>
        <v>0.84216335540838838</v>
      </c>
      <c r="AC73" s="267">
        <f>AB89</f>
        <v>0.86772653983116599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2471</v>
      </c>
      <c r="G74" s="95">
        <f t="shared" si="37"/>
        <v>96344.290000000008</v>
      </c>
      <c r="H74" s="96"/>
      <c r="I74" s="97">
        <v>19</v>
      </c>
      <c r="J74" s="98">
        <v>3600</v>
      </c>
      <c r="K74" s="99">
        <f t="shared" ref="K74:K112" si="39">J74/I74</f>
        <v>189.47368421052633</v>
      </c>
      <c r="L74" s="100">
        <v>19</v>
      </c>
      <c r="M74" s="98">
        <f t="shared" si="38"/>
        <v>3016.480162767044</v>
      </c>
      <c r="N74" s="99">
        <f t="shared" si="31"/>
        <v>158.76211382984442</v>
      </c>
      <c r="O74" s="101">
        <f t="shared" si="32"/>
        <v>0</v>
      </c>
      <c r="P74" s="102">
        <f t="shared" si="33"/>
        <v>-30.711570380681906</v>
      </c>
      <c r="Q74" s="103">
        <f t="shared" si="34"/>
        <v>0.8379111563241789</v>
      </c>
      <c r="R74" s="277"/>
      <c r="S74" s="1">
        <v>0.33750000000000002</v>
      </c>
      <c r="T74" s="2">
        <v>0.37163194444444442</v>
      </c>
      <c r="U74" s="104">
        <v>4.9999999999999822</v>
      </c>
      <c r="V74" s="105">
        <v>49.149999999999928</v>
      </c>
      <c r="W74" s="106"/>
      <c r="X74" s="107"/>
      <c r="Y74" s="262"/>
      <c r="Z74" s="263"/>
      <c r="AA74" s="111">
        <f t="shared" si="35"/>
        <v>-583.51983723295598</v>
      </c>
      <c r="AB74" s="103">
        <f t="shared" si="36"/>
        <v>0.8379111563241789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3955</v>
      </c>
      <c r="G75" s="95">
        <f t="shared" si="37"/>
        <v>123672.84999999999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3028.0731603572963</v>
      </c>
      <c r="N75" s="99">
        <f t="shared" si="31"/>
        <v>159.37227159775244</v>
      </c>
      <c r="O75" s="101">
        <f t="shared" si="32"/>
        <v>0</v>
      </c>
      <c r="P75" s="102">
        <f t="shared" si="33"/>
        <v>-30.101412612773885</v>
      </c>
      <c r="Q75" s="103">
        <f t="shared" si="34"/>
        <v>0.84113143343258223</v>
      </c>
      <c r="R75" s="277"/>
      <c r="S75" s="1">
        <v>0.37569444444444444</v>
      </c>
      <c r="T75" s="2">
        <v>0.43011574074074072</v>
      </c>
      <c r="U75" s="104">
        <v>5.8500000000000352</v>
      </c>
      <c r="V75" s="105">
        <v>78.366666666666632</v>
      </c>
      <c r="W75" s="106">
        <v>0.43011574074074072</v>
      </c>
      <c r="X75" s="107">
        <v>0.47222222222222221</v>
      </c>
      <c r="Y75" s="262"/>
      <c r="Z75" s="263"/>
      <c r="AA75" s="111">
        <f t="shared" si="35"/>
        <v>-571.92683964270373</v>
      </c>
      <c r="AB75" s="103">
        <f t="shared" si="36"/>
        <v>0.84113143343258234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3684</v>
      </c>
      <c r="G76" s="95">
        <f t="shared" si="37"/>
        <v>135792.24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3197.299903567985</v>
      </c>
      <c r="N76" s="99">
        <f t="shared" si="31"/>
        <v>152.25237636038023</v>
      </c>
      <c r="O76" s="101">
        <f t="shared" si="32"/>
        <v>0</v>
      </c>
      <c r="P76" s="102">
        <f t="shared" si="33"/>
        <v>-19.176195068191191</v>
      </c>
      <c r="Q76" s="103">
        <f t="shared" si="34"/>
        <v>0.88813886210221804</v>
      </c>
      <c r="R76" s="277"/>
      <c r="S76" s="1">
        <v>0.47222222222222221</v>
      </c>
      <c r="T76" s="2">
        <v>0.52023148148148146</v>
      </c>
      <c r="U76" s="104">
        <v>60.633333333333354</v>
      </c>
      <c r="V76" s="105">
        <v>69.133333333333326</v>
      </c>
      <c r="W76" s="106"/>
      <c r="X76" s="107"/>
      <c r="Y76" s="262"/>
      <c r="Z76" s="263"/>
      <c r="AA76" s="191">
        <f t="shared" si="35"/>
        <v>-402.70009643201502</v>
      </c>
      <c r="AB76" s="192">
        <f t="shared" si="36"/>
        <v>0.88813886210221804</v>
      </c>
      <c r="AC76" s="268"/>
    </row>
    <row r="77" spans="1:29" ht="15.75" customHeight="1">
      <c r="A77" s="272"/>
      <c r="B77" s="92" t="s">
        <v>179</v>
      </c>
      <c r="C77" s="286" t="s">
        <v>192</v>
      </c>
      <c r="D77" s="286"/>
      <c r="E77" s="93">
        <v>38</v>
      </c>
      <c r="F77" s="98">
        <v>1884</v>
      </c>
      <c r="G77" s="95">
        <f t="shared" si="37"/>
        <v>71592</v>
      </c>
      <c r="H77" s="113">
        <v>2</v>
      </c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 t="shared" si="38"/>
        <v>3187.2180451127911</v>
      </c>
      <c r="N77" s="99">
        <f t="shared" si="31"/>
        <v>151.77228786251385</v>
      </c>
      <c r="O77" s="101">
        <f t="shared" si="32"/>
        <v>0</v>
      </c>
      <c r="P77" s="102">
        <f t="shared" si="33"/>
        <v>-19.656283566057567</v>
      </c>
      <c r="Q77" s="103">
        <f t="shared" si="34"/>
        <v>0.8853383458646642</v>
      </c>
      <c r="R77" s="277"/>
      <c r="S77" s="1">
        <v>0.52569444444444446</v>
      </c>
      <c r="T77" s="2">
        <v>0.55032407407407402</v>
      </c>
      <c r="U77" s="104">
        <v>7.866666666666724</v>
      </c>
      <c r="V77" s="105">
        <v>35.466666666666562</v>
      </c>
      <c r="W77" s="106"/>
      <c r="X77" s="107"/>
      <c r="Y77" s="262"/>
      <c r="Z77" s="263"/>
      <c r="AA77" s="191">
        <f t="shared" si="35"/>
        <v>-412.78195488720894</v>
      </c>
      <c r="AB77" s="192">
        <f t="shared" si="36"/>
        <v>0.8853383458646642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5136</v>
      </c>
      <c r="G78" s="115">
        <f t="shared" si="37"/>
        <v>198403.68000000002</v>
      </c>
      <c r="H78" s="116"/>
      <c r="I78" s="97">
        <v>20</v>
      </c>
      <c r="J78" s="98">
        <v>3600</v>
      </c>
      <c r="K78" s="99">
        <f t="shared" si="39"/>
        <v>180</v>
      </c>
      <c r="L78" s="100">
        <v>20</v>
      </c>
      <c r="M78" s="98">
        <f t="shared" si="38"/>
        <v>3205.5478502080477</v>
      </c>
      <c r="N78" s="99">
        <f t="shared" si="31"/>
        <v>160.27739251040239</v>
      </c>
      <c r="O78" s="101">
        <f t="shared" si="32"/>
        <v>0</v>
      </c>
      <c r="P78" s="102">
        <f t="shared" si="33"/>
        <v>-19.722607489597607</v>
      </c>
      <c r="Q78" s="103">
        <f t="shared" si="34"/>
        <v>0.89042995839112438</v>
      </c>
      <c r="R78" s="277"/>
      <c r="S78" s="1">
        <v>0.55486111111111114</v>
      </c>
      <c r="T78" s="2">
        <v>0.62162037037037032</v>
      </c>
      <c r="U78" s="104">
        <v>6.5333333333334487</v>
      </c>
      <c r="V78" s="105">
        <v>96.133333333333226</v>
      </c>
      <c r="W78" s="106"/>
      <c r="X78" s="107"/>
      <c r="Y78" s="262"/>
      <c r="Z78" s="263"/>
      <c r="AA78" s="191">
        <f t="shared" si="35"/>
        <v>-394.45214979195225</v>
      </c>
      <c r="AB78" s="192">
        <f t="shared" si="36"/>
        <v>0.89042995839112438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4716</v>
      </c>
      <c r="G79" s="115">
        <f t="shared" si="37"/>
        <v>179208</v>
      </c>
      <c r="H79" s="119"/>
      <c r="I79" s="97">
        <v>21</v>
      </c>
      <c r="J79" s="98">
        <v>3600</v>
      </c>
      <c r="K79" s="99">
        <f t="shared" si="39"/>
        <v>171.42857142857142</v>
      </c>
      <c r="L79" s="114">
        <v>21</v>
      </c>
      <c r="M79" s="98">
        <f t="shared" si="38"/>
        <v>3200.3016022620163</v>
      </c>
      <c r="N79" s="99">
        <f t="shared" si="31"/>
        <v>152.39531439342935</v>
      </c>
      <c r="O79" s="120">
        <f t="shared" si="32"/>
        <v>0</v>
      </c>
      <c r="P79" s="121">
        <f t="shared" si="33"/>
        <v>-19.033257035142071</v>
      </c>
      <c r="Q79" s="122">
        <f t="shared" si="34"/>
        <v>0.88897266729500457</v>
      </c>
      <c r="R79" s="277"/>
      <c r="S79" s="1">
        <v>0.62638888888888888</v>
      </c>
      <c r="T79" s="2">
        <v>0.68778935185185186</v>
      </c>
      <c r="U79" s="104">
        <v>6.8666666666667275</v>
      </c>
      <c r="V79" s="105">
        <v>88.416666666666686</v>
      </c>
      <c r="W79" s="106"/>
      <c r="X79" s="107"/>
      <c r="Y79" s="262"/>
      <c r="Z79" s="263"/>
      <c r="AA79" s="191">
        <f t="shared" si="35"/>
        <v>-399.69839773798367</v>
      </c>
      <c r="AB79" s="192">
        <f t="shared" si="36"/>
        <v>0.88897266729500457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20.285714285714285</v>
      </c>
      <c r="J89" s="138">
        <f t="shared" si="40"/>
        <v>3600</v>
      </c>
      <c r="K89" s="139">
        <f t="shared" ref="K89" si="41">J89/I89</f>
        <v>177.46478873239437</v>
      </c>
      <c r="L89" s="137">
        <f t="shared" ref="L89:M89" si="42">AVERAGE(L73:L88)</f>
        <v>20.285714285714285</v>
      </c>
      <c r="M89" s="138">
        <f t="shared" si="42"/>
        <v>3123.8155433921975</v>
      </c>
      <c r="N89" s="139">
        <f>M89/L89</f>
        <v>153.99090706862947</v>
      </c>
      <c r="O89" s="140">
        <f>L89-I89</f>
        <v>0</v>
      </c>
      <c r="P89" s="141">
        <f>N89-K89</f>
        <v>-23.473881663764899</v>
      </c>
      <c r="Q89" s="142">
        <f>N89/K89</f>
        <v>0.86772653983116599</v>
      </c>
      <c r="R89" s="278"/>
      <c r="S89" s="143">
        <f>S73</f>
        <v>0.25013888888888891</v>
      </c>
      <c r="T89" s="144">
        <f>INDEX(T73:T88,COUNTA(T73:T88))</f>
        <v>0.68778935185185186</v>
      </c>
      <c r="U89" s="145"/>
      <c r="V89" s="156"/>
      <c r="W89" s="135"/>
      <c r="X89" s="139"/>
      <c r="Y89" s="265"/>
      <c r="Z89" s="266"/>
      <c r="AA89" s="157">
        <f>M89-J89</f>
        <v>-476.18445660780253</v>
      </c>
      <c r="AB89" s="142">
        <f>M89/J89</f>
        <v>0.86772653983116599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1696</v>
      </c>
      <c r="G90" s="159">
        <f t="shared" ref="G90:G93" si="43">E90*F90</f>
        <v>58054.079999999994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2587.1186440677989</v>
      </c>
      <c r="N90" s="163">
        <f>M90/L90</f>
        <v>161.69491525423743</v>
      </c>
      <c r="O90" s="165">
        <f>L90-I90</f>
        <v>0</v>
      </c>
      <c r="P90" s="166">
        <f>N90-K90</f>
        <v>-25.805084745762571</v>
      </c>
      <c r="Q90" s="152">
        <f>N90/K90</f>
        <v>0.86237288135593293</v>
      </c>
      <c r="R90" s="276">
        <f>Q106</f>
        <v>0.86942437614775758</v>
      </c>
      <c r="S90" s="167">
        <v>0.25</v>
      </c>
      <c r="T90" s="168">
        <v>0.27731481481481479</v>
      </c>
      <c r="U90" s="169"/>
      <c r="V90" s="170">
        <v>39.3333333333333</v>
      </c>
      <c r="W90" s="173"/>
      <c r="X90" s="151"/>
      <c r="Y90" s="279"/>
      <c r="Z90" s="280"/>
      <c r="AA90" s="109">
        <f>M90-J90</f>
        <v>-412.88135593220113</v>
      </c>
      <c r="AB90" s="152">
        <f>M90/J90</f>
        <v>0.86237288135593293</v>
      </c>
      <c r="AC90" s="267">
        <f>AB106</f>
        <v>0.86942437614775758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1350</v>
      </c>
      <c r="G91" s="95">
        <f t="shared" si="43"/>
        <v>46939.500000000007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2583.7320574162659</v>
      </c>
      <c r="N91" s="99">
        <f>M91/L91</f>
        <v>234.8847324923878</v>
      </c>
      <c r="O91" s="101">
        <f>L91-I91</f>
        <v>0</v>
      </c>
      <c r="P91" s="102">
        <f>N91-K91</f>
        <v>-37.84254023488495</v>
      </c>
      <c r="Q91" s="103">
        <f>N91/K91</f>
        <v>0.86124401913875515</v>
      </c>
      <c r="R91" s="277"/>
      <c r="S91" s="1">
        <v>0.28055555555555556</v>
      </c>
      <c r="T91" s="2">
        <v>0.30232638888888891</v>
      </c>
      <c r="U91" s="104">
        <v>4.6666666666667034</v>
      </c>
      <c r="V91" s="105">
        <v>31.350000000000023</v>
      </c>
      <c r="W91" s="106"/>
      <c r="X91" s="107"/>
      <c r="Y91" s="262"/>
      <c r="Z91" s="263"/>
      <c r="AA91" s="111">
        <f>M91-J91</f>
        <v>-416.26794258373411</v>
      </c>
      <c r="AB91" s="103">
        <f>M91/J91</f>
        <v>0.86124401913875526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4910</v>
      </c>
      <c r="G92" s="95">
        <f t="shared" si="43"/>
        <v>175925.3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2877.4214553149905</v>
      </c>
      <c r="N92" s="99">
        <f>M92/L92</f>
        <v>239.78512127624921</v>
      </c>
      <c r="O92" s="101">
        <f>L92-I92</f>
        <v>0</v>
      </c>
      <c r="P92" s="102">
        <f>N92-K92</f>
        <v>-32.964878723750786</v>
      </c>
      <c r="Q92" s="103">
        <f>N92/K92</f>
        <v>0.87913884977543255</v>
      </c>
      <c r="R92" s="277"/>
      <c r="S92" s="1">
        <v>0.35416666666666663</v>
      </c>
      <c r="T92" s="2">
        <v>0.42526620370370372</v>
      </c>
      <c r="U92" s="104">
        <v>4.9999999999999822</v>
      </c>
      <c r="V92" s="105">
        <v>102.38333333333341</v>
      </c>
      <c r="W92" s="106">
        <v>0.42526620370370372</v>
      </c>
      <c r="X92" s="107">
        <v>0.46326388888888886</v>
      </c>
      <c r="Y92" s="262"/>
      <c r="Z92" s="263"/>
      <c r="AA92" s="111">
        <f>M92-J92</f>
        <v>-395.57854468500955</v>
      </c>
      <c r="AB92" s="103">
        <f>M92/J92</f>
        <v>0.87913884977543244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4190</v>
      </c>
      <c r="G93" s="115">
        <f t="shared" si="43"/>
        <v>152557.9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2859.5260663507102</v>
      </c>
      <c r="N93" s="99">
        <f>M93/L93</f>
        <v>259.95691512279183</v>
      </c>
      <c r="O93" s="101">
        <f>L93-I93</f>
        <v>0</v>
      </c>
      <c r="P93" s="102">
        <f>N93-K93</f>
        <v>-37.588539422662734</v>
      </c>
      <c r="Q93" s="103">
        <f>N93/K93</f>
        <v>0.87367126989022603</v>
      </c>
      <c r="R93" s="277"/>
      <c r="S93" s="1">
        <v>0.46326388888888886</v>
      </c>
      <c r="T93" s="2">
        <v>0.52431712962962962</v>
      </c>
      <c r="U93" s="104">
        <v>54.716666666666612</v>
      </c>
      <c r="V93" s="105">
        <v>87.916666666666686</v>
      </c>
      <c r="W93" s="106"/>
      <c r="X93" s="107"/>
      <c r="Y93" s="262"/>
      <c r="Z93" s="263"/>
      <c r="AA93" s="111">
        <f>M93-J93</f>
        <v>-413.47393364928985</v>
      </c>
      <c r="AB93" s="103">
        <f>M93/J93</f>
        <v>0.87367126989022614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2726.9495557874416</v>
      </c>
      <c r="N106" s="139">
        <f t="shared" ref="N106:N112" si="47">M106/L106</f>
        <v>218.15596446299531</v>
      </c>
      <c r="O106" s="140">
        <f t="shared" ref="O106:O112" si="48">L106-I106</f>
        <v>0</v>
      </c>
      <c r="P106" s="141">
        <f t="shared" ref="P106:P112" si="49">N106-K106</f>
        <v>-32.764035537004673</v>
      </c>
      <c r="Q106" s="142">
        <f t="shared" ref="Q106:Q112" si="50">N106/K106</f>
        <v>0.86942437614775758</v>
      </c>
      <c r="R106" s="278"/>
      <c r="S106" s="143">
        <f>S90</f>
        <v>0.25</v>
      </c>
      <c r="T106" s="144">
        <f>INDEX(T90:T105,COUNTA(T90:T105))</f>
        <v>0.52431712962962962</v>
      </c>
      <c r="U106" s="145"/>
      <c r="V106" s="156"/>
      <c r="W106" s="135"/>
      <c r="X106" s="139"/>
      <c r="Y106" s="265"/>
      <c r="Z106" s="266"/>
      <c r="AA106" s="157">
        <f t="shared" ref="AA106:AA112" si="51">M106-J106</f>
        <v>-409.55044421255843</v>
      </c>
      <c r="AB106" s="142">
        <f t="shared" ref="AB106:AB112" si="52">M106/J106</f>
        <v>0.86942437614775758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698</v>
      </c>
      <c r="G107" s="159">
        <f t="shared" ref="G107:G112" si="53">E107*F107</f>
        <v>18587.739999999998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 t="shared" ref="M107:M112" si="54">F107/V107*60</f>
        <v>2795.1056729699671</v>
      </c>
      <c r="N107" s="163">
        <f t="shared" si="47"/>
        <v>465.85094549499451</v>
      </c>
      <c r="O107" s="165">
        <f t="shared" si="48"/>
        <v>0</v>
      </c>
      <c r="P107" s="166">
        <f t="shared" si="49"/>
        <v>-79.649054505005495</v>
      </c>
      <c r="Q107" s="152">
        <f t="shared" si="50"/>
        <v>0.85398890099907332</v>
      </c>
      <c r="R107" s="276">
        <f>Q123</f>
        <v>0.85921920980996025</v>
      </c>
      <c r="S107" s="193">
        <v>0.25001157407407409</v>
      </c>
      <c r="T107" s="194">
        <v>0.26041666666666669</v>
      </c>
      <c r="U107" s="169"/>
      <c r="V107" s="170">
        <v>14.983333333333331</v>
      </c>
      <c r="W107" s="168"/>
      <c r="X107" s="171"/>
      <c r="Y107" s="279"/>
      <c r="Z107" s="280"/>
      <c r="AA107" s="109">
        <f t="shared" si="51"/>
        <v>-477.89432703003285</v>
      </c>
      <c r="AB107" s="152">
        <f t="shared" si="52"/>
        <v>0.85398890099907332</v>
      </c>
      <c r="AC107" s="267">
        <f>AB123</f>
        <v>0.85921920980996036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1644</v>
      </c>
      <c r="G108" s="95">
        <f t="shared" si="53"/>
        <v>50306.400000000001</v>
      </c>
      <c r="H108" s="96"/>
      <c r="I108" s="97">
        <v>6</v>
      </c>
      <c r="J108" s="98">
        <v>3273</v>
      </c>
      <c r="K108" s="99">
        <f t="shared" si="39"/>
        <v>545.5</v>
      </c>
      <c r="L108" s="100">
        <v>6</v>
      </c>
      <c r="M108" s="98">
        <f t="shared" si="54"/>
        <v>2799.6215704825004</v>
      </c>
      <c r="N108" s="99">
        <f t="shared" si="47"/>
        <v>466.60359508041671</v>
      </c>
      <c r="O108" s="101">
        <f t="shared" si="48"/>
        <v>0</v>
      </c>
      <c r="P108" s="102">
        <f t="shared" si="49"/>
        <v>-78.89640491958329</v>
      </c>
      <c r="Q108" s="103">
        <f t="shared" si="50"/>
        <v>0.85536864359379783</v>
      </c>
      <c r="R108" s="277"/>
      <c r="S108" s="1">
        <v>0.26458333333333334</v>
      </c>
      <c r="T108" s="2">
        <v>0.28905092592592591</v>
      </c>
      <c r="U108" s="104">
        <v>5.9999999999999787</v>
      </c>
      <c r="V108" s="105">
        <v>35.233333333333299</v>
      </c>
      <c r="W108" s="106"/>
      <c r="X108" s="113"/>
      <c r="Y108" s="262"/>
      <c r="Z108" s="263"/>
      <c r="AA108" s="111">
        <f t="shared" si="51"/>
        <v>-473.37842951749963</v>
      </c>
      <c r="AB108" s="103">
        <f t="shared" si="52"/>
        <v>0.85536864359379783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1753</v>
      </c>
      <c r="G109" s="95">
        <f t="shared" si="53"/>
        <v>43351.69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 t="shared" si="54"/>
        <v>3116.4444444444448</v>
      </c>
      <c r="N109" s="99">
        <f t="shared" si="47"/>
        <v>519.4074074074075</v>
      </c>
      <c r="O109" s="101">
        <f t="shared" si="48"/>
        <v>0</v>
      </c>
      <c r="P109" s="102">
        <f t="shared" si="49"/>
        <v>-80.592592592592496</v>
      </c>
      <c r="Q109" s="103">
        <f t="shared" si="50"/>
        <v>0.86567901234567912</v>
      </c>
      <c r="R109" s="277"/>
      <c r="S109" s="1">
        <v>0.29322916666666665</v>
      </c>
      <c r="T109" s="2">
        <v>0.31666666666666665</v>
      </c>
      <c r="U109" s="104">
        <v>6.0166666666666746</v>
      </c>
      <c r="V109" s="105">
        <v>33.75</v>
      </c>
      <c r="W109" s="106"/>
      <c r="X109" s="107"/>
      <c r="Y109" s="262"/>
      <c r="Z109" s="263"/>
      <c r="AA109" s="111">
        <f t="shared" si="51"/>
        <v>-483.5555555555552</v>
      </c>
      <c r="AB109" s="103">
        <f t="shared" si="52"/>
        <v>0.86567901234567912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1308</v>
      </c>
      <c r="G110" s="95">
        <f t="shared" si="53"/>
        <v>32621.52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 t="shared" si="54"/>
        <v>3101.9762845849755</v>
      </c>
      <c r="N110" s="99">
        <f t="shared" si="47"/>
        <v>516.99604743082921</v>
      </c>
      <c r="O110" s="101">
        <f t="shared" si="48"/>
        <v>0</v>
      </c>
      <c r="P110" s="102">
        <f t="shared" si="49"/>
        <v>-83.003952569170792</v>
      </c>
      <c r="Q110" s="103">
        <f t="shared" si="50"/>
        <v>0.86166007905138198</v>
      </c>
      <c r="R110" s="277"/>
      <c r="S110" s="1">
        <v>0.31944444444444442</v>
      </c>
      <c r="T110" s="2">
        <v>0.33701388888888889</v>
      </c>
      <c r="U110" s="104">
        <v>3.9999999999999858</v>
      </c>
      <c r="V110" s="105">
        <v>25.30000000000004</v>
      </c>
      <c r="W110" s="106"/>
      <c r="X110" s="113"/>
      <c r="Y110" s="262"/>
      <c r="Z110" s="263"/>
      <c r="AA110" s="111">
        <f t="shared" si="51"/>
        <v>-498.02371541502453</v>
      </c>
      <c r="AB110" s="103">
        <f t="shared" si="52"/>
        <v>0.86166007905138209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1595</v>
      </c>
      <c r="G111" s="95">
        <f t="shared" si="53"/>
        <v>39444.35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 t="shared" si="54"/>
        <v>3110.5092091007623</v>
      </c>
      <c r="N111" s="99">
        <f t="shared" si="47"/>
        <v>518.41820151679372</v>
      </c>
      <c r="O111" s="101">
        <f t="shared" si="48"/>
        <v>0</v>
      </c>
      <c r="P111" s="102">
        <f t="shared" si="49"/>
        <v>-81.581798483206285</v>
      </c>
      <c r="Q111" s="103">
        <f t="shared" si="50"/>
        <v>0.86403033586132283</v>
      </c>
      <c r="R111" s="277"/>
      <c r="S111" s="1">
        <v>0.34113425925925928</v>
      </c>
      <c r="T111" s="2">
        <v>0.36249999999999999</v>
      </c>
      <c r="U111" s="104">
        <v>5.9333333333333549</v>
      </c>
      <c r="V111" s="105">
        <v>30.766666666666627</v>
      </c>
      <c r="W111" s="106"/>
      <c r="X111" s="113"/>
      <c r="Y111" s="262"/>
      <c r="Z111" s="263"/>
      <c r="AA111" s="111">
        <f t="shared" si="51"/>
        <v>-489.49079089923771</v>
      </c>
      <c r="AB111" s="103">
        <f t="shared" si="52"/>
        <v>0.86403033586132283</v>
      </c>
      <c r="AC111" s="268"/>
    </row>
    <row r="112" spans="1:29" ht="15.75" customHeight="1">
      <c r="A112" s="272"/>
      <c r="B112" s="92" t="s">
        <v>166</v>
      </c>
      <c r="C112" s="260" t="s">
        <v>253</v>
      </c>
      <c r="D112" s="261"/>
      <c r="E112" s="93">
        <v>19.02</v>
      </c>
      <c r="F112" s="94">
        <v>3176</v>
      </c>
      <c r="G112" s="115">
        <f t="shared" si="53"/>
        <v>60407.519999999997</v>
      </c>
      <c r="H112" s="116"/>
      <c r="I112" s="97">
        <v>6</v>
      </c>
      <c r="J112" s="98">
        <v>3600</v>
      </c>
      <c r="K112" s="99">
        <f t="shared" si="39"/>
        <v>600</v>
      </c>
      <c r="L112" s="100">
        <v>6</v>
      </c>
      <c r="M112" s="98">
        <f t="shared" si="54"/>
        <v>3073.5483870967773</v>
      </c>
      <c r="N112" s="99">
        <f t="shared" si="47"/>
        <v>512.25806451612959</v>
      </c>
      <c r="O112" s="101">
        <f t="shared" si="48"/>
        <v>0</v>
      </c>
      <c r="P112" s="102">
        <f t="shared" si="49"/>
        <v>-87.741935483870407</v>
      </c>
      <c r="Q112" s="103">
        <f t="shared" si="50"/>
        <v>0.85376344086021594</v>
      </c>
      <c r="R112" s="277"/>
      <c r="S112" s="1">
        <v>0.36736111111111114</v>
      </c>
      <c r="T112" s="2">
        <v>0.41041666666666665</v>
      </c>
      <c r="U112" s="104">
        <v>7.0000000000000551</v>
      </c>
      <c r="V112" s="105">
        <v>61.999999999999943</v>
      </c>
      <c r="W112" s="106"/>
      <c r="X112" s="113"/>
      <c r="Y112" s="262"/>
      <c r="Z112" s="263"/>
      <c r="AA112" s="111">
        <f t="shared" si="51"/>
        <v>-526.45161290322267</v>
      </c>
      <c r="AB112" s="103">
        <f t="shared" si="52"/>
        <v>0.85376344086021594</v>
      </c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3491</v>
      </c>
      <c r="K123" s="139">
        <f t="shared" ref="K123" si="56">J123/I123</f>
        <v>581.83333333333337</v>
      </c>
      <c r="L123" s="137">
        <f t="shared" ref="L123:M123" si="57">AVERAGE(L107:L122)</f>
        <v>6</v>
      </c>
      <c r="M123" s="138">
        <f t="shared" si="57"/>
        <v>2999.5342614465717</v>
      </c>
      <c r="N123" s="139">
        <f>M123/L123</f>
        <v>499.92237690776193</v>
      </c>
      <c r="O123" s="140">
        <f>L123-I123</f>
        <v>0</v>
      </c>
      <c r="P123" s="141">
        <f>N123-K123</f>
        <v>-81.910956425571442</v>
      </c>
      <c r="Q123" s="142">
        <f>N123/K123</f>
        <v>0.85921920980996025</v>
      </c>
      <c r="R123" s="278"/>
      <c r="S123" s="143">
        <f>S107</f>
        <v>0.25001157407407409</v>
      </c>
      <c r="T123" s="144">
        <f>INDEX(T107:T122,COUNTA(T107:T122))</f>
        <v>0.41041666666666665</v>
      </c>
      <c r="U123" s="145"/>
      <c r="V123" s="156"/>
      <c r="W123" s="135"/>
      <c r="X123" s="139"/>
      <c r="Y123" s="265"/>
      <c r="Z123" s="266"/>
      <c r="AA123" s="157">
        <f>M123-J123</f>
        <v>-491.46573855342831</v>
      </c>
      <c r="AB123" s="142">
        <f>M123/J123</f>
        <v>0.85921920980996036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1760</v>
      </c>
      <c r="G124" s="159">
        <f t="shared" ref="G124:G126" si="58">E124*F124</f>
        <v>99950.399999999994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1733.9901477832534</v>
      </c>
      <c r="N124" s="163">
        <f>M124/L124</f>
        <v>75.390875990576234</v>
      </c>
      <c r="O124" s="165">
        <f>L124-I124</f>
        <v>0</v>
      </c>
      <c r="P124" s="166">
        <f>N124-K124</f>
        <v>-11.565645748554203</v>
      </c>
      <c r="Q124" s="152">
        <f>N124/K124</f>
        <v>0.86699507389162667</v>
      </c>
      <c r="R124" s="276">
        <f>Q140</f>
        <v>0.86592069038096997</v>
      </c>
      <c r="S124" s="167">
        <v>0.70840277777777783</v>
      </c>
      <c r="T124" s="168">
        <v>0.75069444444444444</v>
      </c>
      <c r="U124" s="169"/>
      <c r="V124" s="170">
        <v>60.899999999999928</v>
      </c>
      <c r="W124" s="87"/>
      <c r="X124" s="88"/>
      <c r="Y124" s="279"/>
      <c r="Z124" s="280"/>
      <c r="AA124" s="109">
        <f>M124-J124</f>
        <v>-266.00985221674659</v>
      </c>
      <c r="AB124" s="152">
        <f>M124/J124</f>
        <v>0.86699507389162667</v>
      </c>
      <c r="AC124" s="352">
        <f>AB140</f>
        <v>0.86592069038096997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1521</v>
      </c>
      <c r="G125" s="95">
        <f t="shared" si="58"/>
        <v>86499.26999999999</v>
      </c>
      <c r="H125" s="96"/>
      <c r="I125" s="97">
        <v>23</v>
      </c>
      <c r="J125" s="98">
        <v>2000</v>
      </c>
      <c r="K125" s="99">
        <f t="shared" ref="K125:K126" si="59">J125/I125</f>
        <v>86.956521739130437</v>
      </c>
      <c r="L125" s="100">
        <v>23</v>
      </c>
      <c r="M125" s="98">
        <f>F125/V125*60</f>
        <v>1730.594184576486</v>
      </c>
      <c r="N125" s="99">
        <f>M125/L125</f>
        <v>75.243225416368958</v>
      </c>
      <c r="O125" s="101">
        <f>L125-I125</f>
        <v>0</v>
      </c>
      <c r="P125" s="102">
        <f>N125-K125</f>
        <v>-11.713296322761479</v>
      </c>
      <c r="Q125" s="103">
        <f>N125/K125</f>
        <v>0.86529709228824303</v>
      </c>
      <c r="R125" s="277"/>
      <c r="S125" s="1">
        <v>0.75574074074074071</v>
      </c>
      <c r="T125" s="2">
        <v>0.79236111111111107</v>
      </c>
      <c r="U125" s="104">
        <v>7.2666666666666302</v>
      </c>
      <c r="V125" s="105">
        <v>52.73333333333332</v>
      </c>
      <c r="W125" s="106"/>
      <c r="X125" s="107"/>
      <c r="Y125" s="262"/>
      <c r="Z125" s="263"/>
      <c r="AA125" s="111">
        <f>M125-J125</f>
        <v>-269.40581542351401</v>
      </c>
      <c r="AB125" s="103">
        <f>M125/J125</f>
        <v>0.86529709228824303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1366</v>
      </c>
      <c r="G126" s="95">
        <f t="shared" si="58"/>
        <v>60513.799999999996</v>
      </c>
      <c r="H126" s="96"/>
      <c r="I126" s="97">
        <v>17</v>
      </c>
      <c r="J126" s="98">
        <v>2000</v>
      </c>
      <c r="K126" s="99">
        <f t="shared" si="59"/>
        <v>117.64705882352941</v>
      </c>
      <c r="L126" s="100">
        <v>17</v>
      </c>
      <c r="M126" s="98">
        <f>F126/V126*60</f>
        <v>1730.9398099260804</v>
      </c>
      <c r="N126" s="99">
        <f>M126/L126</f>
        <v>101.81998881918121</v>
      </c>
      <c r="O126" s="101">
        <f>L126-I126</f>
        <v>0</v>
      </c>
      <c r="P126" s="102">
        <f>N126-K126</f>
        <v>-15.827070004348201</v>
      </c>
      <c r="Q126" s="103">
        <f>N126/K126</f>
        <v>0.86546990496304033</v>
      </c>
      <c r="R126" s="277"/>
      <c r="S126" s="1">
        <v>0.79583333333333328</v>
      </c>
      <c r="T126" s="2">
        <v>0.82871527777777776</v>
      </c>
      <c r="U126" s="104">
        <v>4.9999999999999822</v>
      </c>
      <c r="V126" s="105">
        <v>47.350000000000051</v>
      </c>
      <c r="W126" s="106"/>
      <c r="X126" s="107"/>
      <c r="Y126" s="262"/>
      <c r="Z126" s="263"/>
      <c r="AA126" s="111">
        <f>M126-J126</f>
        <v>-269.06019007391956</v>
      </c>
      <c r="AB126" s="103">
        <f>M126/J126</f>
        <v>0.86546990496304022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60">AVERAGE(I124:I139)</f>
        <v>21</v>
      </c>
      <c r="J140" s="138">
        <f t="shared" si="60"/>
        <v>2000</v>
      </c>
      <c r="K140" s="139">
        <f t="shared" ref="K140" si="61">J140/I140</f>
        <v>95.238095238095241</v>
      </c>
      <c r="L140" s="137">
        <f t="shared" ref="L140:M140" si="62">AVERAGE(L124:L139)</f>
        <v>21</v>
      </c>
      <c r="M140" s="138">
        <f t="shared" si="62"/>
        <v>1731.8413807619399</v>
      </c>
      <c r="N140" s="139">
        <f>M140/L140</f>
        <v>82.468637179140003</v>
      </c>
      <c r="O140" s="140">
        <f>L140-I140</f>
        <v>0</v>
      </c>
      <c r="P140" s="141">
        <f>N140-K140</f>
        <v>-12.769458058955237</v>
      </c>
      <c r="Q140" s="142">
        <f>N140/K140</f>
        <v>0.86592069038096997</v>
      </c>
      <c r="R140" s="278"/>
      <c r="S140" s="143">
        <f>S124</f>
        <v>0.70840277777777783</v>
      </c>
      <c r="T140" s="144">
        <f>INDEX(T124:T139,COUNTA(T124:T139))</f>
        <v>0.82871527777777776</v>
      </c>
      <c r="U140" s="145"/>
      <c r="V140" s="156"/>
      <c r="W140" s="188"/>
      <c r="X140" s="189"/>
      <c r="Y140" s="265"/>
      <c r="Z140" s="266"/>
      <c r="AA140" s="157">
        <f>M140-J140</f>
        <v>-268.15861923806006</v>
      </c>
      <c r="AB140" s="142">
        <f>M140/J140</f>
        <v>0.86592069038096997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1715</v>
      </c>
      <c r="G141" s="159">
        <f t="shared" ref="G141:G142" si="63">E141*F141</f>
        <v>86899.05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1734.2696629213515</v>
      </c>
      <c r="N141" s="163">
        <f>M141/L141</f>
        <v>86.713483146067574</v>
      </c>
      <c r="O141" s="165">
        <f>L141-I141</f>
        <v>0</v>
      </c>
      <c r="P141" s="166">
        <f>N141-K141</f>
        <v>-13.286516853932426</v>
      </c>
      <c r="Q141" s="152">
        <f>N141/K141</f>
        <v>0.86713483146067571</v>
      </c>
      <c r="R141" s="276">
        <f>Q157</f>
        <v>0.86716116573033841</v>
      </c>
      <c r="S141" s="167">
        <v>0.70833333333333337</v>
      </c>
      <c r="T141" s="168">
        <v>0.749537037037037</v>
      </c>
      <c r="U141" s="169"/>
      <c r="V141" s="170">
        <v>59.333333333333229</v>
      </c>
      <c r="W141" s="168"/>
      <c r="X141" s="171"/>
      <c r="Y141" s="279"/>
      <c r="Z141" s="280"/>
      <c r="AA141" s="109">
        <f>M141-J141</f>
        <v>-265.73033707864852</v>
      </c>
      <c r="AB141" s="152">
        <f>M141/J141</f>
        <v>0.86713483146067571</v>
      </c>
      <c r="AC141" s="267">
        <f>AB157</f>
        <v>0.8671611657303383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1850</v>
      </c>
      <c r="G142" s="95">
        <f t="shared" si="63"/>
        <v>88060</v>
      </c>
      <c r="H142" s="96"/>
      <c r="I142" s="97">
        <v>23</v>
      </c>
      <c r="J142" s="98">
        <v>2000</v>
      </c>
      <c r="K142" s="99">
        <f t="shared" ref="K142" si="64">J142/I142</f>
        <v>86.956521739130437</v>
      </c>
      <c r="L142" s="100">
        <v>23</v>
      </c>
      <c r="M142" s="98">
        <f>F142/V142*60</f>
        <v>1734.3750000000018</v>
      </c>
      <c r="N142" s="99">
        <f>M142/L142</f>
        <v>75.407608695652257</v>
      </c>
      <c r="O142" s="101">
        <f>L142-I142</f>
        <v>0</v>
      </c>
      <c r="P142" s="102">
        <f>N142-K142</f>
        <v>-11.54891304347818</v>
      </c>
      <c r="Q142" s="103">
        <f>N142/K142</f>
        <v>0.86718750000000089</v>
      </c>
      <c r="R142" s="277"/>
      <c r="S142" s="1">
        <v>0.75347222222222221</v>
      </c>
      <c r="T142" s="2">
        <v>0.79791666666666661</v>
      </c>
      <c r="U142" s="104">
        <v>5.6666666666666998</v>
      </c>
      <c r="V142" s="105">
        <v>63.999999999999929</v>
      </c>
      <c r="W142" s="106"/>
      <c r="X142" s="107"/>
      <c r="Y142" s="262"/>
      <c r="Z142" s="263"/>
      <c r="AA142" s="111">
        <f>M142-J142</f>
        <v>-265.62499999999818</v>
      </c>
      <c r="AB142" s="103">
        <f>M142/J142</f>
        <v>0.86718750000000089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5">AVERAGE(I141:I156)</f>
        <v>21.5</v>
      </c>
      <c r="J157" s="138">
        <f t="shared" si="65"/>
        <v>2000</v>
      </c>
      <c r="K157" s="139">
        <f t="shared" ref="K157" si="66">J157/I157</f>
        <v>93.023255813953483</v>
      </c>
      <c r="L157" s="137">
        <f t="shared" ref="L157:M157" si="67">AVERAGE(L141:L156)</f>
        <v>21.5</v>
      </c>
      <c r="M157" s="138">
        <f t="shared" si="67"/>
        <v>1734.3223314606767</v>
      </c>
      <c r="N157" s="139">
        <f>M157/L157</f>
        <v>80.666154951659379</v>
      </c>
      <c r="O157" s="140">
        <f>L157-I157</f>
        <v>0</v>
      </c>
      <c r="P157" s="141">
        <f>N157-K157</f>
        <v>-12.357100862294104</v>
      </c>
      <c r="Q157" s="142">
        <f>N157/K157</f>
        <v>0.86716116573033841</v>
      </c>
      <c r="R157" s="278"/>
      <c r="S157" s="143">
        <f>S141</f>
        <v>0.70833333333333337</v>
      </c>
      <c r="T157" s="144">
        <f>INDEX(T141:T156,COUNTA(T141:T156))</f>
        <v>0.79791666666666661</v>
      </c>
      <c r="U157" s="145"/>
      <c r="V157" s="156"/>
      <c r="W157" s="135"/>
      <c r="X157" s="139"/>
      <c r="Y157" s="265"/>
      <c r="Z157" s="266"/>
      <c r="AA157" s="157">
        <f>M157-J157</f>
        <v>-265.67766853932335</v>
      </c>
      <c r="AB157" s="142">
        <f>M157/J157</f>
        <v>0.8671611657303383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88" priority="3" operator="greaterThan">
      <formula>0</formula>
    </cfRule>
  </conditionalFormatting>
  <conditionalFormatting sqref="P5:P157 AA5:AA157">
    <cfRule type="cellIs" dxfId="487" priority="6" operator="lessThan">
      <formula>0</formula>
    </cfRule>
  </conditionalFormatting>
  <conditionalFormatting sqref="Q5:Q157 AB5:AB157">
    <cfRule type="cellIs" dxfId="486" priority="4" operator="greaterThan">
      <formula>1</formula>
    </cfRule>
    <cfRule type="cellIs" dxfId="485" priority="5" operator="lessThan">
      <formula>0.8</formula>
    </cfRule>
  </conditionalFormatting>
  <conditionalFormatting sqref="R5:R157 AC124">
    <cfRule type="cellIs" dxfId="484" priority="7" operator="lessThan">
      <formula>0.8</formula>
    </cfRule>
  </conditionalFormatting>
  <conditionalFormatting sqref="AC5:AC22 AC56:AC91">
    <cfRule type="cellIs" dxfId="483" priority="9" operator="lessThan">
      <formula>0.8</formula>
    </cfRule>
  </conditionalFormatting>
  <conditionalFormatting sqref="AC39">
    <cfRule type="cellIs" dxfId="482" priority="12" operator="lessThan">
      <formula>0.8</formula>
    </cfRule>
  </conditionalFormatting>
  <conditionalFormatting sqref="AC54">
    <cfRule type="cellIs" dxfId="481" priority="11" operator="lessThan">
      <formula>0.8</formula>
    </cfRule>
  </conditionalFormatting>
  <conditionalFormatting sqref="AC97:AC105">
    <cfRule type="cellIs" dxfId="480" priority="10" operator="lessThan">
      <formula>0.8</formula>
    </cfRule>
  </conditionalFormatting>
  <conditionalFormatting sqref="AC107:AC112">
    <cfRule type="cellIs" dxfId="479" priority="8" operator="lessThan">
      <formula>0.8</formula>
    </cfRule>
  </conditionalFormatting>
  <conditionalFormatting sqref="AC139">
    <cfRule type="cellIs" dxfId="478" priority="2" operator="lessThan">
      <formula>0.8</formula>
    </cfRule>
  </conditionalFormatting>
  <conditionalFormatting sqref="AC141:AC157">
    <cfRule type="cellIs" dxfId="477" priority="1" operator="lessThan">
      <formula>0.8</formula>
    </cfRule>
  </conditionalFormatting>
  <dataValidations count="1">
    <dataValidation type="list" allowBlank="1" showInputMessage="1" showErrorMessage="1" sqref="Y5:Z157" xr:uid="{3137A7D9-A7B6-40A9-8085-1C8F4A6E66A6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8AFF-C94B-4B21-96B7-540112A7AF71}">
  <sheetPr>
    <tabColor theme="8" tint="0.59999389629810485"/>
  </sheetPr>
  <dimension ref="B1:AR36"/>
  <sheetViews>
    <sheetView zoomScale="70" zoomScaleNormal="70" workbookViewId="0">
      <selection activeCell="Y34" sqref="Y34:Z3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254</v>
      </c>
      <c r="D3" s="249"/>
      <c r="E3" s="7" t="s">
        <v>2</v>
      </c>
      <c r="F3" s="250">
        <f>'0917(18度C)'!D1+'0917(4度C)'!D1</f>
        <v>265157</v>
      </c>
      <c r="G3" s="251"/>
      <c r="H3" s="7" t="s">
        <v>3</v>
      </c>
      <c r="I3" s="252">
        <f>'0917(18度C)'!F1+'0917(4度C)'!F1</f>
        <v>8026958.5199999996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493.06557883667665</v>
      </c>
      <c r="F6" s="227" t="e">
        <f>AVERAGE(#REF!,D13:K13)</f>
        <v>#REF!</v>
      </c>
      <c r="G6" s="228">
        <f>AVERAGE(D13:K13)</f>
        <v>197.32106024220474</v>
      </c>
      <c r="H6" s="229"/>
      <c r="I6" s="228">
        <f>AVERAGE(L13:O13)</f>
        <v>94.130675526024362</v>
      </c>
      <c r="J6" s="229"/>
      <c r="K6" s="228">
        <f>AVERAGE(D27:O27)</f>
        <v>641.26917036837619</v>
      </c>
      <c r="L6" s="229"/>
      <c r="M6" s="228">
        <f>AVERAGE(P27:X27)</f>
        <v>773.47436292484508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424.2557699400042</v>
      </c>
      <c r="F7" s="231" t="e">
        <f>AVERAGE(#REF!,D14:K14)</f>
        <v>#REF!</v>
      </c>
      <c r="G7" s="218">
        <f>AVERAGE(D14:K14)</f>
        <v>169.57034698476249</v>
      </c>
      <c r="H7" s="219"/>
      <c r="I7" s="218">
        <f>AVERAGE(L14:O14)</f>
        <v>81.545806605613024</v>
      </c>
      <c r="J7" s="219"/>
      <c r="K7" s="218">
        <f>AVERAGE(D28:O28)</f>
        <v>551.30593792895172</v>
      </c>
      <c r="L7" s="219"/>
      <c r="M7" s="218">
        <f>AVERAGE(P28:X28)</f>
        <v>666.2251938473197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0.86238514569006941</v>
      </c>
      <c r="F8" s="223" t="e">
        <f>AVERAGE(D15:K15,#REF!)</f>
        <v>#REF!</v>
      </c>
      <c r="G8" s="224">
        <f>AVERAGE(D15:K15)</f>
        <v>0.864063923563269</v>
      </c>
      <c r="H8" s="225"/>
      <c r="I8" s="224">
        <f>AVERAGE(L15:O15)</f>
        <v>0.86631053411447501</v>
      </c>
      <c r="J8" s="225"/>
      <c r="K8" s="224">
        <f>AVERAGE(D29:O29)</f>
        <v>0.85969045822035572</v>
      </c>
      <c r="L8" s="225"/>
      <c r="M8" s="224">
        <f>AVERAGE(P29:X29)</f>
        <v>0.86271102532281929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87.356321839080465</v>
      </c>
      <c r="G13" s="24">
        <v>90.090090090090087</v>
      </c>
      <c r="H13" s="24">
        <v>177.46478873239437</v>
      </c>
      <c r="I13" s="24">
        <v>250.92</v>
      </c>
      <c r="J13" s="24" t="s">
        <v>36</v>
      </c>
      <c r="K13" s="54">
        <v>581.83333333333337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101.61842982939145</v>
      </c>
      <c r="E14" s="28">
        <v>68.271456041667463</v>
      </c>
      <c r="F14" s="28">
        <v>74.109660162943015</v>
      </c>
      <c r="G14" s="28">
        <v>77.704408283175553</v>
      </c>
      <c r="H14" s="28">
        <v>153.97120044320539</v>
      </c>
      <c r="I14" s="28">
        <v>218.15254450144923</v>
      </c>
      <c r="J14" s="28" t="s">
        <v>36</v>
      </c>
      <c r="K14" s="55">
        <v>493.16472963150539</v>
      </c>
      <c r="L14" s="27" t="s">
        <v>36</v>
      </c>
      <c r="M14" s="67" t="s">
        <v>36</v>
      </c>
      <c r="N14" s="28">
        <v>82.455095166920614</v>
      </c>
      <c r="O14" s="29">
        <v>80.636518044305447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0.88247583799208362</v>
      </c>
      <c r="E15" s="32">
        <f t="shared" si="0"/>
        <v>0.87046106453126004</v>
      </c>
      <c r="F15" s="32">
        <f t="shared" si="0"/>
        <v>0.84836058344421605</v>
      </c>
      <c r="G15" s="32">
        <f t="shared" si="0"/>
        <v>0.86251893194324869</v>
      </c>
      <c r="H15" s="32">
        <f t="shared" si="0"/>
        <v>0.86761549456091924</v>
      </c>
      <c r="I15" s="32">
        <f t="shared" si="0"/>
        <v>0.86941074645882843</v>
      </c>
      <c r="J15" s="32" t="s">
        <v>36</v>
      </c>
      <c r="K15" s="56">
        <f t="shared" ref="K15" si="1">K14/K13</f>
        <v>0.84760480601232657</v>
      </c>
      <c r="L15" s="31" t="s">
        <v>36</v>
      </c>
      <c r="M15" s="68" t="s">
        <v>36</v>
      </c>
      <c r="N15" s="32">
        <f t="shared" ref="N15:O15" si="2">N14/N13</f>
        <v>0.86577849925266648</v>
      </c>
      <c r="O15" s="33">
        <f t="shared" si="2"/>
        <v>0.86684256897628365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0.16666666666666666</v>
      </c>
      <c r="F16" s="2">
        <v>0.25</v>
      </c>
      <c r="G16" s="2">
        <v>0.16689814814814816</v>
      </c>
      <c r="H16" s="2">
        <v>0.25</v>
      </c>
      <c r="I16" s="2">
        <v>0.25</v>
      </c>
      <c r="J16" s="2" t="s">
        <v>36</v>
      </c>
      <c r="K16" s="3">
        <v>0.25</v>
      </c>
      <c r="L16" s="1" t="s">
        <v>36</v>
      </c>
      <c r="M16" s="69" t="s">
        <v>36</v>
      </c>
      <c r="N16" s="2">
        <v>0.70835648148148145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0.54893518518518514</v>
      </c>
      <c r="E17" s="2">
        <v>0.65625</v>
      </c>
      <c r="F17" s="2">
        <v>0.57222222222222219</v>
      </c>
      <c r="G17" s="2">
        <v>0.59339120370370368</v>
      </c>
      <c r="H17" s="2">
        <v>0.70833333333333337</v>
      </c>
      <c r="I17" s="2">
        <v>0.53749999999999998</v>
      </c>
      <c r="J17" s="2" t="s">
        <v>36</v>
      </c>
      <c r="K17" s="3">
        <v>0.42800925925925926</v>
      </c>
      <c r="L17" s="1" t="s">
        <v>36</v>
      </c>
      <c r="M17" s="69" t="s">
        <v>36</v>
      </c>
      <c r="N17" s="2">
        <v>0.85167824074074072</v>
      </c>
      <c r="O17" s="4">
        <v>0.81836805555555558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21.75</v>
      </c>
      <c r="G18" s="35">
        <v>22.2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288.50602409638549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165.63839469962701</v>
      </c>
      <c r="E28" s="28" t="s">
        <v>36</v>
      </c>
      <c r="F28" s="28" t="s">
        <v>36</v>
      </c>
      <c r="G28" s="28">
        <v>224.35925464834349</v>
      </c>
      <c r="H28" s="28">
        <v>365.97138625324436</v>
      </c>
      <c r="I28" s="28" t="s">
        <v>36</v>
      </c>
      <c r="J28" s="28">
        <v>596.91191952275119</v>
      </c>
      <c r="K28" s="28">
        <v>690.91463414634177</v>
      </c>
      <c r="L28" s="28" t="s">
        <v>36</v>
      </c>
      <c r="M28" s="28">
        <v>754.22847921950893</v>
      </c>
      <c r="N28" s="28">
        <v>911.22721342165289</v>
      </c>
      <c r="O28" s="28">
        <v>701.19622152014426</v>
      </c>
      <c r="P28" s="27">
        <v>245.45225006627211</v>
      </c>
      <c r="Q28" s="28" t="s">
        <v>36</v>
      </c>
      <c r="R28" s="28" t="s">
        <v>36</v>
      </c>
      <c r="S28" s="28">
        <v>601.7160161507403</v>
      </c>
      <c r="T28" s="28">
        <v>725.20835227598889</v>
      </c>
      <c r="U28" s="28" t="s">
        <v>36</v>
      </c>
      <c r="V28" s="28">
        <v>674.87232797164086</v>
      </c>
      <c r="W28" s="28">
        <v>1009.4313091834592</v>
      </c>
      <c r="X28" s="29">
        <v>740.67090743581696</v>
      </c>
    </row>
    <row r="29" spans="2:44" ht="40.15" customHeight="1">
      <c r="B29" s="206"/>
      <c r="C29" s="30" t="s">
        <v>38</v>
      </c>
      <c r="D29" s="32">
        <f>D28/D27</f>
        <v>0.86032774515541066</v>
      </c>
      <c r="E29" s="32" t="s">
        <v>36</v>
      </c>
      <c r="F29" s="32" t="s">
        <v>36</v>
      </c>
      <c r="G29" s="32">
        <f>G28/G27</f>
        <v>0.86004380948531667</v>
      </c>
      <c r="H29" s="32">
        <f>H28/H27</f>
        <v>0.84454935289210242</v>
      </c>
      <c r="I29" s="32" t="s">
        <v>36</v>
      </c>
      <c r="J29" s="32">
        <f>J28/J27</f>
        <v>0.88431395484852027</v>
      </c>
      <c r="K29" s="32">
        <f>K28/K27</f>
        <v>0.83747228381374761</v>
      </c>
      <c r="L29" s="32" t="s">
        <v>36</v>
      </c>
      <c r="M29" s="32">
        <f>M28/M27</f>
        <v>0.86850552152549509</v>
      </c>
      <c r="N29" s="32">
        <f>N28/N27</f>
        <v>0.85261025817230685</v>
      </c>
      <c r="O29" s="32">
        <f>O28/O27</f>
        <v>0.86970073986994634</v>
      </c>
      <c r="P29" s="31">
        <f>P28/P27</f>
        <v>0.85076993048945915</v>
      </c>
      <c r="Q29" s="32" t="s">
        <v>36</v>
      </c>
      <c r="R29" s="32" t="s">
        <v>36</v>
      </c>
      <c r="S29" s="32">
        <f>S28/S27</f>
        <v>0.89143113503813376</v>
      </c>
      <c r="T29" s="32">
        <f>T28/T27</f>
        <v>0.86334327651903442</v>
      </c>
      <c r="U29" s="32" t="s">
        <v>36</v>
      </c>
      <c r="V29" s="32">
        <f>V28/V27</f>
        <v>0.86915375572105258</v>
      </c>
      <c r="W29" s="32">
        <f>W28/W27</f>
        <v>0.84119275765288271</v>
      </c>
      <c r="X29" s="33">
        <f>X28/X27</f>
        <v>0.86037529651635303</v>
      </c>
    </row>
    <row r="30" spans="2:44" ht="17.25" customHeight="1">
      <c r="B30" s="207" t="s">
        <v>39</v>
      </c>
      <c r="C30" s="15" t="s">
        <v>40</v>
      </c>
      <c r="D30" s="2">
        <v>0.38680555555555551</v>
      </c>
      <c r="E30" s="2" t="s">
        <v>36</v>
      </c>
      <c r="F30" s="2" t="s">
        <v>36</v>
      </c>
      <c r="G30" s="2">
        <v>0.31041666666666662</v>
      </c>
      <c r="H30" s="2">
        <v>0.25</v>
      </c>
      <c r="I30" s="2" t="s">
        <v>36</v>
      </c>
      <c r="J30" s="2">
        <v>0.25</v>
      </c>
      <c r="K30" s="2">
        <v>0.3527777777777778</v>
      </c>
      <c r="L30" s="2" t="s">
        <v>36</v>
      </c>
      <c r="M30" s="2">
        <v>0.16696759259259258</v>
      </c>
      <c r="N30" s="2">
        <v>0.16666666666666666</v>
      </c>
      <c r="O30" s="2">
        <v>0.166875</v>
      </c>
      <c r="P30" s="1">
        <v>0.70833333333333337</v>
      </c>
      <c r="Q30" s="2" t="s">
        <v>36</v>
      </c>
      <c r="R30" s="2" t="s">
        <v>36</v>
      </c>
      <c r="S30" s="2">
        <v>0.70856481481481481</v>
      </c>
      <c r="T30" s="2">
        <v>0.70833333333333337</v>
      </c>
      <c r="U30" s="2" t="s">
        <v>36</v>
      </c>
      <c r="V30" s="2">
        <v>0.70859953703703704</v>
      </c>
      <c r="W30" s="2">
        <v>0.70839120370370368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0.46597222222222223</v>
      </c>
      <c r="E31" s="2" t="s">
        <v>36</v>
      </c>
      <c r="F31" s="2" t="s">
        <v>36</v>
      </c>
      <c r="G31" s="2">
        <v>0.35972222222222222</v>
      </c>
      <c r="H31" s="2">
        <v>0.35972222222222222</v>
      </c>
      <c r="I31" s="2" t="s">
        <v>36</v>
      </c>
      <c r="J31" s="2">
        <v>0.34894675925925928</v>
      </c>
      <c r="K31" s="2">
        <v>0.4287037037037037</v>
      </c>
      <c r="L31" s="2" t="s">
        <v>36</v>
      </c>
      <c r="M31" s="2">
        <v>0.40833333333333333</v>
      </c>
      <c r="N31" s="2">
        <v>0.50763888888888886</v>
      </c>
      <c r="O31" s="2">
        <v>0.43472222222222223</v>
      </c>
      <c r="P31" s="1">
        <v>0.96620370370370368</v>
      </c>
      <c r="Q31" s="2" t="s">
        <v>36</v>
      </c>
      <c r="R31" s="2" t="s">
        <v>36</v>
      </c>
      <c r="S31" s="2">
        <v>0.88055555555555554</v>
      </c>
      <c r="T31" s="2">
        <v>0.89722222222222225</v>
      </c>
      <c r="U31" s="2" t="s">
        <v>36</v>
      </c>
      <c r="V31" s="2">
        <v>0.95138888888888884</v>
      </c>
      <c r="W31" s="2">
        <v>0.99861111111111112</v>
      </c>
      <c r="X31" s="4">
        <v>0.98402777777777772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</v>
      </c>
      <c r="O32" s="35">
        <v>4</v>
      </c>
      <c r="P32" s="34">
        <v>11.857142857142858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E234-80C3-4091-AEA8-D544D514AC4B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151733</v>
      </c>
      <c r="E1" s="77" t="s">
        <v>3</v>
      </c>
      <c r="F1" s="78">
        <f>SUM(G5:G242)</f>
        <v>3018219.2600000002</v>
      </c>
      <c r="G1" s="79" t="s">
        <v>73</v>
      </c>
      <c r="H1" s="80">
        <f>L21+L38+L55+L72+L89+L106+L123+L140+L157+L174+L191+L208+L225+L242</f>
        <v>84.19047619047619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45917</v>
      </c>
      <c r="B2" s="326"/>
      <c r="C2" s="82" t="s">
        <v>34</v>
      </c>
      <c r="D2" s="83">
        <f>AVERAGE(N21,N38,N55,N72,N89,N106,N123,N140,N157,N174,N191,N208,N225,N242)</f>
        <v>600.55704760825222</v>
      </c>
      <c r="E2" s="83" t="s">
        <v>80</v>
      </c>
      <c r="F2" s="84">
        <f>F1/D1</f>
        <v>19.891646906078442</v>
      </c>
      <c r="G2" s="85" t="s">
        <v>81</v>
      </c>
      <c r="H2" s="86">
        <f>COUNT(H5:H242)</f>
        <v>6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2546</v>
      </c>
      <c r="G5" s="95">
        <f t="shared" ref="G5:G6" si="0">E5*F5</f>
        <v>75998.100000000006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2815.8525345622074</v>
      </c>
      <c r="N5" s="99">
        <f>M5/L5</f>
        <v>165.63838438601221</v>
      </c>
      <c r="O5" s="101">
        <f>L5-I5</f>
        <v>0</v>
      </c>
      <c r="P5" s="102">
        <f>N5-K5</f>
        <v>-26.891027378693678</v>
      </c>
      <c r="Q5" s="103">
        <f>N5/K5</f>
        <v>0.86032769158637568</v>
      </c>
      <c r="R5" s="277">
        <f>Q21</f>
        <v>0.86032774515541066</v>
      </c>
      <c r="S5" s="1">
        <v>0.38680555555555551</v>
      </c>
      <c r="T5" s="2">
        <v>0.42447916666666669</v>
      </c>
      <c r="U5" s="104">
        <v>7.9999999999999716</v>
      </c>
      <c r="V5" s="105">
        <v>54.250000000000085</v>
      </c>
      <c r="W5" s="106"/>
      <c r="X5" s="107"/>
      <c r="Y5" s="279"/>
      <c r="Z5" s="280"/>
      <c r="AA5" s="109">
        <f>M5-J5</f>
        <v>-457.14746543779256</v>
      </c>
      <c r="AB5" s="110">
        <f>M5/J5</f>
        <v>0.86032769158637568</v>
      </c>
      <c r="AC5" s="292">
        <f>AB21</f>
        <v>0.86032774515541066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2467</v>
      </c>
      <c r="G6" s="95">
        <f t="shared" si="0"/>
        <v>72825.84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2815.8528852251106</v>
      </c>
      <c r="N6" s="99">
        <f>M6/L6</f>
        <v>165.63840501324179</v>
      </c>
      <c r="O6" s="101">
        <f>L6-I6</f>
        <v>0</v>
      </c>
      <c r="P6" s="102">
        <f>N6-K6</f>
        <v>-26.89100675146409</v>
      </c>
      <c r="Q6" s="103">
        <f>N6/K6</f>
        <v>0.86032779872444565</v>
      </c>
      <c r="R6" s="277"/>
      <c r="S6" s="1">
        <v>0.4294675925925926</v>
      </c>
      <c r="T6" s="2">
        <v>0.46597222222222223</v>
      </c>
      <c r="U6" s="104">
        <v>7.1833333333333105</v>
      </c>
      <c r="V6" s="105">
        <v>52.566666666666677</v>
      </c>
      <c r="W6" s="106">
        <v>0.46597222222222223</v>
      </c>
      <c r="X6" s="107">
        <v>0.50416666666666654</v>
      </c>
      <c r="Y6" s="262"/>
      <c r="Z6" s="263"/>
      <c r="AA6" s="111">
        <f>M6-J6</f>
        <v>-457.14711477488936</v>
      </c>
      <c r="AB6" s="112">
        <f>M6/J6</f>
        <v>0.86032779872444565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2815.8527098936593</v>
      </c>
      <c r="N21" s="139">
        <f>M21/L21</f>
        <v>165.63839469962701</v>
      </c>
      <c r="O21" s="140">
        <f>L21-I21</f>
        <v>0</v>
      </c>
      <c r="P21" s="141">
        <f>N21-K21</f>
        <v>-26.89101706507887</v>
      </c>
      <c r="Q21" s="142">
        <f>N21/K21</f>
        <v>0.86032774515541066</v>
      </c>
      <c r="R21" s="278"/>
      <c r="S21" s="143">
        <f>S5</f>
        <v>0.38680555555555551</v>
      </c>
      <c r="T21" s="144">
        <f>INDEX(T5:T20,COUNTA(T5:T20))</f>
        <v>0.46597222222222223</v>
      </c>
      <c r="U21" s="145"/>
      <c r="V21" s="145"/>
      <c r="W21" s="146"/>
      <c r="X21" s="147"/>
      <c r="Y21" s="265"/>
      <c r="Z21" s="266"/>
      <c r="AA21" s="148">
        <f>M21-J21</f>
        <v>-457.14729010634073</v>
      </c>
      <c r="AB21" s="149">
        <f>M21/J21</f>
        <v>0.86032774515541066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609</v>
      </c>
      <c r="G22" s="95">
        <f t="shared" ref="G22:G23" si="5">E22*F22</f>
        <v>15541.68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2579.2941176470435</v>
      </c>
      <c r="N22" s="99">
        <f>M22/L22</f>
        <v>214.94117647058695</v>
      </c>
      <c r="O22" s="101">
        <f>L22-I22</f>
        <v>0</v>
      </c>
      <c r="P22" s="102">
        <f>N22-K22</f>
        <v>-35.058823529413047</v>
      </c>
      <c r="Q22" s="103">
        <f>N22/K22</f>
        <v>0.85976470588234777</v>
      </c>
      <c r="R22" s="276">
        <f>Q38</f>
        <v>0.86004380948531667</v>
      </c>
      <c r="S22" s="1">
        <v>0.31041666666666662</v>
      </c>
      <c r="T22" s="2">
        <v>0.32025462962962964</v>
      </c>
      <c r="U22" s="104">
        <v>6.9999999999998952</v>
      </c>
      <c r="V22" s="105">
        <v>14.16666666666675</v>
      </c>
      <c r="W22" s="106"/>
      <c r="X22" s="151"/>
      <c r="Y22" s="279"/>
      <c r="Z22" s="280"/>
      <c r="AA22" s="109">
        <f>M22-J22</f>
        <v>-420.70588235295645</v>
      </c>
      <c r="AB22" s="152">
        <f>M22/J22</f>
        <v>0.85976470588234788</v>
      </c>
      <c r="AC22" s="267">
        <f>AB38</f>
        <v>0.86004380948531678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2087</v>
      </c>
      <c r="G23" s="95">
        <f t="shared" si="5"/>
        <v>53510.68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2580.968739264857</v>
      </c>
      <c r="N23" s="99">
        <f>M23/L23</f>
        <v>234.63352175135063</v>
      </c>
      <c r="O23" s="101">
        <f>L23-I23</f>
        <v>0</v>
      </c>
      <c r="P23" s="102">
        <f>N23-K23</f>
        <v>-38.09375097592212</v>
      </c>
      <c r="Q23" s="103">
        <f>N23/K23</f>
        <v>0.86032291308828557</v>
      </c>
      <c r="R23" s="277"/>
      <c r="S23" s="1">
        <v>0.32603009259259258</v>
      </c>
      <c r="T23" s="2">
        <v>0.35972222222222222</v>
      </c>
      <c r="U23" s="104">
        <v>8.3166666666666345</v>
      </c>
      <c r="V23" s="105">
        <v>48.51666666666668</v>
      </c>
      <c r="W23" s="106"/>
      <c r="X23" s="107"/>
      <c r="Y23" s="262"/>
      <c r="Z23" s="263"/>
      <c r="AA23" s="111">
        <f>M23-J23</f>
        <v>-419.03126073514295</v>
      </c>
      <c r="AB23" s="103">
        <f>M23/J23</f>
        <v>0.86032291308828568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2580.1314284559503</v>
      </c>
      <c r="N38" s="139">
        <f>M38/L38</f>
        <v>224.35925464834349</v>
      </c>
      <c r="O38" s="140">
        <f>L38-I38</f>
        <v>0</v>
      </c>
      <c r="P38" s="141">
        <f>N38-K38</f>
        <v>-36.510310569047817</v>
      </c>
      <c r="Q38" s="142">
        <f>N38/K38</f>
        <v>0.86004380948531667</v>
      </c>
      <c r="R38" s="278"/>
      <c r="S38" s="143">
        <f>S22</f>
        <v>0.31041666666666662</v>
      </c>
      <c r="T38" s="144">
        <f>INDEX(T22:T37,COUNTA(T22:T37))</f>
        <v>0.35972222222222222</v>
      </c>
      <c r="U38" s="145"/>
      <c r="V38" s="156"/>
      <c r="W38" s="135"/>
      <c r="X38" s="139"/>
      <c r="Y38" s="265"/>
      <c r="Z38" s="266"/>
      <c r="AA38" s="157">
        <f>M38-J38</f>
        <v>-419.8685715440497</v>
      </c>
      <c r="AB38" s="142">
        <f>M38/J38</f>
        <v>0.86004380948531678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1043</v>
      </c>
      <c r="G39" s="159">
        <f t="shared" ref="G39:G41" si="9">E39*F39</f>
        <v>14664.58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2203.5211267605664</v>
      </c>
      <c r="N39" s="163">
        <f>M39/L39</f>
        <v>367.25352112676109</v>
      </c>
      <c r="O39" s="165">
        <f>L39-I39</f>
        <v>0</v>
      </c>
      <c r="P39" s="166">
        <f>N39-K39</f>
        <v>-66.079812206572228</v>
      </c>
      <c r="Q39" s="152">
        <f>N39/K39</f>
        <v>0.84750812567714096</v>
      </c>
      <c r="R39" s="276">
        <f>Q55</f>
        <v>0.84454935289210242</v>
      </c>
      <c r="S39" s="167">
        <v>0.25</v>
      </c>
      <c r="T39" s="168">
        <v>0.2697222222222222</v>
      </c>
      <c r="U39" s="169"/>
      <c r="V39" s="170">
        <v>28.399999999999963</v>
      </c>
      <c r="W39" s="168"/>
      <c r="X39" s="171"/>
      <c r="Y39" s="279"/>
      <c r="Z39" s="280"/>
      <c r="AA39" s="109">
        <f>M39-J39</f>
        <v>-396.4788732394336</v>
      </c>
      <c r="AB39" s="152">
        <f>M39/J39</f>
        <v>0.84750812567714096</v>
      </c>
      <c r="AC39" s="267">
        <f>AB55</f>
        <v>0.84454935289210231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1320</v>
      </c>
      <c r="G40" s="95">
        <f t="shared" si="9"/>
        <v>19549.2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2207.1528100325136</v>
      </c>
      <c r="N40" s="99">
        <f>M40/L40</f>
        <v>367.85880167208558</v>
      </c>
      <c r="O40" s="101">
        <f>L40-I40</f>
        <v>0</v>
      </c>
      <c r="P40" s="102">
        <f>N40-K40</f>
        <v>-65.474531661247738</v>
      </c>
      <c r="Q40" s="103">
        <f>N40/K40</f>
        <v>0.84890492693558217</v>
      </c>
      <c r="R40" s="277"/>
      <c r="S40" s="1">
        <v>0.27369212962962963</v>
      </c>
      <c r="T40" s="2">
        <v>0.2986111111111111</v>
      </c>
      <c r="U40" s="104">
        <v>5.7166666666667076</v>
      </c>
      <c r="V40" s="105">
        <v>35.883333333333319</v>
      </c>
      <c r="W40" s="106"/>
      <c r="X40" s="113"/>
      <c r="Y40" s="262"/>
      <c r="Z40" s="263"/>
      <c r="AA40" s="111">
        <f>M40-J40</f>
        <v>-392.84718996748643</v>
      </c>
      <c r="AB40" s="103">
        <f>M40/J40</f>
        <v>0.84890492693558217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16.82</v>
      </c>
      <c r="F41" s="94">
        <v>3030</v>
      </c>
      <c r="G41" s="95">
        <f t="shared" si="9"/>
        <v>50964.6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2176.8110157653173</v>
      </c>
      <c r="N41" s="99">
        <f>M41/L41</f>
        <v>362.80183596088619</v>
      </c>
      <c r="O41" s="101">
        <f>L41-I41</f>
        <v>0</v>
      </c>
      <c r="P41" s="102">
        <f>N41-K41</f>
        <v>-70.53149737244712</v>
      </c>
      <c r="Q41" s="103">
        <f>N41/K41</f>
        <v>0.83723500606358359</v>
      </c>
      <c r="R41" s="277"/>
      <c r="S41" s="1">
        <v>0.30172453703703705</v>
      </c>
      <c r="T41" s="2">
        <v>0.35972222222222222</v>
      </c>
      <c r="U41" s="104">
        <v>4.483333333333368</v>
      </c>
      <c r="V41" s="105">
        <v>83.516666666666637</v>
      </c>
      <c r="W41" s="106"/>
      <c r="X41" s="113"/>
      <c r="Y41" s="262"/>
      <c r="Z41" s="263"/>
      <c r="AA41" s="111">
        <f>M41-J41</f>
        <v>-423.18898423468272</v>
      </c>
      <c r="AB41" s="103">
        <f>M41/J41</f>
        <v>0.83723500606358359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2195.8283175194661</v>
      </c>
      <c r="N55" s="139">
        <f>M55/L55</f>
        <v>365.97138625324436</v>
      </c>
      <c r="O55" s="140">
        <f>L55-I55</f>
        <v>0</v>
      </c>
      <c r="P55" s="141">
        <f>N55-K55</f>
        <v>-67.361947080088953</v>
      </c>
      <c r="Q55" s="142">
        <f>N55/K55</f>
        <v>0.84454935289210242</v>
      </c>
      <c r="R55" s="278"/>
      <c r="S55" s="143">
        <f>S39</f>
        <v>0.25</v>
      </c>
      <c r="T55" s="144">
        <f>INDEX(T39:T54,COUNTA(T39:T54))</f>
        <v>0.35972222222222222</v>
      </c>
      <c r="U55" s="145"/>
      <c r="V55" s="156"/>
      <c r="W55" s="135"/>
      <c r="X55" s="139"/>
      <c r="Y55" s="265"/>
      <c r="Z55" s="266"/>
      <c r="AA55" s="157">
        <f>M55-J55</f>
        <v>-404.17168248053395</v>
      </c>
      <c r="AB55" s="142">
        <f>M55/J55</f>
        <v>0.84454935289210231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5670</v>
      </c>
      <c r="G56" s="159">
        <f t="shared" ref="G56" si="14">E56*F56</f>
        <v>79550.099999999991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2387.6476780910048</v>
      </c>
      <c r="N56" s="163">
        <f>M56/L56</f>
        <v>596.91191952275119</v>
      </c>
      <c r="O56" s="165">
        <f>L56-I56</f>
        <v>0</v>
      </c>
      <c r="P56" s="166">
        <f>N56-K56</f>
        <v>-78.088080477248809</v>
      </c>
      <c r="Q56" s="152">
        <f>N56/K56</f>
        <v>0.88431395484852027</v>
      </c>
      <c r="R56" s="276">
        <f>Q72</f>
        <v>0.88431395484852027</v>
      </c>
      <c r="S56" s="167">
        <v>0.25</v>
      </c>
      <c r="T56" s="168">
        <v>0.34894675925925928</v>
      </c>
      <c r="U56" s="169"/>
      <c r="V56" s="170">
        <v>142.48333333333335</v>
      </c>
      <c r="W56" s="173"/>
      <c r="X56" s="151"/>
      <c r="Y56" s="279"/>
      <c r="Z56" s="280"/>
      <c r="AA56" s="109">
        <f>M56-J56</f>
        <v>-312.35232190899524</v>
      </c>
      <c r="AB56" s="152">
        <f>M56/J56</f>
        <v>0.88431395484852027</v>
      </c>
      <c r="AC56" s="267">
        <f>AB72</f>
        <v>0.88431395484852027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2387.6476780910048</v>
      </c>
      <c r="N72" s="139">
        <f>M72/L72</f>
        <v>596.91191952275119</v>
      </c>
      <c r="O72" s="140">
        <f>L72-I72</f>
        <v>0</v>
      </c>
      <c r="P72" s="141">
        <f>N72-K72</f>
        <v>-78.088080477248809</v>
      </c>
      <c r="Q72" s="142">
        <f>N72/K72</f>
        <v>0.88431395484852027</v>
      </c>
      <c r="R72" s="278"/>
      <c r="S72" s="143">
        <f>S56</f>
        <v>0.25</v>
      </c>
      <c r="T72" s="144">
        <f>INDEX(T56:T71,COUNTA(T56:T71))</f>
        <v>0.34894675925925928</v>
      </c>
      <c r="U72" s="145"/>
      <c r="V72" s="156"/>
      <c r="W72" s="89"/>
      <c r="X72" s="91"/>
      <c r="Y72" s="265"/>
      <c r="Z72" s="266"/>
      <c r="AA72" s="157">
        <f>M72-J72</f>
        <v>-312.35232190899524</v>
      </c>
      <c r="AB72" s="142">
        <f>M72/J72</f>
        <v>0.88431395484852027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20.36</v>
      </c>
      <c r="F73" s="87">
        <v>5036</v>
      </c>
      <c r="G73" s="159">
        <f t="shared" ref="G73" si="18">E73*F73</f>
        <v>102532.95999999999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2763.6585365853671</v>
      </c>
      <c r="N73" s="163">
        <f>M73/L73</f>
        <v>690.91463414634177</v>
      </c>
      <c r="O73" s="165">
        <f>L73-I73</f>
        <v>0</v>
      </c>
      <c r="P73" s="166">
        <f>N73-K73</f>
        <v>-134.08536585365823</v>
      </c>
      <c r="Q73" s="152">
        <f>N73/K73</f>
        <v>0.83747228381374761</v>
      </c>
      <c r="R73" s="276">
        <f>Q89</f>
        <v>0.83747228381374761</v>
      </c>
      <c r="S73" s="167">
        <v>0.3527777777777778</v>
      </c>
      <c r="T73" s="168">
        <v>0.4287037037037037</v>
      </c>
      <c r="U73" s="169"/>
      <c r="V73" s="170">
        <v>109.33333333333329</v>
      </c>
      <c r="W73" s="168"/>
      <c r="X73" s="171"/>
      <c r="Y73" s="279"/>
      <c r="Z73" s="280"/>
      <c r="AA73" s="109">
        <f>M73-J73</f>
        <v>-536.34146341463293</v>
      </c>
      <c r="AB73" s="152">
        <f>M73/J73</f>
        <v>0.83747228381374761</v>
      </c>
      <c r="AC73" s="267">
        <f>AB89</f>
        <v>0.83747228381374761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2763.6585365853671</v>
      </c>
      <c r="N89" s="139">
        <f t="shared" ref="N89:N94" si="22">M89/L89</f>
        <v>690.91463414634177</v>
      </c>
      <c r="O89" s="140">
        <f t="shared" ref="O89:O94" si="23">L89-I89</f>
        <v>0</v>
      </c>
      <c r="P89" s="141">
        <f t="shared" ref="P89:P94" si="24">N89-K89</f>
        <v>-134.08536585365823</v>
      </c>
      <c r="Q89" s="142">
        <f t="shared" ref="Q89:Q94" si="25">N89/K89</f>
        <v>0.83747228381374761</v>
      </c>
      <c r="R89" s="278"/>
      <c r="S89" s="143">
        <f>S73</f>
        <v>0.3527777777777778</v>
      </c>
      <c r="T89" s="144">
        <f>INDEX(T73:T88,COUNTA(T73:T88))</f>
        <v>0.4287037037037037</v>
      </c>
      <c r="U89" s="145"/>
      <c r="V89" s="156"/>
      <c r="W89" s="135"/>
      <c r="X89" s="139"/>
      <c r="Y89" s="265"/>
      <c r="Z89" s="266"/>
      <c r="AA89" s="157">
        <f t="shared" ref="AA89:AA94" si="26">M89-J89</f>
        <v>-536.34146341463293</v>
      </c>
      <c r="AB89" s="142">
        <f t="shared" ref="AB89:AB94" si="27">M89/J89</f>
        <v>0.83747228381374761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1357</v>
      </c>
      <c r="G90" s="159">
        <f t="shared" ref="G90:G94" si="28">E90*F90</f>
        <v>29107.649999999998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2850.1750291715266</v>
      </c>
      <c r="N90" s="163">
        <f t="shared" si="22"/>
        <v>950.05834305717553</v>
      </c>
      <c r="O90" s="165">
        <f t="shared" si="23"/>
        <v>0</v>
      </c>
      <c r="P90" s="166">
        <f t="shared" si="24"/>
        <v>-149.94165694282447</v>
      </c>
      <c r="Q90" s="152">
        <f t="shared" si="25"/>
        <v>0.86368940277925044</v>
      </c>
      <c r="R90" s="276">
        <f>Q106</f>
        <v>0.86850552152549509</v>
      </c>
      <c r="S90" s="167">
        <v>0.16696759259259258</v>
      </c>
      <c r="T90" s="168">
        <v>0.18680555555555556</v>
      </c>
      <c r="U90" s="169"/>
      <c r="V90" s="170">
        <v>28.566666666666684</v>
      </c>
      <c r="W90" s="173"/>
      <c r="X90" s="151"/>
      <c r="Y90" s="279"/>
      <c r="Z90" s="280"/>
      <c r="AA90" s="109">
        <f t="shared" si="26"/>
        <v>-449.8249708284734</v>
      </c>
      <c r="AB90" s="152">
        <f t="shared" si="27"/>
        <v>0.86368940277925044</v>
      </c>
      <c r="AC90" s="267">
        <f>AB106</f>
        <v>0.86850552152549509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3044</v>
      </c>
      <c r="G91" s="95">
        <f t="shared" si="28"/>
        <v>47821.240000000005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2870.1938187532737</v>
      </c>
      <c r="N91" s="99">
        <f t="shared" si="22"/>
        <v>956.73127291775791</v>
      </c>
      <c r="O91" s="101">
        <f t="shared" si="23"/>
        <v>0</v>
      </c>
      <c r="P91" s="102">
        <f t="shared" si="24"/>
        <v>-143.26872708224209</v>
      </c>
      <c r="Q91" s="103">
        <f t="shared" si="25"/>
        <v>0.86975570265250723</v>
      </c>
      <c r="R91" s="277"/>
      <c r="S91" s="1">
        <v>0.19122685185185184</v>
      </c>
      <c r="T91" s="2">
        <v>0.23541666666666666</v>
      </c>
      <c r="U91" s="104">
        <v>6.3666666666666494</v>
      </c>
      <c r="V91" s="105">
        <v>63.63333333333334</v>
      </c>
      <c r="W91" s="106"/>
      <c r="X91" s="107"/>
      <c r="Y91" s="262"/>
      <c r="Z91" s="263"/>
      <c r="AA91" s="111">
        <f t="shared" si="26"/>
        <v>-429.80618124672628</v>
      </c>
      <c r="AB91" s="103">
        <f t="shared" si="27"/>
        <v>0.86975570265250723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1668</v>
      </c>
      <c r="G92" s="95">
        <f t="shared" si="28"/>
        <v>37163.040000000001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2858.0675868633962</v>
      </c>
      <c r="N92" s="99">
        <f t="shared" si="22"/>
        <v>571.61351737267921</v>
      </c>
      <c r="O92" s="101">
        <f t="shared" si="23"/>
        <v>0</v>
      </c>
      <c r="P92" s="102">
        <f t="shared" si="24"/>
        <v>-88.386482627320788</v>
      </c>
      <c r="Q92" s="103">
        <f t="shared" si="25"/>
        <v>0.86608108692830188</v>
      </c>
      <c r="R92" s="277"/>
      <c r="S92" s="1">
        <v>0.23958333333333334</v>
      </c>
      <c r="T92" s="2">
        <v>0.26390046296296299</v>
      </c>
      <c r="U92" s="104">
        <v>6.0000000000000187</v>
      </c>
      <c r="V92" s="105">
        <v>35.016666666666694</v>
      </c>
      <c r="W92" s="106"/>
      <c r="X92" s="107"/>
      <c r="Y92" s="262"/>
      <c r="Z92" s="263"/>
      <c r="AA92" s="111">
        <f t="shared" si="26"/>
        <v>-441.93241313660383</v>
      </c>
      <c r="AB92" s="103">
        <f t="shared" si="27"/>
        <v>0.86608108692830188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3562</v>
      </c>
      <c r="G93" s="95">
        <f t="shared" si="28"/>
        <v>63724.18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2867.4418604651178</v>
      </c>
      <c r="N93" s="99">
        <f t="shared" si="22"/>
        <v>716.86046511627944</v>
      </c>
      <c r="O93" s="101">
        <f t="shared" si="23"/>
        <v>0</v>
      </c>
      <c r="P93" s="102">
        <f t="shared" si="24"/>
        <v>-108.13953488372056</v>
      </c>
      <c r="Q93" s="103">
        <f t="shared" si="25"/>
        <v>0.86892177589852049</v>
      </c>
      <c r="R93" s="277"/>
      <c r="S93" s="1">
        <v>0.26837962962962963</v>
      </c>
      <c r="T93" s="2">
        <v>0.32013888888888886</v>
      </c>
      <c r="U93" s="104">
        <v>6.4499999999999691</v>
      </c>
      <c r="V93" s="105">
        <v>74.533333333333289</v>
      </c>
      <c r="W93" s="106"/>
      <c r="X93" s="107"/>
      <c r="Y93" s="262"/>
      <c r="Z93" s="263"/>
      <c r="AA93" s="111">
        <f t="shared" si="26"/>
        <v>-432.55813953488223</v>
      </c>
      <c r="AB93" s="103">
        <f t="shared" si="27"/>
        <v>0.86892177589852049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5817</v>
      </c>
      <c r="G94" s="95">
        <f t="shared" si="28"/>
        <v>96911.22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2884.4628099173542</v>
      </c>
      <c r="N94" s="99">
        <f t="shared" si="22"/>
        <v>721.11570247933855</v>
      </c>
      <c r="O94" s="101">
        <f t="shared" si="23"/>
        <v>0</v>
      </c>
      <c r="P94" s="102">
        <f t="shared" si="24"/>
        <v>-103.88429752066145</v>
      </c>
      <c r="Q94" s="103">
        <f t="shared" si="25"/>
        <v>0.87407963936889521</v>
      </c>
      <c r="R94" s="277"/>
      <c r="S94" s="1">
        <v>0.32430555555555551</v>
      </c>
      <c r="T94" s="2">
        <v>0.40833333333333333</v>
      </c>
      <c r="U94" s="104">
        <v>5.9999999999999787</v>
      </c>
      <c r="V94" s="105">
        <v>121.00000000000006</v>
      </c>
      <c r="W94" s="106"/>
      <c r="X94" s="107"/>
      <c r="Y94" s="262"/>
      <c r="Z94" s="263"/>
      <c r="AA94" s="111">
        <f t="shared" si="26"/>
        <v>-415.53719008264579</v>
      </c>
      <c r="AB94" s="103">
        <f t="shared" si="27"/>
        <v>0.87407963936889521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2866.0682210341338</v>
      </c>
      <c r="N106" s="139">
        <f t="shared" ref="N106:N111" si="33">M106/L106</f>
        <v>754.22847921950893</v>
      </c>
      <c r="O106" s="140">
        <f t="shared" ref="O106:O111" si="34">L106-I106</f>
        <v>0</v>
      </c>
      <c r="P106" s="141">
        <f t="shared" ref="P106:P111" si="35">N106-K106</f>
        <v>-114.19257341207003</v>
      </c>
      <c r="Q106" s="142">
        <f t="shared" ref="Q106:Q111" si="36">N106/K106</f>
        <v>0.86850552152549509</v>
      </c>
      <c r="R106" s="278"/>
      <c r="S106" s="143">
        <f>S90</f>
        <v>0.16696759259259258</v>
      </c>
      <c r="T106" s="144">
        <f>INDEX(T90:T105,COUNTA(T90:T105))</f>
        <v>0.40833333333333333</v>
      </c>
      <c r="U106" s="145"/>
      <c r="V106" s="156"/>
      <c r="W106" s="89"/>
      <c r="X106" s="91"/>
      <c r="Y106" s="265"/>
      <c r="Z106" s="266"/>
      <c r="AA106" s="157">
        <f t="shared" ref="AA106:AA111" si="37">M106-J106</f>
        <v>-433.93177896586622</v>
      </c>
      <c r="AB106" s="142">
        <f t="shared" ref="AB106:AB111" si="38">M106/J106</f>
        <v>0.86850552152549509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2963</v>
      </c>
      <c r="G107" s="159">
        <f t="shared" ref="G107:G111" si="39">E107*F107</f>
        <v>73541.66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2856.6684520621307</v>
      </c>
      <c r="N107" s="163">
        <f t="shared" si="33"/>
        <v>714.16711301553266</v>
      </c>
      <c r="O107" s="165">
        <f t="shared" si="34"/>
        <v>0</v>
      </c>
      <c r="P107" s="166">
        <f t="shared" si="35"/>
        <v>-110.83288698446734</v>
      </c>
      <c r="Q107" s="152">
        <f t="shared" si="36"/>
        <v>0.86565710668549412</v>
      </c>
      <c r="R107" s="276">
        <f>Q123</f>
        <v>0.85261025817230685</v>
      </c>
      <c r="S107" s="167">
        <v>0.16666666666666666</v>
      </c>
      <c r="T107" s="168">
        <v>0.20988425925925927</v>
      </c>
      <c r="U107" s="169"/>
      <c r="V107" s="170">
        <v>62.233333333333363</v>
      </c>
      <c r="W107" s="173"/>
      <c r="X107" s="151"/>
      <c r="Y107" s="279"/>
      <c r="Z107" s="280"/>
      <c r="AA107" s="109">
        <f t="shared" si="37"/>
        <v>-443.33154793786935</v>
      </c>
      <c r="AB107" s="152">
        <f t="shared" si="38"/>
        <v>0.86565710668549412</v>
      </c>
      <c r="AC107" s="267">
        <f>AB123</f>
        <v>0.85261025817230685</v>
      </c>
    </row>
    <row r="108" spans="1:29" ht="15.75" customHeight="1">
      <c r="A108" s="271"/>
      <c r="B108" s="92" t="s">
        <v>115</v>
      </c>
      <c r="C108" s="260" t="s">
        <v>126</v>
      </c>
      <c r="D108" s="261"/>
      <c r="E108" s="93">
        <v>30</v>
      </c>
      <c r="F108" s="94">
        <v>4424</v>
      </c>
      <c r="G108" s="95">
        <f t="shared" si="39"/>
        <v>132720</v>
      </c>
      <c r="H108" s="96"/>
      <c r="I108" s="97">
        <v>3</v>
      </c>
      <c r="J108" s="98">
        <v>3000</v>
      </c>
      <c r="K108" s="99">
        <f t="shared" ref="K108:K147" si="40">J108/I108</f>
        <v>1000</v>
      </c>
      <c r="L108" s="100">
        <v>3</v>
      </c>
      <c r="M108" s="98">
        <f>F108/V108*60</f>
        <v>2636.8211920529798</v>
      </c>
      <c r="N108" s="99">
        <f t="shared" si="33"/>
        <v>878.94039735099329</v>
      </c>
      <c r="O108" s="101">
        <f t="shared" si="34"/>
        <v>0</v>
      </c>
      <c r="P108" s="102">
        <f t="shared" si="35"/>
        <v>-121.05960264900671</v>
      </c>
      <c r="Q108" s="103">
        <f t="shared" si="36"/>
        <v>0.87894039735099327</v>
      </c>
      <c r="R108" s="277"/>
      <c r="S108" s="1">
        <v>0.22384259259259259</v>
      </c>
      <c r="T108" s="2">
        <v>0.29375000000000001</v>
      </c>
      <c r="U108" s="104">
        <v>20.099999999999984</v>
      </c>
      <c r="V108" s="105">
        <v>100.66666666666669</v>
      </c>
      <c r="W108" s="106"/>
      <c r="X108" s="107"/>
      <c r="Y108" s="262"/>
      <c r="Z108" s="263"/>
      <c r="AA108" s="111">
        <f t="shared" si="37"/>
        <v>-363.17880794702023</v>
      </c>
      <c r="AB108" s="103">
        <f t="shared" si="38"/>
        <v>0.87894039735099327</v>
      </c>
      <c r="AC108" s="268"/>
    </row>
    <row r="109" spans="1:29" ht="15.75" customHeight="1">
      <c r="A109" s="271"/>
      <c r="B109" s="92" t="s">
        <v>115</v>
      </c>
      <c r="C109" s="260" t="s">
        <v>123</v>
      </c>
      <c r="D109" s="261"/>
      <c r="E109" s="93">
        <v>18.18</v>
      </c>
      <c r="F109" s="94">
        <v>3002</v>
      </c>
      <c r="G109" s="95">
        <f t="shared" si="39"/>
        <v>54576.36</v>
      </c>
      <c r="H109" s="96"/>
      <c r="I109" s="97">
        <v>3</v>
      </c>
      <c r="J109" s="98">
        <v>3600</v>
      </c>
      <c r="K109" s="99">
        <f t="shared" si="40"/>
        <v>1200</v>
      </c>
      <c r="L109" s="100">
        <v>3</v>
      </c>
      <c r="M109" s="98">
        <f>F109/V109*60</f>
        <v>3025.5319148936169</v>
      </c>
      <c r="N109" s="99">
        <f t="shared" si="33"/>
        <v>1008.5106382978723</v>
      </c>
      <c r="O109" s="101">
        <f t="shared" si="34"/>
        <v>0</v>
      </c>
      <c r="P109" s="102">
        <f t="shared" si="35"/>
        <v>-191.48936170212767</v>
      </c>
      <c r="Q109" s="103">
        <f t="shared" si="36"/>
        <v>0.84042553191489366</v>
      </c>
      <c r="R109" s="277"/>
      <c r="S109" s="1">
        <v>0.3072685185185185</v>
      </c>
      <c r="T109" s="2">
        <v>0.34861111111111109</v>
      </c>
      <c r="U109" s="104">
        <v>19.466666666666619</v>
      </c>
      <c r="V109" s="105">
        <v>59.533333333333339</v>
      </c>
      <c r="W109" s="106"/>
      <c r="X109" s="107"/>
      <c r="Y109" s="262"/>
      <c r="Z109" s="263"/>
      <c r="AA109" s="111">
        <f t="shared" si="37"/>
        <v>-574.46808510638311</v>
      </c>
      <c r="AB109" s="103">
        <f t="shared" si="38"/>
        <v>0.84042553191489355</v>
      </c>
      <c r="AC109" s="268"/>
    </row>
    <row r="110" spans="1:29" ht="15.75" customHeight="1">
      <c r="A110" s="271"/>
      <c r="B110" s="92" t="s">
        <v>115</v>
      </c>
      <c r="C110" s="260" t="s">
        <v>207</v>
      </c>
      <c r="D110" s="261"/>
      <c r="E110" s="93">
        <v>18.18</v>
      </c>
      <c r="F110" s="94">
        <v>2464</v>
      </c>
      <c r="G110" s="95">
        <f t="shared" si="39"/>
        <v>44795.519999999997</v>
      </c>
      <c r="H110" s="96"/>
      <c r="I110" s="97">
        <v>3</v>
      </c>
      <c r="J110" s="98">
        <v>3600</v>
      </c>
      <c r="K110" s="99">
        <f t="shared" si="40"/>
        <v>1200</v>
      </c>
      <c r="L110" s="100">
        <v>3</v>
      </c>
      <c r="M110" s="98">
        <f>F110/V110*60</f>
        <v>3027.4402730375423</v>
      </c>
      <c r="N110" s="99">
        <f t="shared" si="33"/>
        <v>1009.1467576791807</v>
      </c>
      <c r="O110" s="101">
        <f t="shared" si="34"/>
        <v>0</v>
      </c>
      <c r="P110" s="102">
        <f t="shared" si="35"/>
        <v>-190.85324232081928</v>
      </c>
      <c r="Q110" s="103">
        <f t="shared" si="36"/>
        <v>0.84095563139931728</v>
      </c>
      <c r="R110" s="277"/>
      <c r="S110" s="1">
        <v>0.36053240740740738</v>
      </c>
      <c r="T110" s="2">
        <v>0.39444444444444443</v>
      </c>
      <c r="U110" s="104">
        <v>17.166666666666657</v>
      </c>
      <c r="V110" s="105">
        <v>48.833333333333343</v>
      </c>
      <c r="W110" s="106"/>
      <c r="X110" s="107"/>
      <c r="Y110" s="262"/>
      <c r="Z110" s="263"/>
      <c r="AA110" s="111">
        <f t="shared" si="37"/>
        <v>-572.55972696245772</v>
      </c>
      <c r="AB110" s="103">
        <f t="shared" si="38"/>
        <v>0.84095563139931728</v>
      </c>
      <c r="AC110" s="268"/>
    </row>
    <row r="111" spans="1:29" ht="15.75" customHeight="1">
      <c r="A111" s="272"/>
      <c r="B111" s="92" t="s">
        <v>115</v>
      </c>
      <c r="C111" s="260" t="s">
        <v>208</v>
      </c>
      <c r="D111" s="261"/>
      <c r="E111" s="93">
        <v>14.28</v>
      </c>
      <c r="F111" s="94">
        <v>7208</v>
      </c>
      <c r="G111" s="95">
        <f t="shared" si="39"/>
        <v>102930.23999999999</v>
      </c>
      <c r="H111" s="113"/>
      <c r="I111" s="97">
        <v>3</v>
      </c>
      <c r="J111" s="98">
        <v>3600</v>
      </c>
      <c r="K111" s="99">
        <f t="shared" si="40"/>
        <v>1200</v>
      </c>
      <c r="L111" s="114">
        <v>3</v>
      </c>
      <c r="M111" s="98">
        <f>F111/V111*60</f>
        <v>3033.1735827001762</v>
      </c>
      <c r="N111" s="99">
        <f t="shared" si="33"/>
        <v>1011.0578609000587</v>
      </c>
      <c r="O111" s="101">
        <f t="shared" si="34"/>
        <v>0</v>
      </c>
      <c r="P111" s="102">
        <f t="shared" si="35"/>
        <v>-188.9421390999413</v>
      </c>
      <c r="Q111" s="103">
        <f t="shared" si="36"/>
        <v>0.84254821741671559</v>
      </c>
      <c r="R111" s="277"/>
      <c r="S111" s="1">
        <v>0.40862268518518519</v>
      </c>
      <c r="T111" s="2">
        <v>0.50763888888888886</v>
      </c>
      <c r="U111" s="104">
        <v>20.416666666666686</v>
      </c>
      <c r="V111" s="105">
        <v>142.58333333333329</v>
      </c>
      <c r="W111" s="106"/>
      <c r="X111" s="107"/>
      <c r="Y111" s="262"/>
      <c r="Z111" s="263"/>
      <c r="AA111" s="111">
        <f t="shared" si="37"/>
        <v>-566.82641729982379</v>
      </c>
      <c r="AB111" s="103">
        <f t="shared" si="38"/>
        <v>0.84254821741671559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41">AVERAGE(I107:I122)</f>
        <v>3.2</v>
      </c>
      <c r="J123" s="138">
        <f t="shared" si="41"/>
        <v>3420</v>
      </c>
      <c r="K123" s="139">
        <f t="shared" ref="K123" si="42">J123/I123</f>
        <v>1068.75</v>
      </c>
      <c r="L123" s="137">
        <f t="shared" ref="L123:M123" si="43">AVERAGE(L107:L122)</f>
        <v>3.2</v>
      </c>
      <c r="M123" s="138">
        <f t="shared" si="43"/>
        <v>2915.9270829492893</v>
      </c>
      <c r="N123" s="139">
        <f>M123/L123</f>
        <v>911.22721342165289</v>
      </c>
      <c r="O123" s="140">
        <f>L123-I123</f>
        <v>0</v>
      </c>
      <c r="P123" s="141">
        <f>N123-K123</f>
        <v>-157.52278657834711</v>
      </c>
      <c r="Q123" s="142">
        <f>N123/K123</f>
        <v>0.85261025817230685</v>
      </c>
      <c r="R123" s="278"/>
      <c r="S123" s="143">
        <f>S107</f>
        <v>0.16666666666666666</v>
      </c>
      <c r="T123" s="144">
        <f>INDEX(T107:T122,COUNTA(T107:T122))</f>
        <v>0.50763888888888886</v>
      </c>
      <c r="U123" s="145"/>
      <c r="V123" s="156"/>
      <c r="W123" s="89"/>
      <c r="X123" s="91"/>
      <c r="Y123" s="265"/>
      <c r="Z123" s="266"/>
      <c r="AA123" s="157">
        <f>M123-J123</f>
        <v>-504.07291705071066</v>
      </c>
      <c r="AB123" s="142">
        <f>M123/J123</f>
        <v>0.85261025817230685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2887</v>
      </c>
      <c r="G124" s="159">
        <f t="shared" ref="G124:G127" si="44">E124*F124</f>
        <v>72261.61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2853.7067545304772</v>
      </c>
      <c r="N124" s="163">
        <f>M124/L124</f>
        <v>713.42668863261929</v>
      </c>
      <c r="O124" s="165">
        <f>L124-I124</f>
        <v>0</v>
      </c>
      <c r="P124" s="166">
        <f>N124-K124</f>
        <v>-111.57331136738071</v>
      </c>
      <c r="Q124" s="152">
        <f>N124/K124</f>
        <v>0.86475962258499306</v>
      </c>
      <c r="R124" s="276">
        <f>Q140</f>
        <v>0.86970073986994634</v>
      </c>
      <c r="S124" s="167">
        <v>0.166875</v>
      </c>
      <c r="T124" s="168">
        <v>0.20902777777777778</v>
      </c>
      <c r="U124" s="169"/>
      <c r="V124" s="170">
        <v>60.700000000000017</v>
      </c>
      <c r="W124" s="168"/>
      <c r="X124" s="171"/>
      <c r="Y124" s="279"/>
      <c r="Z124" s="280"/>
      <c r="AA124" s="109">
        <f>M124-J124</f>
        <v>-446.29324546952284</v>
      </c>
      <c r="AB124" s="152">
        <f>M124/J124</f>
        <v>0.86475962258499306</v>
      </c>
      <c r="AC124" s="267">
        <f>AB140</f>
        <v>0.86970073986994634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4205</v>
      </c>
      <c r="G125" s="95">
        <f t="shared" si="44"/>
        <v>107017.25</v>
      </c>
      <c r="H125" s="96"/>
      <c r="I125" s="97">
        <v>4</v>
      </c>
      <c r="J125" s="98">
        <v>3300</v>
      </c>
      <c r="K125" s="99">
        <f t="shared" si="40"/>
        <v>825</v>
      </c>
      <c r="L125" s="100">
        <v>4</v>
      </c>
      <c r="M125" s="98">
        <f>F125/V125*60</f>
        <v>2864.8750946252835</v>
      </c>
      <c r="N125" s="99">
        <f>M125/L125</f>
        <v>716.21877365632088</v>
      </c>
      <c r="O125" s="101">
        <f>L125-I125</f>
        <v>0</v>
      </c>
      <c r="P125" s="102">
        <f>N125-K125</f>
        <v>-108.78122634367912</v>
      </c>
      <c r="Q125" s="103">
        <f>N125/K125</f>
        <v>0.86814396806826777</v>
      </c>
      <c r="R125" s="277"/>
      <c r="S125" s="1">
        <v>0.21874999999999997</v>
      </c>
      <c r="T125" s="2">
        <v>0.27990740740740738</v>
      </c>
      <c r="U125" s="104">
        <v>13.99999999999995</v>
      </c>
      <c r="V125" s="105">
        <v>88.066666666666677</v>
      </c>
      <c r="W125" s="106"/>
      <c r="X125" s="113"/>
      <c r="Y125" s="262"/>
      <c r="Z125" s="263"/>
      <c r="AA125" s="111">
        <f>M125-J125</f>
        <v>-435.12490537471649</v>
      </c>
      <c r="AB125" s="103">
        <f>M125/J125</f>
        <v>0.86814396806826777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3484</v>
      </c>
      <c r="G126" s="95">
        <f t="shared" si="44"/>
        <v>93127.32</v>
      </c>
      <c r="H126" s="96"/>
      <c r="I126" s="97">
        <v>4</v>
      </c>
      <c r="J126" s="98">
        <v>3300</v>
      </c>
      <c r="K126" s="99">
        <f t="shared" si="40"/>
        <v>825</v>
      </c>
      <c r="L126" s="100">
        <v>4</v>
      </c>
      <c r="M126" s="98">
        <f>F126/V126*60</f>
        <v>2858.992477775244</v>
      </c>
      <c r="N126" s="99">
        <f>M126/L126</f>
        <v>714.74811944381099</v>
      </c>
      <c r="O126" s="101">
        <f>L126-I126</f>
        <v>0</v>
      </c>
      <c r="P126" s="102">
        <f>N126-K126</f>
        <v>-110.25188055618901</v>
      </c>
      <c r="Q126" s="103">
        <f>N126/K126</f>
        <v>0.86636135690158911</v>
      </c>
      <c r="R126" s="277"/>
      <c r="S126" s="1">
        <v>0.29097222222222219</v>
      </c>
      <c r="T126" s="2">
        <v>0.34174768518518517</v>
      </c>
      <c r="U126" s="104">
        <v>15.933333333333319</v>
      </c>
      <c r="V126" s="105">
        <v>73.116666666666688</v>
      </c>
      <c r="W126" s="106"/>
      <c r="X126" s="113"/>
      <c r="Y126" s="262"/>
      <c r="Z126" s="263"/>
      <c r="AA126" s="111">
        <f>M126-J126</f>
        <v>-441.00752222475603</v>
      </c>
      <c r="AB126" s="103">
        <f>M126/J126</f>
        <v>0.86636135690158911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5063</v>
      </c>
      <c r="G127" s="95">
        <f t="shared" si="44"/>
        <v>151890</v>
      </c>
      <c r="H127" s="96"/>
      <c r="I127" s="97">
        <v>4</v>
      </c>
      <c r="J127" s="98">
        <v>3000</v>
      </c>
      <c r="K127" s="99">
        <f t="shared" si="40"/>
        <v>750</v>
      </c>
      <c r="L127" s="100">
        <v>4</v>
      </c>
      <c r="M127" s="98">
        <f>F127/V127*60</f>
        <v>2641.5652173913045</v>
      </c>
      <c r="N127" s="99">
        <f>M127/L127</f>
        <v>660.39130434782612</v>
      </c>
      <c r="O127" s="101">
        <f>L127-I127</f>
        <v>0</v>
      </c>
      <c r="P127" s="102">
        <f>N127-K127</f>
        <v>-89.608695652173878</v>
      </c>
      <c r="Q127" s="103">
        <f>N127/K127</f>
        <v>0.88052173913043486</v>
      </c>
      <c r="R127" s="277"/>
      <c r="S127" s="1">
        <v>0.35486111111111113</v>
      </c>
      <c r="T127" s="2">
        <v>0.43472222222222223</v>
      </c>
      <c r="U127" s="104">
        <v>18.883333333333383</v>
      </c>
      <c r="V127" s="105">
        <v>114.99999999999999</v>
      </c>
      <c r="W127" s="106"/>
      <c r="X127" s="107"/>
      <c r="Y127" s="262"/>
      <c r="Z127" s="263"/>
      <c r="AA127" s="111">
        <f>M127-J127</f>
        <v>-358.43478260869551</v>
      </c>
      <c r="AB127" s="103">
        <f>M127/J127</f>
        <v>0.88052173913043486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4</v>
      </c>
      <c r="J140" s="138">
        <f t="shared" si="45"/>
        <v>3225</v>
      </c>
      <c r="K140" s="139">
        <f t="shared" ref="K140" si="46">J140/I140</f>
        <v>806.25</v>
      </c>
      <c r="L140" s="137">
        <f t="shared" ref="L140:M140" si="47">AVERAGE(L124:L139)</f>
        <v>4</v>
      </c>
      <c r="M140" s="138">
        <f t="shared" si="47"/>
        <v>2804.7848860805771</v>
      </c>
      <c r="N140" s="139">
        <f t="shared" ref="N140:N147" si="48">M140/L140</f>
        <v>701.19622152014426</v>
      </c>
      <c r="O140" s="140">
        <f t="shared" ref="O140:O147" si="49">L140-I140</f>
        <v>0</v>
      </c>
      <c r="P140" s="141">
        <f t="shared" ref="P140:P147" si="50">N140-K140</f>
        <v>-105.05377847985574</v>
      </c>
      <c r="Q140" s="142">
        <f t="shared" ref="Q140:Q147" si="51">N140/K140</f>
        <v>0.86970073986994634</v>
      </c>
      <c r="R140" s="278"/>
      <c r="S140" s="143">
        <f>S124</f>
        <v>0.166875</v>
      </c>
      <c r="T140" s="144">
        <f>INDEX(T124:T139,COUNTA(T124:T139))</f>
        <v>0.43472222222222223</v>
      </c>
      <c r="U140" s="145"/>
      <c r="V140" s="156"/>
      <c r="W140" s="135"/>
      <c r="X140" s="139"/>
      <c r="Y140" s="265"/>
      <c r="Z140" s="266"/>
      <c r="AA140" s="157">
        <f t="shared" ref="AA140:AA147" si="52">M140-J140</f>
        <v>-420.21511391942295</v>
      </c>
      <c r="AB140" s="142">
        <f t="shared" ref="AB140:AB147" si="53">M140/J140</f>
        <v>0.86970073986994634</v>
      </c>
      <c r="AC140" s="269"/>
    </row>
    <row r="141" spans="1:29" ht="15.75" customHeight="1">
      <c r="A141" s="270" t="s">
        <v>127</v>
      </c>
      <c r="B141" s="108" t="s">
        <v>104</v>
      </c>
      <c r="C141" s="274" t="s">
        <v>129</v>
      </c>
      <c r="D141" s="275"/>
      <c r="E141" s="158">
        <v>29.52</v>
      </c>
      <c r="F141" s="87">
        <v>2459</v>
      </c>
      <c r="G141" s="159">
        <f t="shared" ref="G141:G147" si="54">E141*F141</f>
        <v>72589.679999999993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 t="shared" ref="M141:M147" si="55">F141/V141*60</f>
        <v>2815.6488549618389</v>
      </c>
      <c r="N141" s="163">
        <f t="shared" si="48"/>
        <v>165.62640323304936</v>
      </c>
      <c r="O141" s="165">
        <f t="shared" si="49"/>
        <v>0</v>
      </c>
      <c r="P141" s="166">
        <f t="shared" si="50"/>
        <v>-26.903008531656525</v>
      </c>
      <c r="Q141" s="152">
        <f t="shared" si="51"/>
        <v>0.86026546133878368</v>
      </c>
      <c r="R141" s="276">
        <f>Q157</f>
        <v>0.85076993048945915</v>
      </c>
      <c r="S141" s="167">
        <v>0.70833333333333337</v>
      </c>
      <c r="T141" s="168">
        <v>0.74472222222222217</v>
      </c>
      <c r="U141" s="169"/>
      <c r="V141" s="170">
        <v>52.399999999999878</v>
      </c>
      <c r="W141" s="168"/>
      <c r="X141" s="171"/>
      <c r="Y141" s="279"/>
      <c r="Z141" s="280"/>
      <c r="AA141" s="109">
        <f t="shared" si="52"/>
        <v>-457.35114503816112</v>
      </c>
      <c r="AB141" s="152">
        <f t="shared" si="53"/>
        <v>0.86026546133878368</v>
      </c>
      <c r="AC141" s="267">
        <f>AB157</f>
        <v>0.85076993048945904</v>
      </c>
    </row>
    <row r="142" spans="1:29" ht="15.75" customHeight="1">
      <c r="A142" s="271"/>
      <c r="B142" s="92" t="s">
        <v>104</v>
      </c>
      <c r="C142" s="260" t="s">
        <v>130</v>
      </c>
      <c r="D142" s="261"/>
      <c r="E142" s="93">
        <v>29.85</v>
      </c>
      <c r="F142" s="94">
        <v>2568</v>
      </c>
      <c r="G142" s="95">
        <f t="shared" si="54"/>
        <v>76654.8</v>
      </c>
      <c r="H142" s="96"/>
      <c r="I142" s="97">
        <v>17</v>
      </c>
      <c r="J142" s="98">
        <v>3273</v>
      </c>
      <c r="K142" s="99">
        <f t="shared" si="40"/>
        <v>192.52941176470588</v>
      </c>
      <c r="L142" s="100">
        <v>17</v>
      </c>
      <c r="M142" s="98">
        <f t="shared" si="55"/>
        <v>2815.961011270178</v>
      </c>
      <c r="N142" s="99">
        <f t="shared" si="48"/>
        <v>165.64476536883399</v>
      </c>
      <c r="O142" s="101">
        <f t="shared" si="49"/>
        <v>0</v>
      </c>
      <c r="P142" s="102">
        <f t="shared" si="50"/>
        <v>-26.884646395871897</v>
      </c>
      <c r="Q142" s="103">
        <f t="shared" si="51"/>
        <v>0.86036083448523615</v>
      </c>
      <c r="R142" s="277"/>
      <c r="S142" s="1">
        <v>0.74880787037037033</v>
      </c>
      <c r="T142" s="2">
        <v>0.78680555555555554</v>
      </c>
      <c r="U142" s="104">
        <v>5.8833333333333471</v>
      </c>
      <c r="V142" s="105">
        <v>54.716666666666697</v>
      </c>
      <c r="W142" s="106"/>
      <c r="X142" s="113"/>
      <c r="Y142" s="262"/>
      <c r="Z142" s="263"/>
      <c r="AA142" s="111">
        <f t="shared" si="52"/>
        <v>-457.03898872982199</v>
      </c>
      <c r="AB142" s="103">
        <f t="shared" si="53"/>
        <v>0.86036083448523615</v>
      </c>
      <c r="AC142" s="268"/>
    </row>
    <row r="143" spans="1:29" ht="15.75" customHeight="1">
      <c r="A143" s="271"/>
      <c r="B143" s="92" t="s">
        <v>115</v>
      </c>
      <c r="C143" s="260" t="s">
        <v>131</v>
      </c>
      <c r="D143" s="261"/>
      <c r="E143" s="93">
        <v>28.57</v>
      </c>
      <c r="F143" s="94">
        <v>460</v>
      </c>
      <c r="G143" s="95">
        <f t="shared" si="54"/>
        <v>13142.2</v>
      </c>
      <c r="H143" s="96">
        <v>2</v>
      </c>
      <c r="I143" s="97">
        <v>13</v>
      </c>
      <c r="J143" s="98">
        <v>3600</v>
      </c>
      <c r="K143" s="99">
        <f t="shared" si="40"/>
        <v>276.92307692307691</v>
      </c>
      <c r="L143" s="100">
        <v>13</v>
      </c>
      <c r="M143" s="98">
        <f t="shared" si="55"/>
        <v>3055.350553505526</v>
      </c>
      <c r="N143" s="99">
        <f t="shared" si="48"/>
        <v>235.02696565427124</v>
      </c>
      <c r="O143" s="101">
        <f t="shared" si="49"/>
        <v>0</v>
      </c>
      <c r="P143" s="102">
        <f t="shared" si="50"/>
        <v>-41.896111268805669</v>
      </c>
      <c r="Q143" s="103">
        <f t="shared" si="51"/>
        <v>0.84870848708486846</v>
      </c>
      <c r="R143" s="277"/>
      <c r="S143" s="1">
        <v>0.79027777777777775</v>
      </c>
      <c r="T143" s="2">
        <v>0.79655092592592591</v>
      </c>
      <c r="U143" s="104">
        <v>4.9999999999999822</v>
      </c>
      <c r="V143" s="105">
        <v>9.0333333333333599</v>
      </c>
      <c r="W143" s="106"/>
      <c r="X143" s="113"/>
      <c r="Y143" s="262"/>
      <c r="Z143" s="263"/>
      <c r="AA143" s="111">
        <f t="shared" si="52"/>
        <v>-544.64944649447398</v>
      </c>
      <c r="AB143" s="103">
        <f t="shared" si="53"/>
        <v>0.84870848708486835</v>
      </c>
      <c r="AC143" s="268"/>
    </row>
    <row r="144" spans="1:29" ht="15.75" customHeight="1">
      <c r="A144" s="271"/>
      <c r="B144" s="92" t="s">
        <v>115</v>
      </c>
      <c r="C144" s="260" t="s">
        <v>246</v>
      </c>
      <c r="D144" s="261"/>
      <c r="E144" s="93">
        <v>12.77</v>
      </c>
      <c r="F144" s="94">
        <v>1438</v>
      </c>
      <c r="G144" s="95">
        <f t="shared" si="54"/>
        <v>18363.259999999998</v>
      </c>
      <c r="H144" s="96">
        <v>2</v>
      </c>
      <c r="I144" s="97">
        <v>6</v>
      </c>
      <c r="J144" s="98">
        <v>3600</v>
      </c>
      <c r="K144" s="99">
        <f t="shared" si="40"/>
        <v>600</v>
      </c>
      <c r="L144" s="100">
        <v>6</v>
      </c>
      <c r="M144" s="98">
        <f t="shared" si="55"/>
        <v>3004.5269878119602</v>
      </c>
      <c r="N144" s="99">
        <f t="shared" si="48"/>
        <v>500.75449796866002</v>
      </c>
      <c r="O144" s="101">
        <f t="shared" si="49"/>
        <v>0</v>
      </c>
      <c r="P144" s="102">
        <f t="shared" si="50"/>
        <v>-99.245502031339981</v>
      </c>
      <c r="Q144" s="103">
        <f t="shared" si="51"/>
        <v>0.83459082994776668</v>
      </c>
      <c r="R144" s="277"/>
      <c r="S144" s="1">
        <v>0.8008912037037037</v>
      </c>
      <c r="T144" s="2">
        <v>0.8208333333333333</v>
      </c>
      <c r="U144" s="104">
        <v>6.2500000000000178</v>
      </c>
      <c r="V144" s="105">
        <v>28.716666666666626</v>
      </c>
      <c r="W144" s="106"/>
      <c r="X144" s="107"/>
      <c r="Y144" s="262"/>
      <c r="Z144" s="263"/>
      <c r="AA144" s="111">
        <f t="shared" si="52"/>
        <v>-595.47301218803977</v>
      </c>
      <c r="AB144" s="103">
        <f t="shared" si="53"/>
        <v>0.83459082994776668</v>
      </c>
      <c r="AC144" s="268"/>
    </row>
    <row r="145" spans="1:29" ht="15.75" customHeight="1">
      <c r="A145" s="272"/>
      <c r="B145" s="92" t="s">
        <v>104</v>
      </c>
      <c r="C145" s="260" t="s">
        <v>128</v>
      </c>
      <c r="D145" s="261"/>
      <c r="E145" s="93">
        <v>25.64</v>
      </c>
      <c r="F145" s="94">
        <v>2084</v>
      </c>
      <c r="G145" s="95">
        <f t="shared" si="54"/>
        <v>53433.760000000002</v>
      </c>
      <c r="H145" s="113"/>
      <c r="I145" s="97">
        <v>11</v>
      </c>
      <c r="J145" s="98">
        <v>3000</v>
      </c>
      <c r="K145" s="99">
        <f t="shared" si="40"/>
        <v>272.72727272727275</v>
      </c>
      <c r="L145" s="114">
        <v>11</v>
      </c>
      <c r="M145" s="98">
        <f t="shared" si="55"/>
        <v>2580.8049535603682</v>
      </c>
      <c r="N145" s="99">
        <f t="shared" si="48"/>
        <v>234.61863214185166</v>
      </c>
      <c r="O145" s="101">
        <f t="shared" si="49"/>
        <v>0</v>
      </c>
      <c r="P145" s="102">
        <f t="shared" si="50"/>
        <v>-38.108640585421085</v>
      </c>
      <c r="Q145" s="103">
        <f t="shared" si="51"/>
        <v>0.86026831785345603</v>
      </c>
      <c r="R145" s="277"/>
      <c r="S145" s="1">
        <v>0.8256944444444444</v>
      </c>
      <c r="T145" s="2">
        <v>0.85934027777777777</v>
      </c>
      <c r="U145" s="104">
        <v>6.9999999999999751</v>
      </c>
      <c r="V145" s="105">
        <v>48.45000000000006</v>
      </c>
      <c r="W145" s="106">
        <v>0.85934027777777777</v>
      </c>
      <c r="X145" s="107">
        <v>0.89722222222222225</v>
      </c>
      <c r="Y145" s="262"/>
      <c r="Z145" s="263"/>
      <c r="AA145" s="111">
        <f t="shared" si="52"/>
        <v>-419.19504643963182</v>
      </c>
      <c r="AB145" s="103">
        <f t="shared" si="53"/>
        <v>0.86026831785345603</v>
      </c>
      <c r="AC145" s="268"/>
    </row>
    <row r="146" spans="1:29" ht="15.75" customHeight="1">
      <c r="A146" s="272"/>
      <c r="B146" s="92" t="s">
        <v>115</v>
      </c>
      <c r="C146" s="260" t="s">
        <v>131</v>
      </c>
      <c r="D146" s="261"/>
      <c r="E146" s="93">
        <v>28.57</v>
      </c>
      <c r="F146" s="94">
        <v>1198</v>
      </c>
      <c r="G146" s="115">
        <f t="shared" si="54"/>
        <v>34226.86</v>
      </c>
      <c r="H146" s="116"/>
      <c r="I146" s="97">
        <v>13</v>
      </c>
      <c r="J146" s="98">
        <v>3600</v>
      </c>
      <c r="K146" s="99">
        <f t="shared" si="40"/>
        <v>276.92307692307691</v>
      </c>
      <c r="L146" s="100">
        <v>13</v>
      </c>
      <c r="M146" s="98">
        <f t="shared" si="55"/>
        <v>3067.4253200569146</v>
      </c>
      <c r="N146" s="99">
        <f t="shared" si="48"/>
        <v>235.9557938505319</v>
      </c>
      <c r="O146" s="101">
        <f t="shared" si="49"/>
        <v>0</v>
      </c>
      <c r="P146" s="102">
        <f t="shared" si="50"/>
        <v>-40.967283072545001</v>
      </c>
      <c r="Q146" s="103">
        <f t="shared" si="51"/>
        <v>0.85206258890469855</v>
      </c>
      <c r="R146" s="277"/>
      <c r="S146" s="1">
        <v>0.89722222222222225</v>
      </c>
      <c r="T146" s="2">
        <v>0.91349537037037032</v>
      </c>
      <c r="U146" s="104">
        <v>54.550000000000054</v>
      </c>
      <c r="V146" s="105">
        <v>23.433333333333213</v>
      </c>
      <c r="W146" s="106"/>
      <c r="X146" s="4"/>
      <c r="Y146" s="262"/>
      <c r="Z146" s="263"/>
      <c r="AA146" s="111">
        <f t="shared" si="52"/>
        <v>-532.57467994308536</v>
      </c>
      <c r="AB146" s="103">
        <f t="shared" si="53"/>
        <v>0.85206258890469855</v>
      </c>
      <c r="AC146" s="268"/>
    </row>
    <row r="147" spans="1:29" ht="15.75" customHeight="1">
      <c r="A147" s="272"/>
      <c r="B147" s="92" t="s">
        <v>115</v>
      </c>
      <c r="C147" s="260" t="s">
        <v>246</v>
      </c>
      <c r="D147" s="261"/>
      <c r="E147" s="93">
        <v>12.77</v>
      </c>
      <c r="F147" s="94">
        <v>3604</v>
      </c>
      <c r="G147" s="115">
        <f t="shared" si="54"/>
        <v>46023.08</v>
      </c>
      <c r="H147" s="119"/>
      <c r="I147" s="97">
        <v>6</v>
      </c>
      <c r="J147" s="98">
        <v>3600</v>
      </c>
      <c r="K147" s="99">
        <f t="shared" si="40"/>
        <v>600</v>
      </c>
      <c r="L147" s="114">
        <v>6</v>
      </c>
      <c r="M147" s="98">
        <f t="shared" si="55"/>
        <v>3032.8190743338027</v>
      </c>
      <c r="N147" s="99">
        <f t="shared" si="48"/>
        <v>505.46984572230048</v>
      </c>
      <c r="O147" s="120">
        <f t="shared" si="49"/>
        <v>0</v>
      </c>
      <c r="P147" s="121">
        <f t="shared" si="50"/>
        <v>-94.530154277699523</v>
      </c>
      <c r="Q147" s="122">
        <f t="shared" si="51"/>
        <v>0.84244974287050078</v>
      </c>
      <c r="R147" s="277"/>
      <c r="S147" s="1">
        <v>0.91668981481481482</v>
      </c>
      <c r="T147" s="2">
        <v>0.96620370370370368</v>
      </c>
      <c r="U147" s="104">
        <v>4.6000000000000796</v>
      </c>
      <c r="V147" s="105">
        <v>71.299999999999955</v>
      </c>
      <c r="W147" s="106"/>
      <c r="X147" s="107"/>
      <c r="Y147" s="262"/>
      <c r="Z147" s="263"/>
      <c r="AA147" s="111">
        <f t="shared" si="52"/>
        <v>-567.18092566619725</v>
      </c>
      <c r="AB147" s="103">
        <f t="shared" si="53"/>
        <v>0.84244974287050078</v>
      </c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6">AVERAGE(I141:I156)</f>
        <v>11.857142857142858</v>
      </c>
      <c r="J157" s="138">
        <f t="shared" si="56"/>
        <v>3420.8571428571427</v>
      </c>
      <c r="K157" s="139">
        <f t="shared" ref="K157" si="57">J157/I157</f>
        <v>288.50602409638549</v>
      </c>
      <c r="L157" s="137">
        <f t="shared" ref="L157:M157" si="58">AVERAGE(L141:L156)</f>
        <v>11.857142857142858</v>
      </c>
      <c r="M157" s="138">
        <f t="shared" si="58"/>
        <v>2910.3623936429408</v>
      </c>
      <c r="N157" s="139">
        <f>M157/L157</f>
        <v>245.45225006627211</v>
      </c>
      <c r="O157" s="140">
        <f>L157-I157</f>
        <v>0</v>
      </c>
      <c r="P157" s="141">
        <f>N157-K157</f>
        <v>-43.053774030113374</v>
      </c>
      <c r="Q157" s="142">
        <f>N157/K157</f>
        <v>0.85076993048945915</v>
      </c>
      <c r="R157" s="278"/>
      <c r="S157" s="143">
        <f>S141</f>
        <v>0.70833333333333337</v>
      </c>
      <c r="T157" s="144">
        <f>INDEX(T141:T156,COUNTA(T141:T156))</f>
        <v>0.96620370370370368</v>
      </c>
      <c r="U157" s="145"/>
      <c r="V157" s="156"/>
      <c r="W157" s="135"/>
      <c r="X157" s="139"/>
      <c r="Y157" s="265"/>
      <c r="Z157" s="266"/>
      <c r="AA157" s="157">
        <f>M157-J157</f>
        <v>-510.49474921420187</v>
      </c>
      <c r="AB157" s="142">
        <f>M157/J157</f>
        <v>0.85076993048945904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9935</v>
      </c>
      <c r="G158" s="159">
        <f t="shared" ref="G158" si="59">E158*F158</f>
        <v>139388.04999999999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2406.8640646029612</v>
      </c>
      <c r="N158" s="163">
        <f>M158/L158</f>
        <v>601.7160161507403</v>
      </c>
      <c r="O158" s="165">
        <f>L158-I158</f>
        <v>0</v>
      </c>
      <c r="P158" s="166">
        <f>N158-K158</f>
        <v>-73.283983849259698</v>
      </c>
      <c r="Q158" s="152">
        <f>N158/K158</f>
        <v>0.89143113503813376</v>
      </c>
      <c r="R158" s="276">
        <f>Q174</f>
        <v>0.89143113503813376</v>
      </c>
      <c r="S158" s="167">
        <v>0.70856481481481481</v>
      </c>
      <c r="T158" s="168">
        <v>0.88055555555555554</v>
      </c>
      <c r="U158" s="169"/>
      <c r="V158" s="170">
        <v>247.66666666666663</v>
      </c>
      <c r="W158" s="168"/>
      <c r="X158" s="171"/>
      <c r="Y158" s="279"/>
      <c r="Z158" s="280"/>
      <c r="AA158" s="109">
        <f>M158-J158</f>
        <v>-293.13593539703879</v>
      </c>
      <c r="AB158" s="152">
        <f>M158/J158</f>
        <v>0.89143113503813376</v>
      </c>
      <c r="AC158" s="267">
        <f>AB174</f>
        <v>0.89143113503813376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0">AVERAGE(I158:I173)</f>
        <v>4</v>
      </c>
      <c r="J174" s="138">
        <f t="shared" si="60"/>
        <v>2700</v>
      </c>
      <c r="K174" s="139">
        <f t="shared" ref="K174" si="61">J174/I174</f>
        <v>675</v>
      </c>
      <c r="L174" s="137">
        <f t="shared" ref="L174:M174" si="62">AVERAGE(L158:L173)</f>
        <v>4</v>
      </c>
      <c r="M174" s="138">
        <f t="shared" si="62"/>
        <v>2406.8640646029612</v>
      </c>
      <c r="N174" s="139">
        <f>M174/L174</f>
        <v>601.7160161507403</v>
      </c>
      <c r="O174" s="140">
        <f>L174-I174</f>
        <v>0</v>
      </c>
      <c r="P174" s="141">
        <f>N174-K174</f>
        <v>-73.283983849259698</v>
      </c>
      <c r="Q174" s="142">
        <f>N174/K174</f>
        <v>0.89143113503813376</v>
      </c>
      <c r="R174" s="278"/>
      <c r="S174" s="143">
        <f>S158</f>
        <v>0.70856481481481481</v>
      </c>
      <c r="T174" s="144">
        <f>INDEX(T158:T173,COUNTA(T158:T173))</f>
        <v>0.88055555555555554</v>
      </c>
      <c r="U174" s="145"/>
      <c r="V174" s="156"/>
      <c r="W174" s="135"/>
      <c r="X174" s="139"/>
      <c r="Y174" s="265"/>
      <c r="Z174" s="266"/>
      <c r="AA174" s="157">
        <f>M174-J174</f>
        <v>-293.13593539703879</v>
      </c>
      <c r="AB174" s="142">
        <f>M174/J174</f>
        <v>0.89143113503813376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1474</v>
      </c>
      <c r="G175" s="159">
        <f t="shared" ref="G175:G178" si="63">E175*F175</f>
        <v>40652.92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2565.9574468085179</v>
      </c>
      <c r="N175" s="163">
        <f>M175/L175</f>
        <v>641.48936170212949</v>
      </c>
      <c r="O175" s="165">
        <f>L175-I175</f>
        <v>0</v>
      </c>
      <c r="P175" s="166">
        <f>N175-K175</f>
        <v>-108.51063829787051</v>
      </c>
      <c r="Q175" s="152">
        <f>N175/K175</f>
        <v>0.85531914893617267</v>
      </c>
      <c r="R175" s="276">
        <f>Q191</f>
        <v>0.86334327651903442</v>
      </c>
      <c r="S175" s="167">
        <v>0.70833333333333337</v>
      </c>
      <c r="T175" s="168">
        <v>0.73226851851851849</v>
      </c>
      <c r="U175" s="169"/>
      <c r="V175" s="170">
        <v>34.466666666666569</v>
      </c>
      <c r="W175" s="173"/>
      <c r="X175" s="151"/>
      <c r="Y175" s="279"/>
      <c r="Z175" s="280"/>
      <c r="AA175" s="109">
        <f>M175-J175</f>
        <v>-434.04255319148206</v>
      </c>
      <c r="AB175" s="152">
        <f>M175/J175</f>
        <v>0.85531914893617267</v>
      </c>
      <c r="AC175" s="267">
        <f>AB191</f>
        <v>0.86334327651903431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1182</v>
      </c>
      <c r="G176" s="95">
        <f t="shared" si="63"/>
        <v>28545.3</v>
      </c>
      <c r="H176" s="96"/>
      <c r="I176" s="97">
        <v>4</v>
      </c>
      <c r="J176" s="98">
        <v>3000</v>
      </c>
      <c r="K176" s="99">
        <f t="shared" ref="K176:K178" si="64">J176/I176</f>
        <v>750</v>
      </c>
      <c r="L176" s="100">
        <v>4</v>
      </c>
      <c r="M176" s="98">
        <f>F176/V176*60</f>
        <v>2560.2888086642588</v>
      </c>
      <c r="N176" s="99">
        <f>M176/L176</f>
        <v>640.0722021660647</v>
      </c>
      <c r="O176" s="101">
        <f>L176-I176</f>
        <v>0</v>
      </c>
      <c r="P176" s="102">
        <f>N176-K176</f>
        <v>-109.9277978339353</v>
      </c>
      <c r="Q176" s="103">
        <f>N176/K176</f>
        <v>0.85342960288808623</v>
      </c>
      <c r="R176" s="277"/>
      <c r="S176" s="1">
        <v>0.73631944444444442</v>
      </c>
      <c r="T176" s="2">
        <v>0.75555555555555554</v>
      </c>
      <c r="U176" s="104">
        <v>5.8333333333333393</v>
      </c>
      <c r="V176" s="105">
        <v>27.700000000000014</v>
      </c>
      <c r="W176" s="106"/>
      <c r="X176" s="107"/>
      <c r="Y176" s="262"/>
      <c r="Z176" s="263"/>
      <c r="AA176" s="111">
        <f>M176-J176</f>
        <v>-439.7111913357412</v>
      </c>
      <c r="AB176" s="103">
        <f>M176/J176</f>
        <v>0.85342960288808623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3140</v>
      </c>
      <c r="G177" s="95">
        <f t="shared" si="63"/>
        <v>49329.4</v>
      </c>
      <c r="H177" s="96"/>
      <c r="I177" s="97">
        <v>3</v>
      </c>
      <c r="J177" s="98">
        <v>3300</v>
      </c>
      <c r="K177" s="99">
        <f t="shared" si="64"/>
        <v>1100</v>
      </c>
      <c r="L177" s="100">
        <v>3</v>
      </c>
      <c r="M177" s="98">
        <f>F177/V177*60</f>
        <v>2870.4926358557609</v>
      </c>
      <c r="N177" s="99">
        <f>M177/L177</f>
        <v>956.83087861858701</v>
      </c>
      <c r="O177" s="101">
        <f>L177-I177</f>
        <v>0</v>
      </c>
      <c r="P177" s="102">
        <f>N177-K177</f>
        <v>-143.16912138141299</v>
      </c>
      <c r="Q177" s="103">
        <f>N177/K177</f>
        <v>0.8698462532896245</v>
      </c>
      <c r="R177" s="277"/>
      <c r="S177" s="1">
        <v>0.75858796296296294</v>
      </c>
      <c r="T177" s="2">
        <v>0.8041666666666667</v>
      </c>
      <c r="U177" s="104">
        <v>4.3666666666666565</v>
      </c>
      <c r="V177" s="105">
        <v>65.633333333333411</v>
      </c>
      <c r="W177" s="106"/>
      <c r="X177" s="107"/>
      <c r="Y177" s="262"/>
      <c r="Z177" s="263"/>
      <c r="AA177" s="111">
        <f>M177-J177</f>
        <v>-429.50736414423909</v>
      </c>
      <c r="AB177" s="103">
        <f>M177/J177</f>
        <v>0.8698462532896245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6235</v>
      </c>
      <c r="G178" s="95">
        <f t="shared" si="63"/>
        <v>111544.15000000001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2881.3863928112955</v>
      </c>
      <c r="N178" s="99">
        <f>M178/L178</f>
        <v>720.34659820282388</v>
      </c>
      <c r="O178" s="101">
        <f>L178-I178</f>
        <v>0</v>
      </c>
      <c r="P178" s="102">
        <f>N178-K178</f>
        <v>-104.65340179717612</v>
      </c>
      <c r="Q178" s="103">
        <f>N178/K178</f>
        <v>0.87314739176099865</v>
      </c>
      <c r="R178" s="277"/>
      <c r="S178" s="1">
        <v>0.80706018518518519</v>
      </c>
      <c r="T178" s="2">
        <v>0.89722222222222225</v>
      </c>
      <c r="U178" s="104">
        <v>4.1666666666666252</v>
      </c>
      <c r="V178" s="105">
        <v>129.83333333333337</v>
      </c>
      <c r="W178" s="106"/>
      <c r="X178" s="107"/>
      <c r="Y178" s="262"/>
      <c r="Z178" s="263"/>
      <c r="AA178" s="111">
        <f>M178-J178</f>
        <v>-418.61360718870446</v>
      </c>
      <c r="AB178" s="103">
        <f>M178/J178</f>
        <v>0.87314739176099865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3.75</v>
      </c>
      <c r="J191" s="138">
        <f t="shared" si="65"/>
        <v>3150</v>
      </c>
      <c r="K191" s="139">
        <f t="shared" ref="K191" si="66">J191/I191</f>
        <v>840</v>
      </c>
      <c r="L191" s="137">
        <f t="shared" ref="L191:M191" si="67">AVERAGE(L175:L190)</f>
        <v>3.75</v>
      </c>
      <c r="M191" s="138">
        <f t="shared" si="67"/>
        <v>2719.5313210349582</v>
      </c>
      <c r="N191" s="139">
        <f>M191/L191</f>
        <v>725.20835227598889</v>
      </c>
      <c r="O191" s="140">
        <f>L191-I191</f>
        <v>0</v>
      </c>
      <c r="P191" s="141">
        <f>N191-K191</f>
        <v>-114.79164772401111</v>
      </c>
      <c r="Q191" s="142">
        <f>N191/K191</f>
        <v>0.86334327651903442</v>
      </c>
      <c r="R191" s="278"/>
      <c r="S191" s="143">
        <f>S175</f>
        <v>0.70833333333333337</v>
      </c>
      <c r="T191" s="144">
        <f>INDEX(T175:T190,COUNTA(T175:T190))</f>
        <v>0.89722222222222225</v>
      </c>
      <c r="U191" s="145"/>
      <c r="V191" s="156"/>
      <c r="W191" s="89"/>
      <c r="X191" s="91"/>
      <c r="Y191" s="265"/>
      <c r="Z191" s="266"/>
      <c r="AA191" s="157">
        <f>M191-J191</f>
        <v>-430.46867896504182</v>
      </c>
      <c r="AB191" s="142">
        <f>M191/J191</f>
        <v>0.86334327651903431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2080</v>
      </c>
      <c r="G192" s="159">
        <f t="shared" ref="G192:G195" si="68">E192*F192</f>
        <v>46342.400000000001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2861.2915552158929</v>
      </c>
      <c r="N192" s="163">
        <f>M192/L192</f>
        <v>572.25831104317854</v>
      </c>
      <c r="O192" s="165">
        <f>L192-I192</f>
        <v>0</v>
      </c>
      <c r="P192" s="166">
        <f>N192-K192</f>
        <v>-87.741688956821463</v>
      </c>
      <c r="Q192" s="152">
        <f>N192/K192</f>
        <v>0.86705804703511902</v>
      </c>
      <c r="R192" s="276">
        <f>Q208</f>
        <v>0.86915375572105258</v>
      </c>
      <c r="S192" s="167">
        <v>0.70859953703703704</v>
      </c>
      <c r="T192" s="168">
        <v>0.73888888888888893</v>
      </c>
      <c r="U192" s="169"/>
      <c r="V192" s="170">
        <v>43.616666666666717</v>
      </c>
      <c r="W192" s="173"/>
      <c r="X192" s="151"/>
      <c r="Y192" s="279"/>
      <c r="Z192" s="280"/>
      <c r="AA192" s="109">
        <f>M192-J192</f>
        <v>-438.70844478410709</v>
      </c>
      <c r="AB192" s="152">
        <f>M192/J192</f>
        <v>0.86705804703511902</v>
      </c>
      <c r="AC192" s="267">
        <f>AB208</f>
        <v>0.86915375572105269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1850</v>
      </c>
      <c r="G193" s="95">
        <f t="shared" si="68"/>
        <v>33633</v>
      </c>
      <c r="H193" s="96"/>
      <c r="I193" s="97">
        <v>4</v>
      </c>
      <c r="J193" s="98">
        <v>3300</v>
      </c>
      <c r="K193" s="99">
        <f t="shared" ref="K193:K231" si="69">J193/I193</f>
        <v>825</v>
      </c>
      <c r="L193" s="100">
        <v>4</v>
      </c>
      <c r="M193" s="98">
        <f>F193/V193*60</f>
        <v>2859.5963933018393</v>
      </c>
      <c r="N193" s="99">
        <f>M193/L193</f>
        <v>714.89909832545982</v>
      </c>
      <c r="O193" s="101">
        <f>L193-I193</f>
        <v>0</v>
      </c>
      <c r="P193" s="102">
        <f>N193-K193</f>
        <v>-110.10090167454018</v>
      </c>
      <c r="Q193" s="103">
        <f>N193/K193</f>
        <v>0.86654436160661796</v>
      </c>
      <c r="R193" s="277"/>
      <c r="S193" s="1">
        <v>0.74387731481481478</v>
      </c>
      <c r="T193" s="2">
        <v>0.77083333333333337</v>
      </c>
      <c r="U193" s="104">
        <v>7.1833333333332305</v>
      </c>
      <c r="V193" s="105">
        <v>38.816666666666762</v>
      </c>
      <c r="W193" s="106"/>
      <c r="X193" s="107"/>
      <c r="Y193" s="262"/>
      <c r="Z193" s="263"/>
      <c r="AA193" s="111">
        <f>M193-J193</f>
        <v>-440.40360669816073</v>
      </c>
      <c r="AB193" s="103">
        <f>M193/J193</f>
        <v>0.86654436160661796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5547</v>
      </c>
      <c r="G194" s="95">
        <f t="shared" si="68"/>
        <v>92413.02</v>
      </c>
      <c r="H194" s="96">
        <v>2</v>
      </c>
      <c r="I194" s="97">
        <v>4</v>
      </c>
      <c r="J194" s="98">
        <v>3300</v>
      </c>
      <c r="K194" s="99">
        <f t="shared" si="69"/>
        <v>825</v>
      </c>
      <c r="L194" s="100">
        <v>4</v>
      </c>
      <c r="M194" s="98">
        <f>F194/V194*60</f>
        <v>2879.4808940158641</v>
      </c>
      <c r="N194" s="99">
        <f>M194/L194</f>
        <v>719.87022350396603</v>
      </c>
      <c r="O194" s="101">
        <f>L194-I194</f>
        <v>0</v>
      </c>
      <c r="P194" s="102">
        <f>N194-K194</f>
        <v>-105.12977649603397</v>
      </c>
      <c r="Q194" s="103">
        <f>N194/K194</f>
        <v>0.8725699678835952</v>
      </c>
      <c r="R194" s="277"/>
      <c r="S194" s="1">
        <v>0.77459490740740744</v>
      </c>
      <c r="T194" s="2">
        <v>0.85486111111111107</v>
      </c>
      <c r="U194" s="104">
        <v>5.4166666666666607</v>
      </c>
      <c r="V194" s="105">
        <v>115.58333333333323</v>
      </c>
      <c r="W194" s="106">
        <v>0.85486111111111107</v>
      </c>
      <c r="X194" s="107">
        <v>0.89612268518518523</v>
      </c>
      <c r="Y194" s="262"/>
      <c r="Z194" s="263"/>
      <c r="AA194" s="111">
        <f>M194-J194</f>
        <v>-420.51910598413588</v>
      </c>
      <c r="AB194" s="103">
        <f>M194/J194</f>
        <v>0.8725699678835952</v>
      </c>
      <c r="AC194" s="268"/>
    </row>
    <row r="195" spans="1:29" ht="15.75" customHeight="1">
      <c r="A195" s="282"/>
      <c r="B195" s="92" t="s">
        <v>115</v>
      </c>
      <c r="C195" s="260" t="s">
        <v>141</v>
      </c>
      <c r="D195" s="261"/>
      <c r="E195" s="93">
        <v>16.66</v>
      </c>
      <c r="F195" s="94">
        <v>3810</v>
      </c>
      <c r="G195" s="95">
        <f t="shared" si="68"/>
        <v>63474.6</v>
      </c>
      <c r="H195" s="96"/>
      <c r="I195" s="97">
        <v>4</v>
      </c>
      <c r="J195" s="98">
        <v>3300</v>
      </c>
      <c r="K195" s="99">
        <f t="shared" si="69"/>
        <v>825</v>
      </c>
      <c r="L195" s="100">
        <v>4</v>
      </c>
      <c r="M195" s="98">
        <f>F195/V195*60</f>
        <v>2872.4607329842979</v>
      </c>
      <c r="N195" s="99">
        <f>M195/L195</f>
        <v>718.11518324607448</v>
      </c>
      <c r="O195" s="101">
        <f>L195-I195</f>
        <v>0</v>
      </c>
      <c r="P195" s="102">
        <f>N195-K195</f>
        <v>-106.88481675392552</v>
      </c>
      <c r="Q195" s="103">
        <f>N195/K195</f>
        <v>0.87044264635887814</v>
      </c>
      <c r="R195" s="277"/>
      <c r="S195" s="1">
        <v>0.89612268518518523</v>
      </c>
      <c r="T195" s="2">
        <v>0.95138888888888884</v>
      </c>
      <c r="U195" s="104">
        <v>59.416666666666785</v>
      </c>
      <c r="V195" s="105">
        <v>79.583333333333201</v>
      </c>
      <c r="W195" s="106"/>
      <c r="X195" s="107"/>
      <c r="Y195" s="262"/>
      <c r="Z195" s="263"/>
      <c r="AA195" s="111">
        <f>M195-J195</f>
        <v>-427.53926701570208</v>
      </c>
      <c r="AB195" s="103">
        <f>M195/J195</f>
        <v>0.87044264635887814</v>
      </c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70">AVERAGE(I192:I207)</f>
        <v>4.25</v>
      </c>
      <c r="J208" s="138">
        <f t="shared" si="70"/>
        <v>3300</v>
      </c>
      <c r="K208" s="139">
        <f t="shared" ref="K208" si="71">J208/I208</f>
        <v>776.47058823529414</v>
      </c>
      <c r="L208" s="137">
        <f t="shared" ref="L208:M208" si="72">AVERAGE(L192:L207)</f>
        <v>4.25</v>
      </c>
      <c r="M208" s="138">
        <f t="shared" si="72"/>
        <v>2868.2073938794738</v>
      </c>
      <c r="N208" s="139">
        <f>M208/L208</f>
        <v>674.87232797164086</v>
      </c>
      <c r="O208" s="140">
        <f>L208-I208</f>
        <v>0</v>
      </c>
      <c r="P208" s="141">
        <f>N208-K208</f>
        <v>-101.59826026365329</v>
      </c>
      <c r="Q208" s="142">
        <f>N208/K208</f>
        <v>0.86915375572105258</v>
      </c>
      <c r="R208" s="278"/>
      <c r="S208" s="143">
        <f>S192</f>
        <v>0.70859953703703704</v>
      </c>
      <c r="T208" s="144">
        <f>INDEX(T192:T207,COUNTA(T192:T207))</f>
        <v>0.95138888888888884</v>
      </c>
      <c r="U208" s="145"/>
      <c r="V208" s="156"/>
      <c r="W208" s="89"/>
      <c r="X208" s="91"/>
      <c r="Y208" s="265"/>
      <c r="Z208" s="266"/>
      <c r="AA208" s="157">
        <f>M208-J208</f>
        <v>-431.79260612052622</v>
      </c>
      <c r="AB208" s="142">
        <f>M208/J208</f>
        <v>0.86915375572105269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4187</v>
      </c>
      <c r="G209" s="159">
        <f t="shared" ref="G209:G211" si="73">E209*F209</f>
        <v>76119.66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3029.7889447236139</v>
      </c>
      <c r="N209" s="163">
        <f>M209/L209</f>
        <v>1009.9296482412046</v>
      </c>
      <c r="O209" s="165">
        <f>L209-I209</f>
        <v>0</v>
      </c>
      <c r="P209" s="166">
        <f>N209-K209</f>
        <v>-190.07035175879537</v>
      </c>
      <c r="Q209" s="152">
        <f>N209/K209</f>
        <v>0.84160804020100388</v>
      </c>
      <c r="R209" s="276">
        <f>Q225</f>
        <v>0.84119275765288271</v>
      </c>
      <c r="S209" s="167">
        <v>0.70839120370370368</v>
      </c>
      <c r="T209" s="168">
        <v>0.76597222222222228</v>
      </c>
      <c r="U209" s="169"/>
      <c r="V209" s="170">
        <v>82.916666666666785</v>
      </c>
      <c r="W209" s="173"/>
      <c r="X209" s="151"/>
      <c r="Y209" s="279"/>
      <c r="Z209" s="280"/>
      <c r="AA209" s="109">
        <f>M209-J209</f>
        <v>-570.21105527638611</v>
      </c>
      <c r="AB209" s="152">
        <f>M209/J209</f>
        <v>0.84160804020100388</v>
      </c>
      <c r="AC209" s="267">
        <f>AB225</f>
        <v>0.84119275765288271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5744</v>
      </c>
      <c r="G210" s="95">
        <f t="shared" si="73"/>
        <v>82024.319999999992</v>
      </c>
      <c r="H210" s="96">
        <v>2</v>
      </c>
      <c r="I210" s="97">
        <v>3</v>
      </c>
      <c r="J210" s="98">
        <v>3600</v>
      </c>
      <c r="K210" s="99">
        <f t="shared" si="69"/>
        <v>1200</v>
      </c>
      <c r="L210" s="100">
        <v>3</v>
      </c>
      <c r="M210" s="98">
        <f>F210/V210*60</f>
        <v>3027.5841874084895</v>
      </c>
      <c r="N210" s="99">
        <f>M210/L210</f>
        <v>1009.1947291361631</v>
      </c>
      <c r="O210" s="101">
        <f>L210-I210</f>
        <v>0</v>
      </c>
      <c r="P210" s="102">
        <f>N210-K210</f>
        <v>-190.80527086383688</v>
      </c>
      <c r="Q210" s="103">
        <f>N210/K210</f>
        <v>0.84099560761346925</v>
      </c>
      <c r="R210" s="277"/>
      <c r="S210" s="1">
        <v>0.78067129629629628</v>
      </c>
      <c r="T210" s="2">
        <v>0.85972222222222228</v>
      </c>
      <c r="U210" s="104">
        <v>21.166666666666565</v>
      </c>
      <c r="V210" s="105">
        <v>113.83333333333343</v>
      </c>
      <c r="W210" s="106">
        <v>0.85972222222222228</v>
      </c>
      <c r="X210" s="107">
        <v>0.91833333333333333</v>
      </c>
      <c r="Y210" s="262"/>
      <c r="Z210" s="263"/>
      <c r="AA210" s="111">
        <f>M210-J210</f>
        <v>-572.41581259151053</v>
      </c>
      <c r="AB210" s="103">
        <f>M210/J210</f>
        <v>0.84099560761346925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5833</v>
      </c>
      <c r="G211" s="95">
        <f t="shared" si="73"/>
        <v>83295.239999999991</v>
      </c>
      <c r="H211" s="96"/>
      <c r="I211" s="97">
        <v>3</v>
      </c>
      <c r="J211" s="98">
        <v>3600</v>
      </c>
      <c r="K211" s="99">
        <f t="shared" si="69"/>
        <v>1200</v>
      </c>
      <c r="L211" s="100">
        <v>3</v>
      </c>
      <c r="M211" s="98">
        <f>F211/V211*60</f>
        <v>3027.5086505190311</v>
      </c>
      <c r="N211" s="99">
        <f>M211/L211</f>
        <v>1009.1695501730104</v>
      </c>
      <c r="O211" s="101">
        <f>L211-I211</f>
        <v>0</v>
      </c>
      <c r="P211" s="102">
        <f>N211-K211</f>
        <v>-190.83044982698959</v>
      </c>
      <c r="Q211" s="103">
        <f>N211/K211</f>
        <v>0.84097462514417531</v>
      </c>
      <c r="R211" s="277"/>
      <c r="S211" s="1">
        <v>0.91833333333333333</v>
      </c>
      <c r="T211" s="2">
        <v>0.99861111111111112</v>
      </c>
      <c r="U211" s="104">
        <v>84.39999999999992</v>
      </c>
      <c r="V211" s="105">
        <v>115.60000000000001</v>
      </c>
      <c r="W211" s="106"/>
      <c r="X211" s="107"/>
      <c r="Y211" s="262"/>
      <c r="Z211" s="263"/>
      <c r="AA211" s="111">
        <f>M211-J211</f>
        <v>-572.49134948096889</v>
      </c>
      <c r="AB211" s="103">
        <f>M211/J211</f>
        <v>0.84097462514417531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4">AVERAGE(I209:I224)</f>
        <v>3</v>
      </c>
      <c r="J225" s="138">
        <f t="shared" si="74"/>
        <v>3600</v>
      </c>
      <c r="K225" s="139">
        <f t="shared" ref="K225" si="75">J225/I225</f>
        <v>1200</v>
      </c>
      <c r="L225" s="137">
        <f t="shared" ref="L225:M225" si="76">AVERAGE(L209:L224)</f>
        <v>3</v>
      </c>
      <c r="M225" s="138">
        <f t="shared" si="76"/>
        <v>3028.2939275503777</v>
      </c>
      <c r="N225" s="139">
        <f t="shared" ref="N225:N231" si="77">M225/L225</f>
        <v>1009.4313091834592</v>
      </c>
      <c r="O225" s="140">
        <f t="shared" ref="O225:O231" si="78">L225-I225</f>
        <v>0</v>
      </c>
      <c r="P225" s="141">
        <f t="shared" ref="P225:P231" si="79">N225-K225</f>
        <v>-190.56869081654077</v>
      </c>
      <c r="Q225" s="142">
        <f t="shared" ref="Q225:Q231" si="80">N225/K225</f>
        <v>0.84119275765288271</v>
      </c>
      <c r="R225" s="278"/>
      <c r="S225" s="143">
        <f>S209</f>
        <v>0.70839120370370368</v>
      </c>
      <c r="T225" s="144">
        <f>INDEX(T209:T224,COUNTA(T209:T224))</f>
        <v>0.99861111111111112</v>
      </c>
      <c r="U225" s="145"/>
      <c r="V225" s="156"/>
      <c r="W225" s="89"/>
      <c r="X225" s="91"/>
      <c r="Y225" s="265"/>
      <c r="Z225" s="266"/>
      <c r="AA225" s="157">
        <f t="shared" ref="AA225:AA231" si="81">M225-J225</f>
        <v>-571.7060724496223</v>
      </c>
      <c r="AB225" s="142">
        <f t="shared" ref="AB225:AB231" si="82">M225/J225</f>
        <v>0.84119275765288271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2284</v>
      </c>
      <c r="G226" s="159">
        <f t="shared" ref="G226:G231" si="83">E226*F226</f>
        <v>41523.120000000003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84">F226/V226*60</f>
        <v>3025.165562913915</v>
      </c>
      <c r="N226" s="163">
        <f t="shared" si="77"/>
        <v>1008.388520971305</v>
      </c>
      <c r="O226" s="165">
        <f t="shared" si="78"/>
        <v>0</v>
      </c>
      <c r="P226" s="166">
        <f t="shared" si="79"/>
        <v>-191.61147902869504</v>
      </c>
      <c r="Q226" s="152">
        <f t="shared" si="80"/>
        <v>0.8403237674760875</v>
      </c>
      <c r="R226" s="276">
        <f>Q242</f>
        <v>0.86037529651635303</v>
      </c>
      <c r="S226" s="167">
        <v>0.70833333333333337</v>
      </c>
      <c r="T226" s="168">
        <v>0.73979166666666663</v>
      </c>
      <c r="U226" s="169"/>
      <c r="V226" s="170">
        <v>45.299999999999883</v>
      </c>
      <c r="W226" s="168"/>
      <c r="X226" s="171"/>
      <c r="Y226" s="279"/>
      <c r="Z226" s="280"/>
      <c r="AA226" s="174">
        <f t="shared" si="81"/>
        <v>-574.83443708608502</v>
      </c>
      <c r="AB226" s="152">
        <f t="shared" si="82"/>
        <v>0.8403237674760875</v>
      </c>
      <c r="AC226" s="267">
        <f>AB242</f>
        <v>0.86037529651635314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1133</v>
      </c>
      <c r="G227" s="95">
        <f t="shared" si="83"/>
        <v>28121.06</v>
      </c>
      <c r="H227" s="96">
        <v>2</v>
      </c>
      <c r="I227" s="97">
        <v>4</v>
      </c>
      <c r="J227" s="98">
        <v>3300</v>
      </c>
      <c r="K227" s="99">
        <f t="shared" si="69"/>
        <v>825</v>
      </c>
      <c r="L227" s="100">
        <v>4</v>
      </c>
      <c r="M227" s="98">
        <f t="shared" si="84"/>
        <v>2838.4133611690945</v>
      </c>
      <c r="N227" s="99">
        <f t="shared" si="77"/>
        <v>709.60334029227363</v>
      </c>
      <c r="O227" s="101">
        <f t="shared" si="78"/>
        <v>0</v>
      </c>
      <c r="P227" s="102">
        <f t="shared" si="79"/>
        <v>-115.39665970772637</v>
      </c>
      <c r="Q227" s="103">
        <f t="shared" si="80"/>
        <v>0.86012526096033171</v>
      </c>
      <c r="R227" s="277"/>
      <c r="S227" s="1">
        <v>0.75003472222222223</v>
      </c>
      <c r="T227" s="2">
        <v>0.76666666666666672</v>
      </c>
      <c r="U227" s="104">
        <v>14.750000000000068</v>
      </c>
      <c r="V227" s="105">
        <v>23.950000000000067</v>
      </c>
      <c r="W227" s="106"/>
      <c r="X227" s="113"/>
      <c r="Y227" s="262"/>
      <c r="Z227" s="263"/>
      <c r="AA227" s="175">
        <f t="shared" si="81"/>
        <v>-461.58663883090549</v>
      </c>
      <c r="AB227" s="103">
        <f t="shared" si="82"/>
        <v>0.86012526096033171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1385</v>
      </c>
      <c r="G228" s="95">
        <f t="shared" si="83"/>
        <v>34666.550000000003</v>
      </c>
      <c r="H228" s="96">
        <v>2</v>
      </c>
      <c r="I228" s="97">
        <v>4</v>
      </c>
      <c r="J228" s="98">
        <v>3300</v>
      </c>
      <c r="K228" s="99">
        <f t="shared" si="69"/>
        <v>825</v>
      </c>
      <c r="L228" s="100">
        <v>4</v>
      </c>
      <c r="M228" s="98">
        <f t="shared" si="84"/>
        <v>2844.2669709070128</v>
      </c>
      <c r="N228" s="99">
        <f t="shared" si="77"/>
        <v>711.0667427267532</v>
      </c>
      <c r="O228" s="101">
        <f t="shared" si="78"/>
        <v>0</v>
      </c>
      <c r="P228" s="102">
        <f t="shared" si="79"/>
        <v>-113.9332572732468</v>
      </c>
      <c r="Q228" s="103">
        <f t="shared" si="80"/>
        <v>0.86189908209303423</v>
      </c>
      <c r="R228" s="277"/>
      <c r="S228" s="1">
        <v>0.77638888888888891</v>
      </c>
      <c r="T228" s="2">
        <v>0.79667824074074078</v>
      </c>
      <c r="U228" s="104">
        <v>13.99999999999995</v>
      </c>
      <c r="V228" s="105">
        <v>29.216666666666704</v>
      </c>
      <c r="W228" s="106"/>
      <c r="X228" s="113"/>
      <c r="Y228" s="262"/>
      <c r="Z228" s="263"/>
      <c r="AA228" s="175">
        <f t="shared" si="81"/>
        <v>-455.73302909298718</v>
      </c>
      <c r="AB228" s="103">
        <f t="shared" si="82"/>
        <v>0.86189908209303423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2681</v>
      </c>
      <c r="G229" s="95">
        <f t="shared" si="83"/>
        <v>48740.58</v>
      </c>
      <c r="H229" s="96"/>
      <c r="I229" s="97">
        <v>4</v>
      </c>
      <c r="J229" s="98">
        <v>3000</v>
      </c>
      <c r="K229" s="99">
        <f t="shared" si="69"/>
        <v>750</v>
      </c>
      <c r="L229" s="100">
        <v>4</v>
      </c>
      <c r="M229" s="98">
        <f t="shared" si="84"/>
        <v>2626.2857142857147</v>
      </c>
      <c r="N229" s="99">
        <f t="shared" si="77"/>
        <v>656.57142857142867</v>
      </c>
      <c r="O229" s="101">
        <f t="shared" si="78"/>
        <v>0</v>
      </c>
      <c r="P229" s="102">
        <f t="shared" si="79"/>
        <v>-93.428571428571331</v>
      </c>
      <c r="Q229" s="103">
        <f t="shared" si="80"/>
        <v>0.87542857142857156</v>
      </c>
      <c r="R229" s="277"/>
      <c r="S229" s="1">
        <v>0.80833333333333335</v>
      </c>
      <c r="T229" s="2">
        <v>0.85086805555555556</v>
      </c>
      <c r="U229" s="104">
        <v>16.783333333333292</v>
      </c>
      <c r="V229" s="105">
        <v>61.249999999999986</v>
      </c>
      <c r="W229" s="106">
        <v>0.85086805555555556</v>
      </c>
      <c r="X229" s="107">
        <v>0.90763888888888877</v>
      </c>
      <c r="Y229" s="262"/>
      <c r="Z229" s="263"/>
      <c r="AA229" s="175">
        <f t="shared" si="81"/>
        <v>-373.71428571428532</v>
      </c>
      <c r="AB229" s="103">
        <f t="shared" si="82"/>
        <v>0.87542857142857156</v>
      </c>
      <c r="AC229" s="268"/>
    </row>
    <row r="230" spans="1:29" ht="15.75" customHeight="1">
      <c r="A230" s="282"/>
      <c r="B230" s="92" t="s">
        <v>115</v>
      </c>
      <c r="C230" s="260" t="s">
        <v>148</v>
      </c>
      <c r="D230" s="261"/>
      <c r="E230" s="93">
        <v>25.03</v>
      </c>
      <c r="F230" s="94">
        <v>1910</v>
      </c>
      <c r="G230" s="95">
        <f t="shared" si="83"/>
        <v>47807.3</v>
      </c>
      <c r="H230" s="113"/>
      <c r="I230" s="97">
        <v>4</v>
      </c>
      <c r="J230" s="98">
        <v>3300</v>
      </c>
      <c r="K230" s="99">
        <f t="shared" si="69"/>
        <v>825</v>
      </c>
      <c r="L230" s="114">
        <v>4</v>
      </c>
      <c r="M230" s="98">
        <f t="shared" si="84"/>
        <v>2847.2049689440842</v>
      </c>
      <c r="N230" s="99">
        <f t="shared" si="77"/>
        <v>711.80124223602104</v>
      </c>
      <c r="O230" s="101">
        <f t="shared" si="78"/>
        <v>0</v>
      </c>
      <c r="P230" s="102">
        <f t="shared" si="79"/>
        <v>-113.19875776397896</v>
      </c>
      <c r="Q230" s="103">
        <f t="shared" si="80"/>
        <v>0.86278938452851039</v>
      </c>
      <c r="R230" s="277"/>
      <c r="S230" s="1">
        <v>0.90763888888888877</v>
      </c>
      <c r="T230" s="2">
        <v>0.93559027777777781</v>
      </c>
      <c r="U230" s="104">
        <v>81.749999999999829</v>
      </c>
      <c r="V230" s="105">
        <v>40.250000000000213</v>
      </c>
      <c r="W230" s="106"/>
      <c r="X230" s="107"/>
      <c r="Y230" s="262"/>
      <c r="Z230" s="263"/>
      <c r="AA230" s="175">
        <f t="shared" si="81"/>
        <v>-452.79503105591584</v>
      </c>
      <c r="AB230" s="103">
        <f t="shared" si="82"/>
        <v>0.86278938452851039</v>
      </c>
      <c r="AC230" s="268"/>
    </row>
    <row r="231" spans="1:29" ht="15.75" customHeight="1">
      <c r="A231" s="282"/>
      <c r="B231" s="92" t="s">
        <v>115</v>
      </c>
      <c r="C231" s="260" t="s">
        <v>143</v>
      </c>
      <c r="D231" s="261"/>
      <c r="E231" s="93">
        <v>24.82</v>
      </c>
      <c r="F231" s="94">
        <v>2556</v>
      </c>
      <c r="G231" s="115">
        <f t="shared" si="83"/>
        <v>63439.92</v>
      </c>
      <c r="H231" s="116"/>
      <c r="I231" s="97">
        <v>4</v>
      </c>
      <c r="J231" s="98">
        <v>3300</v>
      </c>
      <c r="K231" s="99">
        <f t="shared" si="69"/>
        <v>825</v>
      </c>
      <c r="L231" s="100">
        <v>4</v>
      </c>
      <c r="M231" s="98">
        <f t="shared" si="84"/>
        <v>2854.0942928039713</v>
      </c>
      <c r="N231" s="99">
        <f t="shared" si="77"/>
        <v>713.52357320099281</v>
      </c>
      <c r="O231" s="101">
        <f t="shared" si="78"/>
        <v>0</v>
      </c>
      <c r="P231" s="102">
        <f t="shared" si="79"/>
        <v>-111.47642679900719</v>
      </c>
      <c r="Q231" s="103">
        <f t="shared" si="80"/>
        <v>0.86487705842544582</v>
      </c>
      <c r="R231" s="277"/>
      <c r="S231" s="1">
        <v>0.94671296296296292</v>
      </c>
      <c r="T231" s="2">
        <v>0.98402777777777772</v>
      </c>
      <c r="U231" s="104">
        <v>16.016666666666559</v>
      </c>
      <c r="V231" s="105">
        <v>53.733333333333313</v>
      </c>
      <c r="W231" s="106"/>
      <c r="X231" s="4"/>
      <c r="Y231" s="262"/>
      <c r="Z231" s="263"/>
      <c r="AA231" s="175">
        <f t="shared" si="81"/>
        <v>-445.90570719602874</v>
      </c>
      <c r="AB231" s="103">
        <f t="shared" si="82"/>
        <v>0.86487705842544582</v>
      </c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5">AVERAGE(I226:I241)</f>
        <v>3.8333333333333335</v>
      </c>
      <c r="J242" s="138">
        <f t="shared" si="85"/>
        <v>3300</v>
      </c>
      <c r="K242" s="139">
        <f t="shared" ref="K242" si="86">J242/I242</f>
        <v>860.86956521739125</v>
      </c>
      <c r="L242" s="137">
        <f t="shared" ref="L242:M242" si="87">AVERAGE(L226:L241)</f>
        <v>3.8333333333333335</v>
      </c>
      <c r="M242" s="138">
        <f t="shared" si="87"/>
        <v>2839.2384785039653</v>
      </c>
      <c r="N242" s="139">
        <f>M242/L242</f>
        <v>740.67090743581696</v>
      </c>
      <c r="O242" s="140">
        <f>L242-I242</f>
        <v>0</v>
      </c>
      <c r="P242" s="141">
        <f>N242-K242</f>
        <v>-120.1986577815743</v>
      </c>
      <c r="Q242" s="142">
        <f>N242/K242</f>
        <v>0.86037529651635303</v>
      </c>
      <c r="R242" s="278"/>
      <c r="S242" s="143">
        <f>S226</f>
        <v>0.70833333333333337</v>
      </c>
      <c r="T242" s="144">
        <f>INDEX(T226:T241,COUNTA(T226:T241))</f>
        <v>0.98402777777777772</v>
      </c>
      <c r="U242" s="145"/>
      <c r="V242" s="156"/>
      <c r="W242" s="135"/>
      <c r="X242" s="139"/>
      <c r="Y242" s="265"/>
      <c r="Z242" s="266"/>
      <c r="AA242" s="177">
        <f>M242-J242</f>
        <v>-460.76152149603467</v>
      </c>
      <c r="AB242" s="142">
        <f>M242/J242</f>
        <v>0.86037529651635314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</mergeCells>
  <phoneticPr fontId="4" type="noConversion"/>
  <conditionalFormatting sqref="O5:O242">
    <cfRule type="cellIs" dxfId="476" priority="1" operator="greaterThan">
      <formula>0</formula>
    </cfRule>
  </conditionalFormatting>
  <conditionalFormatting sqref="P5:P242 AA5:AA242">
    <cfRule type="cellIs" dxfId="475" priority="4" operator="lessThan">
      <formula>0</formula>
    </cfRule>
  </conditionalFormatting>
  <conditionalFormatting sqref="Q5:Q242 AB5:AB242">
    <cfRule type="cellIs" dxfId="474" priority="2" operator="greaterThan">
      <formula>1</formula>
    </cfRule>
    <cfRule type="cellIs" dxfId="473" priority="3" operator="lessThan">
      <formula>0.8</formula>
    </cfRule>
  </conditionalFormatting>
  <conditionalFormatting sqref="AC5:AC23 R5:R242 AC141:AC146">
    <cfRule type="cellIs" dxfId="472" priority="5" operator="lessThan">
      <formula>0.8</formula>
    </cfRule>
  </conditionalFormatting>
  <conditionalFormatting sqref="AC29:AC37">
    <cfRule type="cellIs" dxfId="471" priority="16" operator="lessThan">
      <formula>0.8</formula>
    </cfRule>
  </conditionalFormatting>
  <conditionalFormatting sqref="AC39:AC44">
    <cfRule type="cellIs" dxfId="470" priority="15" operator="lessThan">
      <formula>0.8</formula>
    </cfRule>
  </conditionalFormatting>
  <conditionalFormatting sqref="AC56">
    <cfRule type="cellIs" dxfId="469" priority="17" operator="lessThan">
      <formula>0.8</formula>
    </cfRule>
  </conditionalFormatting>
  <conditionalFormatting sqref="AC73:AC78">
    <cfRule type="cellIs" dxfId="468" priority="13" operator="lessThan">
      <formula>0.8</formula>
    </cfRule>
  </conditionalFormatting>
  <conditionalFormatting sqref="AC90">
    <cfRule type="cellIs" dxfId="467" priority="14" operator="lessThan">
      <formula>0.8</formula>
    </cfRule>
  </conditionalFormatting>
  <conditionalFormatting sqref="AC107">
    <cfRule type="cellIs" dxfId="466" priority="7" operator="lessThan">
      <formula>0.8</formula>
    </cfRule>
  </conditionalFormatting>
  <conditionalFormatting sqref="AC124:AC129">
    <cfRule type="cellIs" dxfId="465" priority="6" operator="lessThan">
      <formula>0.8</formula>
    </cfRule>
  </conditionalFormatting>
  <conditionalFormatting sqref="AC158:AC163">
    <cfRule type="cellIs" dxfId="464" priority="12" operator="lessThan">
      <formula>0.8</formula>
    </cfRule>
  </conditionalFormatting>
  <conditionalFormatting sqref="AC175">
    <cfRule type="cellIs" dxfId="463" priority="11" operator="lessThan">
      <formula>0.8</formula>
    </cfRule>
  </conditionalFormatting>
  <conditionalFormatting sqref="AC192">
    <cfRule type="cellIs" dxfId="462" priority="10" operator="lessThan">
      <formula>0.8</formula>
    </cfRule>
  </conditionalFormatting>
  <conditionalFormatting sqref="AC209">
    <cfRule type="cellIs" dxfId="461" priority="9" operator="lessThan">
      <formula>0.8</formula>
    </cfRule>
  </conditionalFormatting>
  <conditionalFormatting sqref="AC226:AC231">
    <cfRule type="cellIs" dxfId="460" priority="8" operator="lessThan">
      <formula>0.8</formula>
    </cfRule>
  </conditionalFormatting>
  <dataValidations count="1">
    <dataValidation type="list" allowBlank="1" showInputMessage="1" showErrorMessage="1" sqref="Y5:Z242" xr:uid="{5BCEB1E5-3D3B-4015-9973-6FE8F052E836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10E2-143E-4FB7-B362-8CF8F44DC722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113424</v>
      </c>
      <c r="E1" s="77" t="s">
        <v>3</v>
      </c>
      <c r="F1" s="78">
        <f>SUM(G5:G157)</f>
        <v>5008739.2599999988</v>
      </c>
      <c r="G1" s="79" t="s">
        <v>73</v>
      </c>
      <c r="H1" s="80">
        <f>L21+L38+L55+L72+L89+L106+L123+L140+L157</f>
        <v>167.23571428571429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45917</v>
      </c>
      <c r="B2" s="326"/>
      <c r="C2" s="82" t="s">
        <v>34</v>
      </c>
      <c r="D2" s="83" t="e">
        <f>AVERAGE(N21,N38,N55,N72,N89,N106,#REF!,N123,#REF!,#REF!,#REF!,#REF!,#REF!,N140,N157,#REF!,#REF!,#REF!,#REF!,#REF!,#REF!)</f>
        <v>#REF!</v>
      </c>
      <c r="E2" s="83" t="s">
        <v>80</v>
      </c>
      <c r="F2" s="84">
        <f>F1/D1</f>
        <v>44.159430631965009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3357</v>
      </c>
      <c r="G5" s="159">
        <f t="shared" ref="G5:G6" si="0">E5*F5</f>
        <v>66132.899999999994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1065.714285714286</v>
      </c>
      <c r="N5" s="163">
        <f>M5/L5</f>
        <v>81.978021978021999</v>
      </c>
      <c r="O5" s="179">
        <f>L5-I5</f>
        <v>0</v>
      </c>
      <c r="P5" s="180">
        <f>N5-K5</f>
        <v>-10.329670329670307</v>
      </c>
      <c r="Q5" s="132">
        <f>N5/K5</f>
        <v>0.88809523809523838</v>
      </c>
      <c r="R5" s="277">
        <f>Q21</f>
        <v>0.88247583799208362</v>
      </c>
      <c r="S5" s="167">
        <v>0.25</v>
      </c>
      <c r="T5" s="168">
        <v>0.38124999999999998</v>
      </c>
      <c r="U5" s="169"/>
      <c r="V5" s="170">
        <v>188.99999999999997</v>
      </c>
      <c r="W5" s="87"/>
      <c r="X5" s="88"/>
      <c r="Y5" s="279"/>
      <c r="Z5" s="280"/>
      <c r="AA5" s="109">
        <f>M5-J5</f>
        <v>-134.28571428571399</v>
      </c>
      <c r="AB5" s="110">
        <f>M5/J5</f>
        <v>0.88809523809523838</v>
      </c>
      <c r="AC5" s="292">
        <f>AB21</f>
        <v>0.88247583799208362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2458</v>
      </c>
      <c r="G6" s="95">
        <f t="shared" si="0"/>
        <v>73666.259999999995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2287.693898655632</v>
      </c>
      <c r="N6" s="99">
        <f>M6/L6</f>
        <v>114.3846949327816</v>
      </c>
      <c r="O6" s="101">
        <f>L6-I6</f>
        <v>0</v>
      </c>
      <c r="P6" s="102">
        <f>N6-K6</f>
        <v>-15.615305067218401</v>
      </c>
      <c r="Q6" s="103">
        <f>N6/K6</f>
        <v>0.87988226871370456</v>
      </c>
      <c r="R6" s="277"/>
      <c r="S6" s="1">
        <v>0.50416666666666654</v>
      </c>
      <c r="T6" s="2">
        <v>0.54893518518518514</v>
      </c>
      <c r="U6" s="104">
        <v>54.999999999999801</v>
      </c>
      <c r="V6" s="105">
        <v>64.466666666666782</v>
      </c>
      <c r="W6" s="2"/>
      <c r="X6" s="107"/>
      <c r="Y6" s="262"/>
      <c r="Z6" s="263"/>
      <c r="AA6" s="111">
        <f>M6-J6</f>
        <v>-312.30610134436802</v>
      </c>
      <c r="AB6" s="112">
        <f>M6/J6</f>
        <v>0.87988226871370456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1676.7040921849589</v>
      </c>
      <c r="N21" s="139">
        <f t="shared" ref="N21:N27" si="5">M21/L21</f>
        <v>101.61842982939145</v>
      </c>
      <c r="O21" s="140">
        <f t="shared" ref="O21:O27" si="6">L21-I21</f>
        <v>0</v>
      </c>
      <c r="P21" s="141">
        <f t="shared" ref="P21:P27" si="7">N21-K21</f>
        <v>-13.533085322123711</v>
      </c>
      <c r="Q21" s="142">
        <f t="shared" ref="Q21:Q27" si="8">N21/K21</f>
        <v>0.88247583799208362</v>
      </c>
      <c r="R21" s="278"/>
      <c r="S21" s="143">
        <f>S5</f>
        <v>0.25</v>
      </c>
      <c r="T21" s="144">
        <f>INDEX(T5:T20,COUNTA(T5:T20))</f>
        <v>0.54893518518518514</v>
      </c>
      <c r="U21" s="145"/>
      <c r="V21" s="145"/>
      <c r="W21" s="146"/>
      <c r="X21" s="147"/>
      <c r="Y21" s="265"/>
      <c r="Z21" s="266"/>
      <c r="AA21" s="148">
        <f t="shared" ref="AA21:AA27" si="9">M21-J21</f>
        <v>-223.29590781504112</v>
      </c>
      <c r="AB21" s="149">
        <f t="shared" ref="AB21:AB27" si="10">M21/J21</f>
        <v>0.88247583799208362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1470</v>
      </c>
      <c r="G22" s="159">
        <f t="shared" ref="G22:G27" si="11">E22*F22</f>
        <v>76234.2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1728.2821685173089</v>
      </c>
      <c r="N22" s="163">
        <f t="shared" si="5"/>
        <v>66.472391096819578</v>
      </c>
      <c r="O22" s="165">
        <f t="shared" si="6"/>
        <v>0</v>
      </c>
      <c r="P22" s="166">
        <f t="shared" si="7"/>
        <v>-10.450685826257342</v>
      </c>
      <c r="Q22" s="152">
        <f t="shared" si="8"/>
        <v>0.86414108425865455</v>
      </c>
      <c r="R22" s="276">
        <f>Q38</f>
        <v>0.87046106453126004</v>
      </c>
      <c r="S22" s="167">
        <v>0.16666666666666666</v>
      </c>
      <c r="T22" s="168">
        <v>0.20210648148148147</v>
      </c>
      <c r="U22" s="169"/>
      <c r="V22" s="170">
        <v>51.033333333333331</v>
      </c>
      <c r="W22" s="181"/>
      <c r="X22" s="163"/>
      <c r="Y22" s="279"/>
      <c r="Z22" s="280"/>
      <c r="AA22" s="109">
        <f t="shared" si="9"/>
        <v>-271.71783148269105</v>
      </c>
      <c r="AB22" s="152">
        <f t="shared" si="10"/>
        <v>0.86414108425865443</v>
      </c>
      <c r="AC22" s="352">
        <f>AB38</f>
        <v>0.87046106453126015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998</v>
      </c>
      <c r="G23" s="95">
        <f t="shared" si="11"/>
        <v>57185.399999999994</v>
      </c>
      <c r="H23" s="96"/>
      <c r="I23" s="97">
        <v>26</v>
      </c>
      <c r="J23" s="98">
        <v>2000</v>
      </c>
      <c r="K23" s="99">
        <f t="shared" ref="K23:K60" si="13">J23/I23</f>
        <v>76.92307692307692</v>
      </c>
      <c r="L23" s="100">
        <v>26</v>
      </c>
      <c r="M23" s="98">
        <f t="shared" si="12"/>
        <v>1723.9923224568156</v>
      </c>
      <c r="N23" s="99">
        <f t="shared" si="5"/>
        <v>66.307397017569826</v>
      </c>
      <c r="O23" s="101">
        <f t="shared" si="6"/>
        <v>0</v>
      </c>
      <c r="P23" s="102">
        <f t="shared" si="7"/>
        <v>-10.615679905507093</v>
      </c>
      <c r="Q23" s="103">
        <f t="shared" si="8"/>
        <v>0.86199616122840783</v>
      </c>
      <c r="R23" s="277"/>
      <c r="S23" s="1">
        <v>0.20574074074074075</v>
      </c>
      <c r="T23" s="2">
        <v>0.2298611111111111</v>
      </c>
      <c r="U23" s="104">
        <v>5.2333333333333654</v>
      </c>
      <c r="V23" s="105">
        <v>34.733333333333299</v>
      </c>
      <c r="W23" s="106"/>
      <c r="X23" s="107"/>
      <c r="Y23" s="262"/>
      <c r="Z23" s="263"/>
      <c r="AA23" s="111">
        <f t="shared" si="9"/>
        <v>-276.0076775431844</v>
      </c>
      <c r="AB23" s="103">
        <f t="shared" si="10"/>
        <v>0.86199616122840783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4108</v>
      </c>
      <c r="G24" s="95">
        <f t="shared" si="11"/>
        <v>233211.16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1755.5555555555559</v>
      </c>
      <c r="N24" s="99">
        <f t="shared" si="5"/>
        <v>67.521367521367537</v>
      </c>
      <c r="O24" s="101">
        <f t="shared" si="6"/>
        <v>0</v>
      </c>
      <c r="P24" s="102">
        <f t="shared" si="7"/>
        <v>-9.4017094017093825</v>
      </c>
      <c r="Q24" s="103">
        <f t="shared" si="8"/>
        <v>0.87777777777777799</v>
      </c>
      <c r="R24" s="277"/>
      <c r="S24" s="1">
        <v>0.23333333333333334</v>
      </c>
      <c r="T24" s="2">
        <v>0.33083333333333331</v>
      </c>
      <c r="U24" s="104">
        <v>5.0000000000000222</v>
      </c>
      <c r="V24" s="105">
        <v>140.39999999999998</v>
      </c>
      <c r="W24" s="106"/>
      <c r="X24" s="107"/>
      <c r="Y24" s="262"/>
      <c r="Z24" s="263"/>
      <c r="AA24" s="111">
        <f t="shared" si="9"/>
        <v>-244.44444444444412</v>
      </c>
      <c r="AB24" s="103">
        <f t="shared" si="10"/>
        <v>0.87777777777777799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3426</v>
      </c>
      <c r="G25" s="95">
        <f t="shared" si="11"/>
        <v>264966.84000000003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1748.2069454287732</v>
      </c>
      <c r="N25" s="99">
        <f t="shared" si="5"/>
        <v>69.928277817150928</v>
      </c>
      <c r="O25" s="101">
        <f t="shared" si="6"/>
        <v>0</v>
      </c>
      <c r="P25" s="102">
        <f t="shared" si="7"/>
        <v>-10.071722182849072</v>
      </c>
      <c r="Q25" s="103">
        <f t="shared" si="8"/>
        <v>0.8741034727143866</v>
      </c>
      <c r="R25" s="277"/>
      <c r="S25" s="1">
        <v>0.33431712962962962</v>
      </c>
      <c r="T25" s="2">
        <v>0.41597222222222224</v>
      </c>
      <c r="U25" s="104">
        <v>5.0166666666666782</v>
      </c>
      <c r="V25" s="105">
        <v>117.58333333333339</v>
      </c>
      <c r="W25" s="106"/>
      <c r="X25" s="107"/>
      <c r="Y25" s="262"/>
      <c r="Z25" s="263"/>
      <c r="AA25" s="111">
        <f t="shared" si="9"/>
        <v>-251.79305457122678</v>
      </c>
      <c r="AB25" s="103">
        <f t="shared" si="10"/>
        <v>0.8741034727143866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1501</v>
      </c>
      <c r="G26" s="95">
        <f t="shared" si="11"/>
        <v>86007.3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1727.4936061381056</v>
      </c>
      <c r="N26" s="99">
        <f t="shared" si="5"/>
        <v>69.099744245524221</v>
      </c>
      <c r="O26" s="101">
        <f t="shared" si="6"/>
        <v>0</v>
      </c>
      <c r="P26" s="102">
        <f t="shared" si="7"/>
        <v>-10.900255754475779</v>
      </c>
      <c r="Q26" s="103">
        <f t="shared" si="8"/>
        <v>0.86374680306905272</v>
      </c>
      <c r="R26" s="277"/>
      <c r="S26" s="1">
        <v>0.4194444444444444</v>
      </c>
      <c r="T26" s="2">
        <v>0.45564814814814814</v>
      </c>
      <c r="U26" s="104">
        <v>4.9999999999999023</v>
      </c>
      <c r="V26" s="105">
        <v>52.133333333333383</v>
      </c>
      <c r="W26" s="106">
        <v>0.45564814814814814</v>
      </c>
      <c r="X26" s="107">
        <v>0.49670138888888887</v>
      </c>
      <c r="Y26" s="262"/>
      <c r="Z26" s="263"/>
      <c r="AA26" s="111">
        <f t="shared" si="9"/>
        <v>-272.50639386189437</v>
      </c>
      <c r="AB26" s="103">
        <f t="shared" si="10"/>
        <v>0.86374680306905283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6747</v>
      </c>
      <c r="G27" s="115">
        <f t="shared" si="11"/>
        <v>401581.44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1762.0021762785634</v>
      </c>
      <c r="N27" s="99">
        <f t="shared" si="5"/>
        <v>70.480087051142533</v>
      </c>
      <c r="O27" s="101">
        <f t="shared" si="6"/>
        <v>0</v>
      </c>
      <c r="P27" s="102">
        <f t="shared" si="7"/>
        <v>-9.519912948857467</v>
      </c>
      <c r="Q27" s="103">
        <f t="shared" si="8"/>
        <v>0.88100108813928169</v>
      </c>
      <c r="R27" s="277"/>
      <c r="S27" s="1">
        <v>0.49670138888888887</v>
      </c>
      <c r="T27" s="2">
        <v>0.65625</v>
      </c>
      <c r="U27" s="104">
        <v>59.11666666666666</v>
      </c>
      <c r="V27" s="105">
        <v>229.75000000000003</v>
      </c>
      <c r="W27" s="106"/>
      <c r="X27" s="107"/>
      <c r="Y27" s="262"/>
      <c r="Z27" s="263"/>
      <c r="AA27" s="111">
        <f t="shared" si="9"/>
        <v>-237.99782372143659</v>
      </c>
      <c r="AB27" s="103">
        <f t="shared" si="10"/>
        <v>0.88100108813928169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1740.9221290625203</v>
      </c>
      <c r="N38" s="139">
        <f>M38/L38</f>
        <v>68.271456041667463</v>
      </c>
      <c r="O38" s="140">
        <f>L38-I38</f>
        <v>0</v>
      </c>
      <c r="P38" s="141">
        <f>N38-K38</f>
        <v>-10.15991650735215</v>
      </c>
      <c r="Q38" s="142">
        <f>N38/K38</f>
        <v>0.87046106453126004</v>
      </c>
      <c r="R38" s="278"/>
      <c r="S38" s="143">
        <f>S22</f>
        <v>0.16666666666666666</v>
      </c>
      <c r="T38" s="144">
        <f>INDEX(T22:T37,COUNTA(T22:T37))</f>
        <v>0.65625</v>
      </c>
      <c r="U38" s="145"/>
      <c r="V38" s="156"/>
      <c r="W38" s="135"/>
      <c r="X38" s="139"/>
      <c r="Y38" s="265"/>
      <c r="Z38" s="266"/>
      <c r="AA38" s="157">
        <f>M38-J38</f>
        <v>-259.0778709374797</v>
      </c>
      <c r="AB38" s="142">
        <f>M38/J38</f>
        <v>0.87046106453126015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1852</v>
      </c>
      <c r="G39" s="159">
        <f t="shared" ref="G39:G42" si="17">E39*F39</f>
        <v>91711.040000000008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1729.9429164504409</v>
      </c>
      <c r="N39" s="163">
        <f>M39/L39</f>
        <v>72.080954852101698</v>
      </c>
      <c r="O39" s="165">
        <f>L39-I39</f>
        <v>0</v>
      </c>
      <c r="P39" s="166">
        <f>N39-K39</f>
        <v>-11.252378481231631</v>
      </c>
      <c r="Q39" s="152">
        <f>N39/K39</f>
        <v>0.86497145822522037</v>
      </c>
      <c r="R39" s="276">
        <f>Q55</f>
        <v>0.84836058344421605</v>
      </c>
      <c r="S39" s="167">
        <v>0.25</v>
      </c>
      <c r="T39" s="168">
        <v>0.2946064814814815</v>
      </c>
      <c r="U39" s="169"/>
      <c r="V39" s="170">
        <v>64.233333333333348</v>
      </c>
      <c r="W39" s="87"/>
      <c r="X39" s="88"/>
      <c r="Y39" s="279"/>
      <c r="Z39" s="280"/>
      <c r="AA39" s="109">
        <f>M39-J39</f>
        <v>-270.05708354955914</v>
      </c>
      <c r="AB39" s="152">
        <f>M39/J39</f>
        <v>0.86497145822522048</v>
      </c>
      <c r="AC39" s="352">
        <f>AB55</f>
        <v>0.84836058344421605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1973</v>
      </c>
      <c r="G40" s="95">
        <f t="shared" si="17"/>
        <v>102240.86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1561.3981094746105</v>
      </c>
      <c r="N40" s="99">
        <f>M40/L40</f>
        <v>70.972641339755015</v>
      </c>
      <c r="O40" s="101">
        <f>L40-I40</f>
        <v>0</v>
      </c>
      <c r="P40" s="102">
        <f>N40-K40</f>
        <v>-10.845540478426798</v>
      </c>
      <c r="Q40" s="103">
        <f>N40/K40</f>
        <v>0.86744339415256133</v>
      </c>
      <c r="R40" s="277"/>
      <c r="S40" s="1">
        <v>0.29804398148148148</v>
      </c>
      <c r="T40" s="2">
        <v>0.35069444444444442</v>
      </c>
      <c r="U40" s="104">
        <v>4.9499999999999744</v>
      </c>
      <c r="V40" s="105">
        <v>75.816666666666634</v>
      </c>
      <c r="W40" s="106"/>
      <c r="X40" s="107"/>
      <c r="Y40" s="262"/>
      <c r="Z40" s="263"/>
      <c r="AA40" s="111">
        <f>M40-J40</f>
        <v>-238.60189052538954</v>
      </c>
      <c r="AB40" s="103">
        <f>M40/J40</f>
        <v>0.86744339415256133</v>
      </c>
      <c r="AC40" s="294"/>
    </row>
    <row r="41" spans="1:29" ht="15.75" customHeight="1">
      <c r="A41" s="271"/>
      <c r="B41" s="153" t="s">
        <v>163</v>
      </c>
      <c r="C41" s="260" t="s">
        <v>250</v>
      </c>
      <c r="D41" s="261"/>
      <c r="E41" s="93">
        <v>43.61</v>
      </c>
      <c r="F41" s="104">
        <v>3140</v>
      </c>
      <c r="G41" s="95">
        <f t="shared" si="17"/>
        <v>136935.4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>F41/V41*60</f>
        <v>1495.2380952380947</v>
      </c>
      <c r="N41" s="99">
        <f>M41/L41</f>
        <v>74.761904761904731</v>
      </c>
      <c r="O41" s="101">
        <f>L41-I41</f>
        <v>0</v>
      </c>
      <c r="P41" s="102">
        <f>N41-K41</f>
        <v>-15.238095238095269</v>
      </c>
      <c r="Q41" s="103">
        <f>N41/K41</f>
        <v>0.83068783068783036</v>
      </c>
      <c r="R41" s="277"/>
      <c r="S41" s="1">
        <v>0.35416666666666663</v>
      </c>
      <c r="T41" s="2">
        <v>0.44166666666666665</v>
      </c>
      <c r="U41" s="104">
        <v>4.9999999999999822</v>
      </c>
      <c r="V41" s="105">
        <v>126.00000000000003</v>
      </c>
      <c r="W41" s="106">
        <v>0.44166666666666665</v>
      </c>
      <c r="X41" s="107">
        <v>0.48336805555555556</v>
      </c>
      <c r="Y41" s="262"/>
      <c r="Z41" s="263"/>
      <c r="AA41" s="111">
        <f>M41-J41</f>
        <v>-304.76190476190527</v>
      </c>
      <c r="AB41" s="103">
        <f>M41/J41</f>
        <v>0.83068783068783036</v>
      </c>
      <c r="AC41" s="294"/>
    </row>
    <row r="42" spans="1:29" ht="15.75" customHeight="1">
      <c r="A42" s="271"/>
      <c r="B42" s="153" t="s">
        <v>172</v>
      </c>
      <c r="C42" s="260" t="s">
        <v>251</v>
      </c>
      <c r="D42" s="261"/>
      <c r="E42" s="93">
        <v>62.96</v>
      </c>
      <c r="F42" s="104">
        <v>3542</v>
      </c>
      <c r="G42" s="95">
        <f t="shared" si="17"/>
        <v>223004.32</v>
      </c>
      <c r="H42" s="96"/>
      <c r="I42" s="100">
        <v>21</v>
      </c>
      <c r="J42" s="98">
        <v>2000</v>
      </c>
      <c r="K42" s="99">
        <f t="shared" si="13"/>
        <v>95.238095238095241</v>
      </c>
      <c r="L42" s="100">
        <v>21</v>
      </c>
      <c r="M42" s="98">
        <f>F42/V42*60</f>
        <v>1660.9613130128964</v>
      </c>
      <c r="N42" s="99">
        <f>M42/L42</f>
        <v>79.093395857756974</v>
      </c>
      <c r="O42" s="101">
        <f>L42-I42</f>
        <v>0</v>
      </c>
      <c r="P42" s="102">
        <f>N42-K42</f>
        <v>-16.144699380338267</v>
      </c>
      <c r="Q42" s="103">
        <f>N42/K42</f>
        <v>0.8304806565064482</v>
      </c>
      <c r="R42" s="277"/>
      <c r="S42" s="1">
        <v>0.48336805555555556</v>
      </c>
      <c r="T42" s="2">
        <v>0.57222222222222219</v>
      </c>
      <c r="U42" s="104">
        <v>60.050000000000033</v>
      </c>
      <c r="V42" s="105">
        <v>127.94999999999993</v>
      </c>
      <c r="W42" s="106"/>
      <c r="X42" s="107"/>
      <c r="Y42" s="262"/>
      <c r="Z42" s="263"/>
      <c r="AA42" s="111">
        <f>M42-J42</f>
        <v>-339.03868698710357</v>
      </c>
      <c r="AB42" s="103">
        <f>M42/J42</f>
        <v>0.8304806565064482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21.75</v>
      </c>
      <c r="J55" s="138">
        <f t="shared" si="18"/>
        <v>1900</v>
      </c>
      <c r="K55" s="139">
        <f t="shared" ref="K55" si="19">J55/I55</f>
        <v>87.356321839080465</v>
      </c>
      <c r="L55" s="137">
        <f t="shared" ref="L55:M55" si="20">AVERAGE(L39:L54)</f>
        <v>21.75</v>
      </c>
      <c r="M55" s="138">
        <f t="shared" si="20"/>
        <v>1611.8851085440106</v>
      </c>
      <c r="N55" s="139">
        <f t="shared" ref="N55:N60" si="21">M55/L55</f>
        <v>74.109660162943015</v>
      </c>
      <c r="O55" s="140">
        <f t="shared" ref="O55:O60" si="22">L55-I55</f>
        <v>0</v>
      </c>
      <c r="P55" s="141">
        <f t="shared" ref="P55:P60" si="23">N55-K55</f>
        <v>-13.24666167613745</v>
      </c>
      <c r="Q55" s="142">
        <f t="shared" ref="Q55:Q60" si="24">N55/K55</f>
        <v>0.84836058344421605</v>
      </c>
      <c r="R55" s="278"/>
      <c r="S55" s="143">
        <f>S39</f>
        <v>0.25</v>
      </c>
      <c r="T55" s="144">
        <f>INDEX(T39:T54,COUNTA(T39:T54))</f>
        <v>0.57222222222222219</v>
      </c>
      <c r="U55" s="145"/>
      <c r="V55" s="156"/>
      <c r="W55" s="188"/>
      <c r="X55" s="189"/>
      <c r="Y55" s="265"/>
      <c r="Z55" s="266"/>
      <c r="AA55" s="157">
        <f t="shared" ref="AA55:AA60" si="25">M55-J55</f>
        <v>-288.11489145598944</v>
      </c>
      <c r="AB55" s="142">
        <f t="shared" ref="AB55:AB60" si="26">M55/J55</f>
        <v>0.84836058344421605</v>
      </c>
      <c r="AC55" s="295"/>
    </row>
    <row r="56" spans="1:29" ht="15.75" customHeight="1">
      <c r="A56" s="281" t="s">
        <v>180</v>
      </c>
      <c r="B56" s="183" t="s">
        <v>169</v>
      </c>
      <c r="C56" s="274" t="s">
        <v>216</v>
      </c>
      <c r="D56" s="275"/>
      <c r="E56" s="158">
        <v>56.43</v>
      </c>
      <c r="F56" s="87">
        <v>2512</v>
      </c>
      <c r="G56" s="159">
        <f t="shared" ref="G56:G60" si="27">E56*F56</f>
        <v>141752.16</v>
      </c>
      <c r="H56" s="160"/>
      <c r="I56" s="161">
        <v>22</v>
      </c>
      <c r="J56" s="162">
        <v>2000</v>
      </c>
      <c r="K56" s="163">
        <f>J56/I56</f>
        <v>90.909090909090907</v>
      </c>
      <c r="L56" s="164">
        <v>22</v>
      </c>
      <c r="M56" s="162">
        <f>F56/V56*60</f>
        <v>1739.0769230769233</v>
      </c>
      <c r="N56" s="163">
        <f t="shared" si="21"/>
        <v>79.048951048951054</v>
      </c>
      <c r="O56" s="165">
        <f t="shared" si="22"/>
        <v>0</v>
      </c>
      <c r="P56" s="166">
        <f t="shared" si="23"/>
        <v>-11.860139860139853</v>
      </c>
      <c r="Q56" s="152">
        <f t="shared" si="24"/>
        <v>0.86953846153846159</v>
      </c>
      <c r="R56" s="276">
        <f>Q72</f>
        <v>0.86251893194324869</v>
      </c>
      <c r="S56" s="167">
        <v>0.16689814814814816</v>
      </c>
      <c r="T56" s="168">
        <v>0.22708333333333333</v>
      </c>
      <c r="U56" s="169"/>
      <c r="V56" s="170">
        <v>86.666666666666657</v>
      </c>
      <c r="W56" s="168"/>
      <c r="X56" s="171"/>
      <c r="Y56" s="279"/>
      <c r="Z56" s="280"/>
      <c r="AA56" s="109">
        <f t="shared" si="25"/>
        <v>-260.92307692307668</v>
      </c>
      <c r="AB56" s="152">
        <f t="shared" si="26"/>
        <v>0.8695384615384617</v>
      </c>
      <c r="AC56" s="267">
        <f>AB72</f>
        <v>0.86251893194324858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1908</v>
      </c>
      <c r="G57" s="95">
        <f t="shared" si="27"/>
        <v>90381.959999999992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1729.7406194913119</v>
      </c>
      <c r="N57" s="99">
        <f t="shared" si="21"/>
        <v>82.368600928157704</v>
      </c>
      <c r="O57" s="101">
        <f t="shared" si="22"/>
        <v>0</v>
      </c>
      <c r="P57" s="102">
        <f t="shared" si="23"/>
        <v>-12.869494309937537</v>
      </c>
      <c r="Q57" s="103">
        <f t="shared" si="24"/>
        <v>0.86487030974565582</v>
      </c>
      <c r="R57" s="277"/>
      <c r="S57" s="1">
        <v>0.23125000000000001</v>
      </c>
      <c r="T57" s="2">
        <v>0.27721064814814816</v>
      </c>
      <c r="U57" s="104">
        <v>6.0000000000000187</v>
      </c>
      <c r="V57" s="105">
        <v>66.183333333333337</v>
      </c>
      <c r="W57" s="106"/>
      <c r="X57" s="107"/>
      <c r="Y57" s="262"/>
      <c r="Z57" s="263"/>
      <c r="AA57" s="111">
        <f t="shared" si="25"/>
        <v>-270.25938050868808</v>
      </c>
      <c r="AB57" s="103">
        <f t="shared" si="26"/>
        <v>0.86487030974565593</v>
      </c>
      <c r="AC57" s="268"/>
    </row>
    <row r="58" spans="1:29" ht="15.75" customHeight="1">
      <c r="A58" s="282"/>
      <c r="B58" s="153" t="s">
        <v>169</v>
      </c>
      <c r="C58" s="260" t="s">
        <v>252</v>
      </c>
      <c r="D58" s="261"/>
      <c r="E58" s="93">
        <v>54.7</v>
      </c>
      <c r="F58" s="94">
        <v>3396</v>
      </c>
      <c r="G58" s="95">
        <f t="shared" si="27"/>
        <v>185761.2</v>
      </c>
      <c r="H58" s="96"/>
      <c r="I58" s="97">
        <v>20</v>
      </c>
      <c r="J58" s="98">
        <v>2000</v>
      </c>
      <c r="K58" s="99">
        <f t="shared" si="13"/>
        <v>100</v>
      </c>
      <c r="L58" s="100">
        <v>20</v>
      </c>
      <c r="M58" s="98">
        <f>F58/V58*60</f>
        <v>1659.9592668024441</v>
      </c>
      <c r="N58" s="99">
        <f t="shared" si="21"/>
        <v>82.997963340122197</v>
      </c>
      <c r="O58" s="101">
        <f t="shared" si="22"/>
        <v>0</v>
      </c>
      <c r="P58" s="102">
        <f t="shared" si="23"/>
        <v>-17.002036659877803</v>
      </c>
      <c r="Q58" s="103">
        <f t="shared" si="24"/>
        <v>0.82997963340122194</v>
      </c>
      <c r="R58" s="277"/>
      <c r="S58" s="1">
        <v>0.28072916666666664</v>
      </c>
      <c r="T58" s="2">
        <v>0.3659722222222222</v>
      </c>
      <c r="U58" s="104">
        <v>5.066666666666606</v>
      </c>
      <c r="V58" s="105">
        <v>122.75</v>
      </c>
      <c r="W58" s="106"/>
      <c r="X58" s="107"/>
      <c r="Y58" s="262"/>
      <c r="Z58" s="263"/>
      <c r="AA58" s="111">
        <f t="shared" si="25"/>
        <v>-340.04073319755594</v>
      </c>
      <c r="AB58" s="103">
        <f t="shared" si="26"/>
        <v>0.82997963340122205</v>
      </c>
      <c r="AC58" s="268"/>
    </row>
    <row r="59" spans="1:29" ht="15.75" customHeight="1">
      <c r="A59" s="282"/>
      <c r="B59" s="153" t="s">
        <v>172</v>
      </c>
      <c r="C59" s="260" t="s">
        <v>183</v>
      </c>
      <c r="D59" s="261"/>
      <c r="E59" s="93">
        <v>58.67</v>
      </c>
      <c r="F59" s="94">
        <v>4806</v>
      </c>
      <c r="G59" s="95">
        <f t="shared" si="27"/>
        <v>281968.02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1755.7946011771871</v>
      </c>
      <c r="N59" s="99">
        <f t="shared" si="21"/>
        <v>73.158108382382792</v>
      </c>
      <c r="O59" s="101">
        <f t="shared" si="22"/>
        <v>0</v>
      </c>
      <c r="P59" s="102">
        <f t="shared" si="23"/>
        <v>-10.175224950950536</v>
      </c>
      <c r="Q59" s="103">
        <f t="shared" si="24"/>
        <v>0.87789730058859361</v>
      </c>
      <c r="R59" s="277"/>
      <c r="S59" s="1">
        <v>0.37222222222222223</v>
      </c>
      <c r="T59" s="2">
        <v>0.48627314814814815</v>
      </c>
      <c r="U59" s="104">
        <v>9.000000000000048</v>
      </c>
      <c r="V59" s="105">
        <v>164.23333333333332</v>
      </c>
      <c r="W59" s="106">
        <v>0.48627314814814815</v>
      </c>
      <c r="X59" s="107">
        <v>0.52708333333333324</v>
      </c>
      <c r="Y59" s="262"/>
      <c r="Z59" s="263"/>
      <c r="AA59" s="111">
        <f t="shared" si="25"/>
        <v>-244.20539882281287</v>
      </c>
      <c r="AB59" s="103">
        <f t="shared" si="26"/>
        <v>0.87789730058859361</v>
      </c>
      <c r="AC59" s="268"/>
    </row>
    <row r="60" spans="1:29" ht="15.75" customHeight="1">
      <c r="A60" s="282"/>
      <c r="B60" s="153" t="s">
        <v>172</v>
      </c>
      <c r="C60" s="260" t="s">
        <v>178</v>
      </c>
      <c r="D60" s="261"/>
      <c r="E60" s="93">
        <v>59.34</v>
      </c>
      <c r="F60" s="94">
        <v>2770</v>
      </c>
      <c r="G60" s="95">
        <f t="shared" si="27"/>
        <v>164371.80000000002</v>
      </c>
      <c r="H60" s="113"/>
      <c r="I60" s="97">
        <v>24</v>
      </c>
      <c r="J60" s="98">
        <v>2000</v>
      </c>
      <c r="K60" s="99">
        <f t="shared" si="13"/>
        <v>83.333333333333329</v>
      </c>
      <c r="L60" s="114">
        <v>24</v>
      </c>
      <c r="M60" s="98">
        <f>F60/V60*60</f>
        <v>1740.61790888462</v>
      </c>
      <c r="N60" s="99">
        <f t="shared" si="21"/>
        <v>72.525746203525827</v>
      </c>
      <c r="O60" s="101">
        <f t="shared" si="22"/>
        <v>0</v>
      </c>
      <c r="P60" s="102">
        <f t="shared" si="23"/>
        <v>-10.807587129807501</v>
      </c>
      <c r="Q60" s="103">
        <f t="shared" si="24"/>
        <v>0.87030895444230993</v>
      </c>
      <c r="R60" s="277"/>
      <c r="S60" s="1">
        <v>0.52708333333333324</v>
      </c>
      <c r="T60" s="2">
        <v>0.59339120370370368</v>
      </c>
      <c r="U60" s="104">
        <v>58.766666666666524</v>
      </c>
      <c r="V60" s="105">
        <v>95.483333333333448</v>
      </c>
      <c r="W60" s="106"/>
      <c r="X60" s="107"/>
      <c r="Y60" s="262"/>
      <c r="Z60" s="263"/>
      <c r="AA60" s="111">
        <f t="shared" si="25"/>
        <v>-259.38209111538004</v>
      </c>
      <c r="AB60" s="103">
        <f t="shared" si="26"/>
        <v>0.87030895444230993</v>
      </c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22.2</v>
      </c>
      <c r="J72" s="138">
        <f t="shared" si="28"/>
        <v>2000</v>
      </c>
      <c r="K72" s="139">
        <f t="shared" ref="K72" si="29">J72/I72</f>
        <v>90.090090090090087</v>
      </c>
      <c r="L72" s="137">
        <f t="shared" ref="L72:M72" si="30">AVERAGE(L56:L71)</f>
        <v>22.2</v>
      </c>
      <c r="M72" s="138">
        <f t="shared" si="30"/>
        <v>1725.0378638864972</v>
      </c>
      <c r="N72" s="139">
        <f t="shared" ref="N72:N79" si="31">M72/L72</f>
        <v>77.704408283175553</v>
      </c>
      <c r="O72" s="140">
        <f t="shared" ref="O72:O79" si="32">L72-I72</f>
        <v>0</v>
      </c>
      <c r="P72" s="141">
        <f t="shared" ref="P72:P79" si="33">N72-K72</f>
        <v>-12.385681806914533</v>
      </c>
      <c r="Q72" s="142">
        <f t="shared" ref="Q72:Q79" si="34">N72/K72</f>
        <v>0.86251893194324869</v>
      </c>
      <c r="R72" s="278"/>
      <c r="S72" s="143">
        <f>S56</f>
        <v>0.16689814814814816</v>
      </c>
      <c r="T72" s="144">
        <f>INDEX(T56:T71,COUNTA(T56:T71))</f>
        <v>0.59339120370370368</v>
      </c>
      <c r="U72" s="145"/>
      <c r="V72" s="156"/>
      <c r="W72" s="135"/>
      <c r="X72" s="139"/>
      <c r="Y72" s="265"/>
      <c r="Z72" s="266"/>
      <c r="AA72" s="157">
        <f t="shared" ref="AA72:AA79" si="35">M72-J72</f>
        <v>-274.96213611350277</v>
      </c>
      <c r="AB72" s="142">
        <f t="shared" ref="AB72:AB79" si="36">M72/J72</f>
        <v>0.86251893194324858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6480</v>
      </c>
      <c r="G73" s="159">
        <f t="shared" ref="G73:G79" si="37">E73*F73</f>
        <v>245851.19999999998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8">F73/V73*60</f>
        <v>3031.5789473684217</v>
      </c>
      <c r="N73" s="163">
        <f t="shared" si="31"/>
        <v>144.36090225563913</v>
      </c>
      <c r="O73" s="165">
        <f t="shared" si="32"/>
        <v>0</v>
      </c>
      <c r="P73" s="166">
        <f t="shared" si="33"/>
        <v>-27.067669172932284</v>
      </c>
      <c r="Q73" s="152">
        <f t="shared" si="34"/>
        <v>0.84210526315789502</v>
      </c>
      <c r="R73" s="276">
        <f>Q89</f>
        <v>0.86761549456091924</v>
      </c>
      <c r="S73" s="167">
        <v>0.25</v>
      </c>
      <c r="T73" s="168">
        <v>0.33906249999999999</v>
      </c>
      <c r="U73" s="169"/>
      <c r="V73" s="170">
        <v>128.24999999999997</v>
      </c>
      <c r="W73" s="168"/>
      <c r="X73" s="171"/>
      <c r="Y73" s="279"/>
      <c r="Z73" s="280"/>
      <c r="AA73" s="109">
        <f t="shared" si="35"/>
        <v>-568.42105263157828</v>
      </c>
      <c r="AB73" s="152">
        <f t="shared" si="36"/>
        <v>0.84210526315789491</v>
      </c>
      <c r="AC73" s="267">
        <f>AB89</f>
        <v>0.86761549456091924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2642</v>
      </c>
      <c r="G74" s="95">
        <f t="shared" si="37"/>
        <v>103011.58</v>
      </c>
      <c r="H74" s="96"/>
      <c r="I74" s="97">
        <v>19</v>
      </c>
      <c r="J74" s="98">
        <v>3600</v>
      </c>
      <c r="K74" s="99">
        <f t="shared" ref="K74:K112" si="39">J74/I74</f>
        <v>189.47368421052633</v>
      </c>
      <c r="L74" s="100">
        <v>19</v>
      </c>
      <c r="M74" s="98">
        <f t="shared" si="38"/>
        <v>3016.5556612749774</v>
      </c>
      <c r="N74" s="99">
        <f t="shared" si="31"/>
        <v>158.76608743552512</v>
      </c>
      <c r="O74" s="101">
        <f t="shared" si="32"/>
        <v>0</v>
      </c>
      <c r="P74" s="102">
        <f t="shared" si="33"/>
        <v>-30.707596775001207</v>
      </c>
      <c r="Q74" s="103">
        <f t="shared" si="34"/>
        <v>0.83793212813193807</v>
      </c>
      <c r="R74" s="277"/>
      <c r="S74" s="1">
        <v>0.34267361111111111</v>
      </c>
      <c r="T74" s="2">
        <v>0.37916666666666665</v>
      </c>
      <c r="U74" s="104">
        <v>5.2000000000000135</v>
      </c>
      <c r="V74" s="105">
        <v>52.549999999999983</v>
      </c>
      <c r="W74" s="106"/>
      <c r="X74" s="107"/>
      <c r="Y74" s="262"/>
      <c r="Z74" s="263"/>
      <c r="AA74" s="111">
        <f t="shared" si="35"/>
        <v>-583.44433872502259</v>
      </c>
      <c r="AB74" s="103">
        <f t="shared" si="36"/>
        <v>0.83793212813193818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4117</v>
      </c>
      <c r="G75" s="95">
        <f t="shared" si="37"/>
        <v>128738.59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3027.8243105209394</v>
      </c>
      <c r="N75" s="99">
        <f t="shared" si="31"/>
        <v>159.35917423794419</v>
      </c>
      <c r="O75" s="101">
        <f t="shared" si="32"/>
        <v>0</v>
      </c>
      <c r="P75" s="102">
        <f t="shared" si="33"/>
        <v>-30.114509972582141</v>
      </c>
      <c r="Q75" s="103">
        <f t="shared" si="34"/>
        <v>0.84106230847803876</v>
      </c>
      <c r="R75" s="277"/>
      <c r="S75" s="1">
        <v>0.38292824074074072</v>
      </c>
      <c r="T75" s="2">
        <v>0.43958333333333333</v>
      </c>
      <c r="U75" s="104">
        <v>5.4166666666666607</v>
      </c>
      <c r="V75" s="105">
        <v>81.583333333333343</v>
      </c>
      <c r="W75" s="106">
        <v>0.43958333333333333</v>
      </c>
      <c r="X75" s="107">
        <v>0.47718749999999999</v>
      </c>
      <c r="Y75" s="262"/>
      <c r="Z75" s="263"/>
      <c r="AA75" s="111">
        <f t="shared" si="35"/>
        <v>-572.17568947906057</v>
      </c>
      <c r="AB75" s="103">
        <f t="shared" si="36"/>
        <v>0.84106230847803876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3935</v>
      </c>
      <c r="G76" s="95">
        <f t="shared" si="37"/>
        <v>145044.1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3197.020988490181</v>
      </c>
      <c r="N76" s="99">
        <f t="shared" si="31"/>
        <v>152.23909469000861</v>
      </c>
      <c r="O76" s="101">
        <f t="shared" si="32"/>
        <v>0</v>
      </c>
      <c r="P76" s="102">
        <f t="shared" si="33"/>
        <v>-19.189476738562803</v>
      </c>
      <c r="Q76" s="103">
        <f t="shared" si="34"/>
        <v>0.888061385691717</v>
      </c>
      <c r="R76" s="277"/>
      <c r="S76" s="1">
        <v>0.47718749999999999</v>
      </c>
      <c r="T76" s="2">
        <v>0.52847222222222223</v>
      </c>
      <c r="U76" s="104">
        <v>54.149999999999991</v>
      </c>
      <c r="V76" s="105">
        <v>73.850000000000037</v>
      </c>
      <c r="W76" s="106"/>
      <c r="X76" s="107"/>
      <c r="Y76" s="262"/>
      <c r="Z76" s="263"/>
      <c r="AA76" s="191">
        <f t="shared" si="35"/>
        <v>-402.97901150981897</v>
      </c>
      <c r="AB76" s="192">
        <f t="shared" si="36"/>
        <v>0.888061385691717</v>
      </c>
      <c r="AC76" s="268"/>
    </row>
    <row r="77" spans="1:29" ht="15.75" customHeight="1">
      <c r="A77" s="272"/>
      <c r="B77" s="92" t="s">
        <v>179</v>
      </c>
      <c r="C77" s="286" t="s">
        <v>192</v>
      </c>
      <c r="D77" s="286"/>
      <c r="E77" s="93">
        <v>38</v>
      </c>
      <c r="F77" s="98">
        <v>2015</v>
      </c>
      <c r="G77" s="95">
        <f t="shared" si="37"/>
        <v>76570</v>
      </c>
      <c r="H77" s="113">
        <v>2</v>
      </c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 t="shared" si="38"/>
        <v>3187.1704745166903</v>
      </c>
      <c r="N77" s="99">
        <f t="shared" si="31"/>
        <v>151.77002259603287</v>
      </c>
      <c r="O77" s="101">
        <f t="shared" si="32"/>
        <v>0</v>
      </c>
      <c r="P77" s="102">
        <f t="shared" si="33"/>
        <v>-19.658548832538543</v>
      </c>
      <c r="Q77" s="103">
        <f t="shared" si="34"/>
        <v>0.88532513181019179</v>
      </c>
      <c r="R77" s="277"/>
      <c r="S77" s="1">
        <v>0.53199074074074071</v>
      </c>
      <c r="T77" s="2">
        <v>0.55833333333333335</v>
      </c>
      <c r="U77" s="104">
        <v>5.066666666666606</v>
      </c>
      <c r="V77" s="105">
        <v>37.933333333333401</v>
      </c>
      <c r="W77" s="106"/>
      <c r="X77" s="107"/>
      <c r="Y77" s="262"/>
      <c r="Z77" s="263"/>
      <c r="AA77" s="191">
        <f t="shared" si="35"/>
        <v>-412.82952548330968</v>
      </c>
      <c r="AB77" s="192">
        <f t="shared" si="36"/>
        <v>0.88532513181019179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5528</v>
      </c>
      <c r="G78" s="115">
        <f t="shared" si="37"/>
        <v>213546.64</v>
      </c>
      <c r="H78" s="116"/>
      <c r="I78" s="97">
        <v>20</v>
      </c>
      <c r="J78" s="98">
        <v>3600</v>
      </c>
      <c r="K78" s="99">
        <f t="shared" si="39"/>
        <v>180</v>
      </c>
      <c r="L78" s="100">
        <v>20</v>
      </c>
      <c r="M78" s="98">
        <f t="shared" si="38"/>
        <v>3205.1538089869518</v>
      </c>
      <c r="N78" s="99">
        <f t="shared" si="31"/>
        <v>160.25769044934759</v>
      </c>
      <c r="O78" s="101">
        <f t="shared" si="32"/>
        <v>0</v>
      </c>
      <c r="P78" s="102">
        <f t="shared" si="33"/>
        <v>-19.742309550652408</v>
      </c>
      <c r="Q78" s="103">
        <f t="shared" si="34"/>
        <v>0.89032050249637551</v>
      </c>
      <c r="R78" s="277"/>
      <c r="S78" s="1">
        <v>0.56388888888888888</v>
      </c>
      <c r="T78" s="2">
        <v>0.63575231481481487</v>
      </c>
      <c r="U78" s="104">
        <v>7.9999999999999716</v>
      </c>
      <c r="V78" s="105">
        <v>103.48333333333342</v>
      </c>
      <c r="W78" s="106"/>
      <c r="X78" s="107"/>
      <c r="Y78" s="262"/>
      <c r="Z78" s="263"/>
      <c r="AA78" s="191">
        <f t="shared" si="35"/>
        <v>-394.84619101304816</v>
      </c>
      <c r="AB78" s="192">
        <f t="shared" si="36"/>
        <v>0.89032050249637551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5100</v>
      </c>
      <c r="G79" s="115">
        <f t="shared" si="37"/>
        <v>193800</v>
      </c>
      <c r="H79" s="119"/>
      <c r="I79" s="97">
        <v>21</v>
      </c>
      <c r="J79" s="98">
        <v>3600</v>
      </c>
      <c r="K79" s="99">
        <f t="shared" si="39"/>
        <v>171.42857142857142</v>
      </c>
      <c r="L79" s="114">
        <v>21</v>
      </c>
      <c r="M79" s="98">
        <f t="shared" si="38"/>
        <v>3198.6062717770023</v>
      </c>
      <c r="N79" s="99">
        <f t="shared" si="31"/>
        <v>152.31458437033345</v>
      </c>
      <c r="O79" s="120">
        <f t="shared" si="32"/>
        <v>0</v>
      </c>
      <c r="P79" s="121">
        <f t="shared" si="33"/>
        <v>-19.113987058237967</v>
      </c>
      <c r="Q79" s="122">
        <f t="shared" si="34"/>
        <v>0.88850174216027855</v>
      </c>
      <c r="R79" s="277"/>
      <c r="S79" s="1">
        <v>0.64189814814814816</v>
      </c>
      <c r="T79" s="2">
        <v>0.70833333333333337</v>
      </c>
      <c r="U79" s="104">
        <v>8.8499999999999446</v>
      </c>
      <c r="V79" s="105">
        <v>95.6666666666667</v>
      </c>
      <c r="W79" s="106"/>
      <c r="X79" s="107"/>
      <c r="Y79" s="262"/>
      <c r="Z79" s="263"/>
      <c r="AA79" s="191">
        <f t="shared" si="35"/>
        <v>-401.39372822299765</v>
      </c>
      <c r="AB79" s="192">
        <f t="shared" si="36"/>
        <v>0.88850174216027844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20.285714285714285</v>
      </c>
      <c r="J89" s="138">
        <f t="shared" si="40"/>
        <v>3600</v>
      </c>
      <c r="K89" s="139">
        <f t="shared" ref="K89" si="41">J89/I89</f>
        <v>177.46478873239437</v>
      </c>
      <c r="L89" s="137">
        <f t="shared" ref="L89:M89" si="42">AVERAGE(L73:L88)</f>
        <v>20.285714285714285</v>
      </c>
      <c r="M89" s="138">
        <f t="shared" si="42"/>
        <v>3123.4157804193092</v>
      </c>
      <c r="N89" s="139">
        <f>M89/L89</f>
        <v>153.97120044320539</v>
      </c>
      <c r="O89" s="140">
        <f>L89-I89</f>
        <v>0</v>
      </c>
      <c r="P89" s="141">
        <f>N89-K89</f>
        <v>-23.493588289188978</v>
      </c>
      <c r="Q89" s="142">
        <f>N89/K89</f>
        <v>0.86761549456091924</v>
      </c>
      <c r="R89" s="278"/>
      <c r="S89" s="143">
        <f>S73</f>
        <v>0.25</v>
      </c>
      <c r="T89" s="144">
        <f>INDEX(T73:T88,COUNTA(T73:T88))</f>
        <v>0.70833333333333337</v>
      </c>
      <c r="U89" s="145"/>
      <c r="V89" s="156"/>
      <c r="W89" s="135"/>
      <c r="X89" s="139"/>
      <c r="Y89" s="265"/>
      <c r="Z89" s="266"/>
      <c r="AA89" s="157">
        <f>M89-J89</f>
        <v>-476.58421958069084</v>
      </c>
      <c r="AB89" s="142">
        <f>M89/J89</f>
        <v>0.86761549456091924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1787</v>
      </c>
      <c r="G90" s="159">
        <f t="shared" ref="G90:G93" si="43">E90*F90</f>
        <v>61169.009999999995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2586.7310012062721</v>
      </c>
      <c r="N90" s="163">
        <f>M90/L90</f>
        <v>161.67068757539201</v>
      </c>
      <c r="O90" s="165">
        <f>L90-I90</f>
        <v>0</v>
      </c>
      <c r="P90" s="166">
        <f>N90-K90</f>
        <v>-25.829312424607991</v>
      </c>
      <c r="Q90" s="152">
        <f>N90/K90</f>
        <v>0.86224366706875732</v>
      </c>
      <c r="R90" s="276">
        <f>Q106</f>
        <v>0.86941074645882843</v>
      </c>
      <c r="S90" s="167">
        <v>0.25</v>
      </c>
      <c r="T90" s="168">
        <v>0.27878472222222223</v>
      </c>
      <c r="U90" s="169"/>
      <c r="V90" s="170">
        <v>41.45</v>
      </c>
      <c r="W90" s="173"/>
      <c r="X90" s="151"/>
      <c r="Y90" s="279"/>
      <c r="Z90" s="280"/>
      <c r="AA90" s="109">
        <f>M90-J90</f>
        <v>-413.26899879372786</v>
      </c>
      <c r="AB90" s="152">
        <f>M90/J90</f>
        <v>0.86224366706875732</v>
      </c>
      <c r="AC90" s="267">
        <f>AB106</f>
        <v>0.86941074645882843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1460</v>
      </c>
      <c r="G91" s="95">
        <f t="shared" si="43"/>
        <v>50764.200000000004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2584.0707964601756</v>
      </c>
      <c r="N91" s="99">
        <f>M91/L91</f>
        <v>234.91552695092506</v>
      </c>
      <c r="O91" s="101">
        <f>L91-I91</f>
        <v>0</v>
      </c>
      <c r="P91" s="102">
        <f>N91-K91</f>
        <v>-37.811745776347692</v>
      </c>
      <c r="Q91" s="103">
        <f>N91/K91</f>
        <v>0.86135693215339182</v>
      </c>
      <c r="R91" s="277"/>
      <c r="S91" s="1">
        <v>0.2820138888888889</v>
      </c>
      <c r="T91" s="2">
        <v>0.30555555555555558</v>
      </c>
      <c r="U91" s="104">
        <v>4.6500000000000075</v>
      </c>
      <c r="V91" s="105">
        <v>33.90000000000002</v>
      </c>
      <c r="W91" s="106"/>
      <c r="X91" s="107"/>
      <c r="Y91" s="262"/>
      <c r="Z91" s="263"/>
      <c r="AA91" s="111">
        <f>M91-J91</f>
        <v>-415.92920353982436</v>
      </c>
      <c r="AB91" s="103">
        <f>M91/J91</f>
        <v>0.86135693215339193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5243</v>
      </c>
      <c r="G92" s="95">
        <f t="shared" si="43"/>
        <v>187856.69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2877.2560975609726</v>
      </c>
      <c r="N92" s="99">
        <f>M92/L92</f>
        <v>239.77134146341439</v>
      </c>
      <c r="O92" s="101">
        <f>L92-I92</f>
        <v>0</v>
      </c>
      <c r="P92" s="102">
        <f>N92-K92</f>
        <v>-32.978658536585613</v>
      </c>
      <c r="Q92" s="103">
        <f>N92/K92</f>
        <v>0.87908832800518566</v>
      </c>
      <c r="R92" s="277"/>
      <c r="S92" s="1">
        <v>0.36388888888888882</v>
      </c>
      <c r="T92" s="2">
        <v>0.43981481481481483</v>
      </c>
      <c r="U92" s="104">
        <v>5.9999999999998987</v>
      </c>
      <c r="V92" s="105">
        <v>109.33333333333346</v>
      </c>
      <c r="W92" s="106">
        <v>0.43981481481481483</v>
      </c>
      <c r="X92" s="107">
        <v>0.47998842592592594</v>
      </c>
      <c r="Y92" s="262"/>
      <c r="Z92" s="263"/>
      <c r="AA92" s="111">
        <f>M92-J92</f>
        <v>-395.74390243902735</v>
      </c>
      <c r="AB92" s="103">
        <f>M92/J92</f>
        <v>0.87908832800518566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3947</v>
      </c>
      <c r="G93" s="115">
        <f t="shared" si="43"/>
        <v>143710.26999999999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2859.5693298450415</v>
      </c>
      <c r="N93" s="99">
        <f>M93/L93</f>
        <v>259.96084816773106</v>
      </c>
      <c r="O93" s="101">
        <f>L93-I93</f>
        <v>0</v>
      </c>
      <c r="P93" s="102">
        <f>N93-K93</f>
        <v>-37.584606377723503</v>
      </c>
      <c r="Q93" s="103">
        <f>N93/K93</f>
        <v>0.87368448818974687</v>
      </c>
      <c r="R93" s="277"/>
      <c r="S93" s="1">
        <v>0.47998842592592594</v>
      </c>
      <c r="T93" s="2">
        <v>0.53749999999999998</v>
      </c>
      <c r="U93" s="104">
        <v>57.850000000000009</v>
      </c>
      <c r="V93" s="105">
        <v>82.816666666666606</v>
      </c>
      <c r="W93" s="106"/>
      <c r="X93" s="107"/>
      <c r="Y93" s="262"/>
      <c r="Z93" s="263"/>
      <c r="AA93" s="111">
        <f>M93-J93</f>
        <v>-413.43067015495853</v>
      </c>
      <c r="AB93" s="103">
        <f>M93/J93</f>
        <v>0.87368448818974687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2726.9068062681154</v>
      </c>
      <c r="N106" s="139">
        <f t="shared" ref="N106:N112" si="47">M106/L106</f>
        <v>218.15254450144923</v>
      </c>
      <c r="O106" s="140">
        <f t="shared" ref="O106:O112" si="48">L106-I106</f>
        <v>0</v>
      </c>
      <c r="P106" s="141">
        <f t="shared" ref="P106:P112" si="49">N106-K106</f>
        <v>-32.76745549855076</v>
      </c>
      <c r="Q106" s="142">
        <f t="shared" ref="Q106:Q112" si="50">N106/K106</f>
        <v>0.86941074645882843</v>
      </c>
      <c r="R106" s="278"/>
      <c r="S106" s="143">
        <f>S90</f>
        <v>0.25</v>
      </c>
      <c r="T106" s="144">
        <f>INDEX(T90:T105,COUNTA(T90:T105))</f>
        <v>0.53749999999999998</v>
      </c>
      <c r="U106" s="145"/>
      <c r="V106" s="156"/>
      <c r="W106" s="135"/>
      <c r="X106" s="139"/>
      <c r="Y106" s="265"/>
      <c r="Z106" s="266"/>
      <c r="AA106" s="157">
        <f t="shared" ref="AA106:AA112" si="51">M106-J106</f>
        <v>-409.59319373188464</v>
      </c>
      <c r="AB106" s="142">
        <f t="shared" ref="AB106:AB112" si="52">M106/J106</f>
        <v>0.86941074645882843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806</v>
      </c>
      <c r="G107" s="159">
        <f t="shared" ref="G107:G112" si="53">E107*F107</f>
        <v>21463.78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 t="shared" ref="M107:M112" si="54">F107/V107*60</f>
        <v>2795.3757225433546</v>
      </c>
      <c r="N107" s="163">
        <f t="shared" si="47"/>
        <v>465.89595375722575</v>
      </c>
      <c r="O107" s="165">
        <f t="shared" si="48"/>
        <v>0</v>
      </c>
      <c r="P107" s="166">
        <f t="shared" si="49"/>
        <v>-79.604046242774245</v>
      </c>
      <c r="Q107" s="152">
        <f t="shared" si="50"/>
        <v>0.85407140927080794</v>
      </c>
      <c r="R107" s="276">
        <f>Q123</f>
        <v>0.84760480601232657</v>
      </c>
      <c r="S107" s="193">
        <v>0.25</v>
      </c>
      <c r="T107" s="194">
        <v>0.26201388888888888</v>
      </c>
      <c r="U107" s="169"/>
      <c r="V107" s="170">
        <v>17.299999999999986</v>
      </c>
      <c r="W107" s="168"/>
      <c r="X107" s="171"/>
      <c r="Y107" s="279"/>
      <c r="Z107" s="280"/>
      <c r="AA107" s="109">
        <f t="shared" si="51"/>
        <v>-477.62427745664536</v>
      </c>
      <c r="AB107" s="152">
        <f t="shared" si="52"/>
        <v>0.85407140927080805</v>
      </c>
      <c r="AC107" s="267">
        <f>AB123</f>
        <v>0.84760480601232657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1815</v>
      </c>
      <c r="G108" s="95">
        <f t="shared" si="53"/>
        <v>55539</v>
      </c>
      <c r="H108" s="96"/>
      <c r="I108" s="97">
        <v>6</v>
      </c>
      <c r="J108" s="98">
        <v>3273</v>
      </c>
      <c r="K108" s="99">
        <f t="shared" si="39"/>
        <v>545.5</v>
      </c>
      <c r="L108" s="100">
        <v>6</v>
      </c>
      <c r="M108" s="98">
        <f t="shared" si="54"/>
        <v>2799.4858611825189</v>
      </c>
      <c r="N108" s="99">
        <f t="shared" si="47"/>
        <v>466.58097686375316</v>
      </c>
      <c r="O108" s="101">
        <f t="shared" si="48"/>
        <v>0</v>
      </c>
      <c r="P108" s="102">
        <f t="shared" si="49"/>
        <v>-78.919023136246835</v>
      </c>
      <c r="Q108" s="103">
        <f t="shared" si="50"/>
        <v>0.85532718031852095</v>
      </c>
      <c r="R108" s="277"/>
      <c r="S108" s="1">
        <v>0.26534722222222223</v>
      </c>
      <c r="T108" s="2">
        <v>0.29236111111111113</v>
      </c>
      <c r="U108" s="104">
        <v>4.8000000000000309</v>
      </c>
      <c r="V108" s="105">
        <v>38.900000000000006</v>
      </c>
      <c r="W108" s="106"/>
      <c r="X108" s="113"/>
      <c r="Y108" s="262"/>
      <c r="Z108" s="263"/>
      <c r="AA108" s="111">
        <f t="shared" si="51"/>
        <v>-473.51413881748113</v>
      </c>
      <c r="AB108" s="103">
        <f t="shared" si="52"/>
        <v>0.85532718031852084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1888</v>
      </c>
      <c r="G109" s="95">
        <f t="shared" si="53"/>
        <v>46690.239999999998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 t="shared" si="54"/>
        <v>3047.8923766816138</v>
      </c>
      <c r="N109" s="99">
        <f t="shared" si="47"/>
        <v>507.98206278026896</v>
      </c>
      <c r="O109" s="101">
        <f t="shared" si="48"/>
        <v>0</v>
      </c>
      <c r="P109" s="102">
        <f t="shared" si="49"/>
        <v>-92.017937219731039</v>
      </c>
      <c r="Q109" s="103">
        <f t="shared" si="50"/>
        <v>0.84663677130044823</v>
      </c>
      <c r="R109" s="277"/>
      <c r="S109" s="1">
        <v>0.29583333333333334</v>
      </c>
      <c r="T109" s="2">
        <v>0.32164351851851852</v>
      </c>
      <c r="U109" s="104">
        <v>4.9999999999999822</v>
      </c>
      <c r="V109" s="105">
        <v>37.166666666666671</v>
      </c>
      <c r="W109" s="106"/>
      <c r="X109" s="107"/>
      <c r="Y109" s="262"/>
      <c r="Z109" s="263"/>
      <c r="AA109" s="111">
        <f t="shared" si="51"/>
        <v>-552.10762331838623</v>
      </c>
      <c r="AB109" s="103">
        <f t="shared" si="52"/>
        <v>0.84663677130044823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1399</v>
      </c>
      <c r="G110" s="95">
        <f t="shared" si="53"/>
        <v>34891.060000000005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 t="shared" si="54"/>
        <v>3037.6357056694837</v>
      </c>
      <c r="N110" s="99">
        <f t="shared" si="47"/>
        <v>506.27261761158064</v>
      </c>
      <c r="O110" s="101">
        <f t="shared" si="48"/>
        <v>0</v>
      </c>
      <c r="P110" s="102">
        <f t="shared" si="49"/>
        <v>-93.727382388419358</v>
      </c>
      <c r="Q110" s="103">
        <f t="shared" si="50"/>
        <v>0.84378769601930104</v>
      </c>
      <c r="R110" s="277"/>
      <c r="S110" s="1">
        <v>0.32664351851851853</v>
      </c>
      <c r="T110" s="2">
        <v>0.34583333333333333</v>
      </c>
      <c r="U110" s="104">
        <v>7.2000000000000064</v>
      </c>
      <c r="V110" s="105">
        <v>27.633333333333312</v>
      </c>
      <c r="W110" s="106"/>
      <c r="X110" s="113"/>
      <c r="Y110" s="262"/>
      <c r="Z110" s="263"/>
      <c r="AA110" s="111">
        <f t="shared" si="51"/>
        <v>-562.36429433051626</v>
      </c>
      <c r="AB110" s="103">
        <f t="shared" si="52"/>
        <v>0.84378769601930104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1727</v>
      </c>
      <c r="G111" s="95">
        <f t="shared" si="53"/>
        <v>42708.71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 t="shared" si="54"/>
        <v>3044.6620959843276</v>
      </c>
      <c r="N111" s="99">
        <f t="shared" si="47"/>
        <v>507.44368266405462</v>
      </c>
      <c r="O111" s="101">
        <f t="shared" si="48"/>
        <v>0</v>
      </c>
      <c r="P111" s="102">
        <f t="shared" si="49"/>
        <v>-92.55631733594538</v>
      </c>
      <c r="Q111" s="103">
        <f t="shared" si="50"/>
        <v>0.84573947110675773</v>
      </c>
      <c r="R111" s="277"/>
      <c r="S111" s="1">
        <v>0.35069444444444442</v>
      </c>
      <c r="T111" s="2">
        <v>0.37432870370370369</v>
      </c>
      <c r="U111" s="104">
        <v>6.9999999999999751</v>
      </c>
      <c r="V111" s="105">
        <v>34.033333333333353</v>
      </c>
      <c r="W111" s="106"/>
      <c r="X111" s="113"/>
      <c r="Y111" s="262"/>
      <c r="Z111" s="263"/>
      <c r="AA111" s="111">
        <f t="shared" si="51"/>
        <v>-555.33790401567239</v>
      </c>
      <c r="AB111" s="103">
        <f t="shared" si="52"/>
        <v>0.84573947110675762</v>
      </c>
      <c r="AC111" s="268"/>
    </row>
    <row r="112" spans="1:29" ht="15.75" customHeight="1">
      <c r="A112" s="272"/>
      <c r="B112" s="92" t="s">
        <v>166</v>
      </c>
      <c r="C112" s="260" t="s">
        <v>253</v>
      </c>
      <c r="D112" s="261"/>
      <c r="E112" s="93">
        <v>19.02</v>
      </c>
      <c r="F112" s="94">
        <v>3601</v>
      </c>
      <c r="G112" s="115">
        <f t="shared" si="53"/>
        <v>68491.02</v>
      </c>
      <c r="H112" s="116"/>
      <c r="I112" s="97">
        <v>6</v>
      </c>
      <c r="J112" s="98">
        <v>3600</v>
      </c>
      <c r="K112" s="99">
        <f t="shared" si="39"/>
        <v>600</v>
      </c>
      <c r="L112" s="100">
        <v>6</v>
      </c>
      <c r="M112" s="98">
        <f t="shared" si="54"/>
        <v>3028.8785046728967</v>
      </c>
      <c r="N112" s="99">
        <f t="shared" si="47"/>
        <v>504.81308411214945</v>
      </c>
      <c r="O112" s="101">
        <f t="shared" si="48"/>
        <v>0</v>
      </c>
      <c r="P112" s="102">
        <f t="shared" si="49"/>
        <v>-95.186915887850546</v>
      </c>
      <c r="Q112" s="103">
        <f t="shared" si="50"/>
        <v>0.84135514018691571</v>
      </c>
      <c r="R112" s="277"/>
      <c r="S112" s="1">
        <v>0.37847222222222221</v>
      </c>
      <c r="T112" s="2">
        <v>0.42800925925925926</v>
      </c>
      <c r="U112" s="104">
        <v>5.9666666666666668</v>
      </c>
      <c r="V112" s="105">
        <v>71.333333333333343</v>
      </c>
      <c r="W112" s="106"/>
      <c r="X112" s="113"/>
      <c r="Y112" s="262"/>
      <c r="Z112" s="263"/>
      <c r="AA112" s="111">
        <f t="shared" si="51"/>
        <v>-571.12149532710328</v>
      </c>
      <c r="AB112" s="103">
        <f t="shared" si="52"/>
        <v>0.84135514018691571</v>
      </c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3491</v>
      </c>
      <c r="K123" s="139">
        <f t="shared" ref="K123" si="56">J123/I123</f>
        <v>581.83333333333337</v>
      </c>
      <c r="L123" s="137">
        <f t="shared" ref="L123:M123" si="57">AVERAGE(L107:L122)</f>
        <v>6</v>
      </c>
      <c r="M123" s="138">
        <f t="shared" si="57"/>
        <v>2958.9883777890323</v>
      </c>
      <c r="N123" s="139">
        <f>M123/L123</f>
        <v>493.16472963150539</v>
      </c>
      <c r="O123" s="140">
        <f>L123-I123</f>
        <v>0</v>
      </c>
      <c r="P123" s="141">
        <f>N123-K123</f>
        <v>-88.668603701827976</v>
      </c>
      <c r="Q123" s="142">
        <f>N123/K123</f>
        <v>0.84760480601232657</v>
      </c>
      <c r="R123" s="278"/>
      <c r="S123" s="143">
        <f>S107</f>
        <v>0.25</v>
      </c>
      <c r="T123" s="144">
        <f>INDEX(T107:T122,COUNTA(T107:T122))</f>
        <v>0.42800925925925926</v>
      </c>
      <c r="U123" s="145"/>
      <c r="V123" s="156"/>
      <c r="W123" s="135"/>
      <c r="X123" s="139"/>
      <c r="Y123" s="265"/>
      <c r="Z123" s="266"/>
      <c r="AA123" s="157">
        <f>M123-J123</f>
        <v>-532.01162221096774</v>
      </c>
      <c r="AB123" s="142">
        <f>M123/J123</f>
        <v>0.84760480601232657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2166</v>
      </c>
      <c r="G124" s="159">
        <f t="shared" ref="G124:G126" si="58">E124*F124</f>
        <v>123007.14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1733.5704757670076</v>
      </c>
      <c r="N124" s="163">
        <f>M124/L124</f>
        <v>75.372629381174235</v>
      </c>
      <c r="O124" s="165">
        <f>L124-I124</f>
        <v>0</v>
      </c>
      <c r="P124" s="166">
        <f>N124-K124</f>
        <v>-11.583892357956202</v>
      </c>
      <c r="Q124" s="152">
        <f>N124/K124</f>
        <v>0.8667852378835037</v>
      </c>
      <c r="R124" s="276">
        <f>Q140</f>
        <v>0.86577849925266648</v>
      </c>
      <c r="S124" s="167">
        <v>0.70835648148148145</v>
      </c>
      <c r="T124" s="168">
        <v>0.76041666666666663</v>
      </c>
      <c r="U124" s="169"/>
      <c r="V124" s="170">
        <v>74.966666666666669</v>
      </c>
      <c r="W124" s="87"/>
      <c r="X124" s="88"/>
      <c r="Y124" s="279"/>
      <c r="Z124" s="280"/>
      <c r="AA124" s="109">
        <f>M124-J124</f>
        <v>-266.42952423299243</v>
      </c>
      <c r="AB124" s="152">
        <f>M124/J124</f>
        <v>0.86678523788350381</v>
      </c>
      <c r="AC124" s="352">
        <f>AB140</f>
        <v>0.86577849925266637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1766</v>
      </c>
      <c r="G125" s="95">
        <f t="shared" si="58"/>
        <v>100432.42</v>
      </c>
      <c r="H125" s="96"/>
      <c r="I125" s="97">
        <v>23</v>
      </c>
      <c r="J125" s="98">
        <v>2000</v>
      </c>
      <c r="K125" s="99">
        <f t="shared" ref="K125:K126" si="59">J125/I125</f>
        <v>86.956521739130437</v>
      </c>
      <c r="L125" s="100">
        <v>23</v>
      </c>
      <c r="M125" s="98">
        <f>F125/V125*60</f>
        <v>1730.4300489929267</v>
      </c>
      <c r="N125" s="99">
        <f>M125/L125</f>
        <v>75.236089086648988</v>
      </c>
      <c r="O125" s="101">
        <f>L125-I125</f>
        <v>0</v>
      </c>
      <c r="P125" s="102">
        <f>N125-K125</f>
        <v>-11.720432652481449</v>
      </c>
      <c r="Q125" s="103">
        <f>N125/K125</f>
        <v>0.86521502449646337</v>
      </c>
      <c r="R125" s="277"/>
      <c r="S125" s="1">
        <v>0.76388888888888895</v>
      </c>
      <c r="T125" s="2">
        <v>0.80641203703703701</v>
      </c>
      <c r="U125" s="104">
        <v>5.0000000000001421</v>
      </c>
      <c r="V125" s="105">
        <v>61.233333333333206</v>
      </c>
      <c r="W125" s="106"/>
      <c r="X125" s="107"/>
      <c r="Y125" s="262"/>
      <c r="Z125" s="263"/>
      <c r="AA125" s="111">
        <f>M125-J125</f>
        <v>-269.56995100707331</v>
      </c>
      <c r="AB125" s="103">
        <f>M125/J125</f>
        <v>0.86521502449646337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1685</v>
      </c>
      <c r="G126" s="95">
        <f t="shared" si="58"/>
        <v>74645.5</v>
      </c>
      <c r="H126" s="96"/>
      <c r="I126" s="97">
        <v>17</v>
      </c>
      <c r="J126" s="98">
        <v>2000</v>
      </c>
      <c r="K126" s="99">
        <f t="shared" si="59"/>
        <v>117.64705882352941</v>
      </c>
      <c r="L126" s="100">
        <v>17</v>
      </c>
      <c r="M126" s="98">
        <f>F126/V126*60</f>
        <v>1730.6704707560639</v>
      </c>
      <c r="N126" s="99">
        <f>M126/L126</f>
        <v>101.80414533859199</v>
      </c>
      <c r="O126" s="101">
        <f>L126-I126</f>
        <v>0</v>
      </c>
      <c r="P126" s="102">
        <f>N126-K126</f>
        <v>-15.842913484937412</v>
      </c>
      <c r="Q126" s="103">
        <f>N126/K126</f>
        <v>0.86533523537803203</v>
      </c>
      <c r="R126" s="277"/>
      <c r="S126" s="1">
        <v>0.81111111111111112</v>
      </c>
      <c r="T126" s="2">
        <v>0.85167824074074072</v>
      </c>
      <c r="U126" s="104">
        <v>6.7666666666667119</v>
      </c>
      <c r="V126" s="105">
        <v>58.416666666666629</v>
      </c>
      <c r="W126" s="106"/>
      <c r="X126" s="107"/>
      <c r="Y126" s="262"/>
      <c r="Z126" s="263"/>
      <c r="AA126" s="111">
        <f>M126-J126</f>
        <v>-269.32952924393612</v>
      </c>
      <c r="AB126" s="103">
        <f>M126/J126</f>
        <v>0.86533523537803192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60">AVERAGE(I124:I139)</f>
        <v>21</v>
      </c>
      <c r="J140" s="138">
        <f t="shared" si="60"/>
        <v>2000</v>
      </c>
      <c r="K140" s="139">
        <f t="shared" ref="K140" si="61">J140/I140</f>
        <v>95.238095238095241</v>
      </c>
      <c r="L140" s="137">
        <f t="shared" ref="L140:M140" si="62">AVERAGE(L124:L139)</f>
        <v>21</v>
      </c>
      <c r="M140" s="138">
        <f t="shared" si="62"/>
        <v>1731.5569985053328</v>
      </c>
      <c r="N140" s="139">
        <f>M140/L140</f>
        <v>82.455095166920614</v>
      </c>
      <c r="O140" s="140">
        <f>L140-I140</f>
        <v>0</v>
      </c>
      <c r="P140" s="141">
        <f>N140-K140</f>
        <v>-12.783000071174627</v>
      </c>
      <c r="Q140" s="142">
        <f>N140/K140</f>
        <v>0.86577849925266648</v>
      </c>
      <c r="R140" s="278"/>
      <c r="S140" s="143">
        <f>S124</f>
        <v>0.70835648148148145</v>
      </c>
      <c r="T140" s="144">
        <f>INDEX(T124:T139,COUNTA(T124:T139))</f>
        <v>0.85167824074074072</v>
      </c>
      <c r="U140" s="145"/>
      <c r="V140" s="156"/>
      <c r="W140" s="188"/>
      <c r="X140" s="189"/>
      <c r="Y140" s="265"/>
      <c r="Z140" s="266"/>
      <c r="AA140" s="157">
        <f>M140-J140</f>
        <v>-268.44300149466721</v>
      </c>
      <c r="AB140" s="142">
        <f>M140/J140</f>
        <v>0.86577849925266637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2115</v>
      </c>
      <c r="G141" s="159">
        <f t="shared" ref="G141:G142" si="63">E141*F141</f>
        <v>107167.05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1733.6065573770509</v>
      </c>
      <c r="N141" s="163">
        <f>M141/L141</f>
        <v>86.680327868852544</v>
      </c>
      <c r="O141" s="165">
        <f>L141-I141</f>
        <v>0</v>
      </c>
      <c r="P141" s="166">
        <f>N141-K141</f>
        <v>-13.319672131147456</v>
      </c>
      <c r="Q141" s="152">
        <f>N141/K141</f>
        <v>0.86680327868852547</v>
      </c>
      <c r="R141" s="276">
        <f>Q157</f>
        <v>0.86684256897628365</v>
      </c>
      <c r="S141" s="167">
        <v>0.70833333333333337</v>
      </c>
      <c r="T141" s="168">
        <v>0.75916666666666666</v>
      </c>
      <c r="U141" s="169"/>
      <c r="V141" s="170">
        <v>73.199999999999932</v>
      </c>
      <c r="W141" s="168"/>
      <c r="X141" s="171"/>
      <c r="Y141" s="279"/>
      <c r="Z141" s="280"/>
      <c r="AA141" s="109">
        <f>M141-J141</f>
        <v>-266.39344262294912</v>
      </c>
      <c r="AB141" s="152">
        <f>M141/J141</f>
        <v>0.86680327868852547</v>
      </c>
      <c r="AC141" s="267">
        <f>AB157</f>
        <v>0.86684256897628353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2238</v>
      </c>
      <c r="G142" s="95">
        <f t="shared" si="63"/>
        <v>106528.8</v>
      </c>
      <c r="H142" s="96"/>
      <c r="I142" s="97">
        <v>23</v>
      </c>
      <c r="J142" s="98">
        <v>2000</v>
      </c>
      <c r="K142" s="99">
        <f t="shared" ref="K142" si="64">J142/I142</f>
        <v>86.956521739130437</v>
      </c>
      <c r="L142" s="100">
        <v>23</v>
      </c>
      <c r="M142" s="98">
        <f>F142/V142*60</f>
        <v>1733.7637185280835</v>
      </c>
      <c r="N142" s="99">
        <f>M142/L142</f>
        <v>75.381031240351462</v>
      </c>
      <c r="O142" s="101">
        <f>L142-I142</f>
        <v>0</v>
      </c>
      <c r="P142" s="102">
        <f>N142-K142</f>
        <v>-11.575490498778976</v>
      </c>
      <c r="Q142" s="103">
        <f>N142/K142</f>
        <v>0.86688185926404182</v>
      </c>
      <c r="R142" s="277"/>
      <c r="S142" s="1">
        <v>0.76458333333333339</v>
      </c>
      <c r="T142" s="2">
        <v>0.81836805555555558</v>
      </c>
      <c r="U142" s="104">
        <v>7.8000000000001002</v>
      </c>
      <c r="V142" s="105">
        <v>77.44999999999996</v>
      </c>
      <c r="W142" s="106"/>
      <c r="X142" s="107"/>
      <c r="Y142" s="262"/>
      <c r="Z142" s="263"/>
      <c r="AA142" s="111">
        <f>M142-J142</f>
        <v>-266.23628147191653</v>
      </c>
      <c r="AB142" s="103">
        <f>M142/J142</f>
        <v>0.86688185926404171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5">AVERAGE(I141:I156)</f>
        <v>21.5</v>
      </c>
      <c r="J157" s="138">
        <f t="shared" si="65"/>
        <v>2000</v>
      </c>
      <c r="K157" s="139">
        <f t="shared" ref="K157" si="66">J157/I157</f>
        <v>93.023255813953483</v>
      </c>
      <c r="L157" s="137">
        <f t="shared" ref="L157:M157" si="67">AVERAGE(L141:L156)</f>
        <v>21.5</v>
      </c>
      <c r="M157" s="138">
        <f t="shared" si="67"/>
        <v>1733.6851379525672</v>
      </c>
      <c r="N157" s="139">
        <f>M157/L157</f>
        <v>80.636518044305447</v>
      </c>
      <c r="O157" s="140">
        <f>L157-I157</f>
        <v>0</v>
      </c>
      <c r="P157" s="141">
        <f>N157-K157</f>
        <v>-12.386737769648036</v>
      </c>
      <c r="Q157" s="142">
        <f>N157/K157</f>
        <v>0.86684256897628365</v>
      </c>
      <c r="R157" s="278"/>
      <c r="S157" s="143">
        <f>S141</f>
        <v>0.70833333333333337</v>
      </c>
      <c r="T157" s="144">
        <f>INDEX(T141:T156,COUNTA(T141:T156))</f>
        <v>0.81836805555555558</v>
      </c>
      <c r="U157" s="145"/>
      <c r="V157" s="156"/>
      <c r="W157" s="135"/>
      <c r="X157" s="139"/>
      <c r="Y157" s="265"/>
      <c r="Z157" s="266"/>
      <c r="AA157" s="157">
        <f>M157-J157</f>
        <v>-266.31486204743283</v>
      </c>
      <c r="AB157" s="142">
        <f>M157/J157</f>
        <v>0.86684256897628353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459" priority="3" operator="greaterThan">
      <formula>0</formula>
    </cfRule>
  </conditionalFormatting>
  <conditionalFormatting sqref="P5:P157 AA5:AA157">
    <cfRule type="cellIs" dxfId="458" priority="6" operator="lessThan">
      <formula>0</formula>
    </cfRule>
  </conditionalFormatting>
  <conditionalFormatting sqref="Q5:Q157 AB5:AB157">
    <cfRule type="cellIs" dxfId="457" priority="4" operator="greaterThan">
      <formula>1</formula>
    </cfRule>
    <cfRule type="cellIs" dxfId="456" priority="5" operator="lessThan">
      <formula>0.8</formula>
    </cfRule>
  </conditionalFormatting>
  <conditionalFormatting sqref="R5:R157 AC124">
    <cfRule type="cellIs" dxfId="455" priority="7" operator="lessThan">
      <formula>0.8</formula>
    </cfRule>
  </conditionalFormatting>
  <conditionalFormatting sqref="AC5:AC22 AC56:AC91">
    <cfRule type="cellIs" dxfId="454" priority="9" operator="lessThan">
      <formula>0.8</formula>
    </cfRule>
  </conditionalFormatting>
  <conditionalFormatting sqref="AC39">
    <cfRule type="cellIs" dxfId="453" priority="12" operator="lessThan">
      <formula>0.8</formula>
    </cfRule>
  </conditionalFormatting>
  <conditionalFormatting sqref="AC54">
    <cfRule type="cellIs" dxfId="452" priority="11" operator="lessThan">
      <formula>0.8</formula>
    </cfRule>
  </conditionalFormatting>
  <conditionalFormatting sqref="AC97:AC105">
    <cfRule type="cellIs" dxfId="451" priority="10" operator="lessThan">
      <formula>0.8</formula>
    </cfRule>
  </conditionalFormatting>
  <conditionalFormatting sqref="AC107:AC112">
    <cfRule type="cellIs" dxfId="450" priority="8" operator="lessThan">
      <formula>0.8</formula>
    </cfRule>
  </conditionalFormatting>
  <conditionalFormatting sqref="AC139">
    <cfRule type="cellIs" dxfId="449" priority="2" operator="lessThan">
      <formula>0.8</formula>
    </cfRule>
  </conditionalFormatting>
  <conditionalFormatting sqref="AC141:AC157">
    <cfRule type="cellIs" dxfId="448" priority="1" operator="lessThan">
      <formula>0.8</formula>
    </cfRule>
  </conditionalFormatting>
  <dataValidations count="1">
    <dataValidation type="list" allowBlank="1" showInputMessage="1" showErrorMessage="1" sqref="Y5:Z157" xr:uid="{9285E0B8-2CB8-4FEE-8CB0-DDC76B4DF734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7A3B-2BB2-4154-A3FF-2D3FFE17AE5F}">
  <sheetPr>
    <tabColor theme="9" tint="0.59999389629810485"/>
  </sheetPr>
  <dimension ref="B1:AR36"/>
  <sheetViews>
    <sheetView zoomScale="70" zoomScaleNormal="70" workbookViewId="0">
      <selection activeCell="AD31" sqref="AD31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247</v>
      </c>
      <c r="D3" s="249"/>
      <c r="E3" s="7" t="s">
        <v>2</v>
      </c>
      <c r="F3" s="250">
        <f>'0916(18度C)'!D1+'0916(4度C)'!D1</f>
        <v>281350</v>
      </c>
      <c r="G3" s="251"/>
      <c r="H3" s="7" t="s">
        <v>3</v>
      </c>
      <c r="I3" s="252">
        <f>'0916(18度C)'!F1+'0916(4度C)'!F1</f>
        <v>8643585.1000000015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493.06557883667665</v>
      </c>
      <c r="F6" s="227" t="e">
        <f>AVERAGE(#REF!,D13:K13)</f>
        <v>#REF!</v>
      </c>
      <c r="G6" s="228">
        <f>AVERAGE(D13:K13)</f>
        <v>197.32106024220474</v>
      </c>
      <c r="H6" s="229"/>
      <c r="I6" s="228">
        <f>AVERAGE(L13:O13)</f>
        <v>94.130675526024362</v>
      </c>
      <c r="J6" s="229"/>
      <c r="K6" s="228">
        <f>AVERAGE(D27:O27)</f>
        <v>641.26917036837619</v>
      </c>
      <c r="L6" s="229"/>
      <c r="M6" s="228">
        <f>AVERAGE(P27:X27)</f>
        <v>773.47436292484508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423.00275651705732</v>
      </c>
      <c r="F7" s="231" t="e">
        <f>AVERAGE(#REF!,D14:K14)</f>
        <v>#REF!</v>
      </c>
      <c r="G7" s="218">
        <f>AVERAGE(D14:K14)</f>
        <v>168.22733449639554</v>
      </c>
      <c r="H7" s="219"/>
      <c r="I7" s="218">
        <f>AVERAGE(L14:O14)</f>
        <v>81.512959352660985</v>
      </c>
      <c r="J7" s="219"/>
      <c r="K7" s="218">
        <f>AVERAGE(D28:O28)</f>
        <v>549.37811039335156</v>
      </c>
      <c r="L7" s="219"/>
      <c r="M7" s="218">
        <f>AVERAGE(P28:X28)</f>
        <v>665.5702094275689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0.86021533146041018</v>
      </c>
      <c r="F8" s="223" t="e">
        <f>AVERAGE(D15:K15,#REF!)</f>
        <v>#REF!</v>
      </c>
      <c r="G8" s="224">
        <f>AVERAGE(D15:K15)</f>
        <v>0.86042803143453939</v>
      </c>
      <c r="H8" s="225"/>
      <c r="I8" s="224">
        <f>AVERAGE(L15:O15)</f>
        <v>0.86596356244611772</v>
      </c>
      <c r="J8" s="225"/>
      <c r="K8" s="224">
        <f>AVERAGE(D29:O29)</f>
        <v>0.85729351102887619</v>
      </c>
      <c r="L8" s="225"/>
      <c r="M8" s="224">
        <f>AVERAGE(P29:X29)</f>
        <v>0.86194686507073515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78.431372549019613</v>
      </c>
      <c r="F13" s="24">
        <v>87.356321839080465</v>
      </c>
      <c r="G13" s="24">
        <v>90.090090090090087</v>
      </c>
      <c r="H13" s="24">
        <v>177.46478873239437</v>
      </c>
      <c r="I13" s="24">
        <v>250.92</v>
      </c>
      <c r="J13" s="24" t="s">
        <v>36</v>
      </c>
      <c r="K13" s="54">
        <v>581.83333333333337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101.61211884834357</v>
      </c>
      <c r="E14" s="28">
        <v>68.166134276760928</v>
      </c>
      <c r="F14" s="28">
        <v>73.526134571027583</v>
      </c>
      <c r="G14" s="28">
        <v>77.460763382783625</v>
      </c>
      <c r="H14" s="28">
        <v>153.95266940667662</v>
      </c>
      <c r="I14" s="28">
        <v>218.12935942010256</v>
      </c>
      <c r="J14" s="28" t="s">
        <v>36</v>
      </c>
      <c r="K14" s="55">
        <v>484.74416156907381</v>
      </c>
      <c r="L14" s="27" t="s">
        <v>36</v>
      </c>
      <c r="M14" s="67" t="s">
        <v>36</v>
      </c>
      <c r="N14" s="28">
        <v>82.406004759903794</v>
      </c>
      <c r="O14" s="29">
        <v>80.619913945418176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0.88242103210403622</v>
      </c>
      <c r="E15" s="32">
        <f t="shared" si="0"/>
        <v>0.86911821202870176</v>
      </c>
      <c r="F15" s="32">
        <f t="shared" si="0"/>
        <v>0.84168075101044726</v>
      </c>
      <c r="G15" s="32">
        <f t="shared" si="0"/>
        <v>0.85981447354889828</v>
      </c>
      <c r="H15" s="32">
        <f t="shared" si="0"/>
        <v>0.86751107364079683</v>
      </c>
      <c r="I15" s="32">
        <f t="shared" si="0"/>
        <v>0.86931834616651749</v>
      </c>
      <c r="J15" s="32" t="s">
        <v>36</v>
      </c>
      <c r="K15" s="56">
        <f t="shared" ref="K15" si="1">K14/K13</f>
        <v>0.83313233154237831</v>
      </c>
      <c r="L15" s="31" t="s">
        <v>36</v>
      </c>
      <c r="M15" s="68" t="s">
        <v>36</v>
      </c>
      <c r="N15" s="32">
        <f t="shared" ref="N15:O15" si="2">N14/N13</f>
        <v>0.86526304997898984</v>
      </c>
      <c r="O15" s="33">
        <f t="shared" si="2"/>
        <v>0.86666407491324549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0.2503009259259259</v>
      </c>
      <c r="E16" s="2">
        <v>0.16686342592592593</v>
      </c>
      <c r="F16" s="2">
        <v>0.25</v>
      </c>
      <c r="G16" s="2">
        <v>0.16678240740740741</v>
      </c>
      <c r="H16" s="2">
        <v>0.25011574074074072</v>
      </c>
      <c r="I16" s="2">
        <v>0.25</v>
      </c>
      <c r="J16" s="2" t="s">
        <v>36</v>
      </c>
      <c r="K16" s="3">
        <v>0.25031249999999999</v>
      </c>
      <c r="L16" s="1" t="s">
        <v>36</v>
      </c>
      <c r="M16" s="69" t="s">
        <v>36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0.55208333333333337</v>
      </c>
      <c r="E17" s="2">
        <v>0.68366898148148147</v>
      </c>
      <c r="F17" s="2">
        <v>0.67638888888888893</v>
      </c>
      <c r="G17" s="2">
        <v>0.6660300925925926</v>
      </c>
      <c r="H17" s="2">
        <v>0.70584490740740746</v>
      </c>
      <c r="I17" s="2">
        <v>0.5473958333333333</v>
      </c>
      <c r="J17" s="2" t="s">
        <v>36</v>
      </c>
      <c r="K17" s="3">
        <v>0.46458333333333329</v>
      </c>
      <c r="L17" s="1" t="s">
        <v>36</v>
      </c>
      <c r="M17" s="69" t="s">
        <v>36</v>
      </c>
      <c r="N17" s="2">
        <v>0.86898148148148147</v>
      </c>
      <c r="O17" s="4">
        <v>0.82430555555555551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25.5</v>
      </c>
      <c r="F18" s="35">
        <v>21.75</v>
      </c>
      <c r="G18" s="35">
        <v>22.2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288.50602409638549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165.64543529746516</v>
      </c>
      <c r="E28" s="28" t="s">
        <v>36</v>
      </c>
      <c r="F28" s="28" t="s">
        <v>36</v>
      </c>
      <c r="G28" s="28">
        <v>224.40736016806065</v>
      </c>
      <c r="H28" s="28">
        <v>365.13514571359275</v>
      </c>
      <c r="I28" s="28" t="s">
        <v>36</v>
      </c>
      <c r="J28" s="28">
        <v>596.71520093185768</v>
      </c>
      <c r="K28" s="28">
        <v>679.77272727272691</v>
      </c>
      <c r="L28" s="28" t="s">
        <v>36</v>
      </c>
      <c r="M28" s="28">
        <v>753.35135952674352</v>
      </c>
      <c r="N28" s="28">
        <v>910.08241574277804</v>
      </c>
      <c r="O28" s="28">
        <v>699.91523849358737</v>
      </c>
      <c r="P28" s="27">
        <v>245.49120848854787</v>
      </c>
      <c r="Q28" s="28" t="s">
        <v>36</v>
      </c>
      <c r="R28" s="28" t="s">
        <v>36</v>
      </c>
      <c r="S28" s="28">
        <v>601.607142857143</v>
      </c>
      <c r="T28" s="28">
        <v>724.38887865861079</v>
      </c>
      <c r="U28" s="28" t="s">
        <v>36</v>
      </c>
      <c r="V28" s="28">
        <v>673.33995122196995</v>
      </c>
      <c r="W28" s="28">
        <v>1008.9979699086671</v>
      </c>
      <c r="X28" s="29">
        <v>739.59610543047506</v>
      </c>
    </row>
    <row r="29" spans="2:44" ht="40.15" customHeight="1">
      <c r="B29" s="206"/>
      <c r="C29" s="30" t="s">
        <v>38</v>
      </c>
      <c r="D29" s="32">
        <f>D28/D27</f>
        <v>0.86036431410232439</v>
      </c>
      <c r="E29" s="32" t="s">
        <v>36</v>
      </c>
      <c r="F29" s="32" t="s">
        <v>36</v>
      </c>
      <c r="G29" s="32">
        <f>G28/G27</f>
        <v>0.86022821397756577</v>
      </c>
      <c r="H29" s="32">
        <f>H28/H27</f>
        <v>0.84261956703136787</v>
      </c>
      <c r="I29" s="32" t="s">
        <v>36</v>
      </c>
      <c r="J29" s="32">
        <f>J28/J27</f>
        <v>0.88402251989904845</v>
      </c>
      <c r="K29" s="32">
        <f>K28/K27</f>
        <v>0.82396694214875987</v>
      </c>
      <c r="L29" s="32" t="s">
        <v>36</v>
      </c>
      <c r="M29" s="32">
        <f>M28/M27</f>
        <v>0.86749550490958349</v>
      </c>
      <c r="N29" s="32">
        <f>N28/N27</f>
        <v>0.85153910244938291</v>
      </c>
      <c r="O29" s="32">
        <f>O28/O27</f>
        <v>0.86811192371297663</v>
      </c>
      <c r="P29" s="31">
        <f>P28/P27</f>
        <v>0.85090496552866768</v>
      </c>
      <c r="Q29" s="32" t="s">
        <v>36</v>
      </c>
      <c r="R29" s="32" t="s">
        <v>36</v>
      </c>
      <c r="S29" s="32">
        <f>S28/S27</f>
        <v>0.89126984126984143</v>
      </c>
      <c r="T29" s="32">
        <f>T28/T27</f>
        <v>0.8623677126888224</v>
      </c>
      <c r="U29" s="32" t="s">
        <v>36</v>
      </c>
      <c r="V29" s="32">
        <f>V28/V27</f>
        <v>0.86718024021011275</v>
      </c>
      <c r="W29" s="32">
        <f>W28/W27</f>
        <v>0.8408316415905559</v>
      </c>
      <c r="X29" s="33">
        <f>X28/X27</f>
        <v>0.8591267891364105</v>
      </c>
    </row>
    <row r="30" spans="2:44" ht="17.25" customHeight="1">
      <c r="B30" s="207" t="s">
        <v>39</v>
      </c>
      <c r="C30" s="15" t="s">
        <v>40</v>
      </c>
      <c r="D30" s="2">
        <v>0.38819444444444445</v>
      </c>
      <c r="E30" s="2" t="s">
        <v>36</v>
      </c>
      <c r="F30" s="2" t="s">
        <v>36</v>
      </c>
      <c r="G30" s="2">
        <v>0.31331018518518516</v>
      </c>
      <c r="H30" s="2">
        <v>0.25005787037037036</v>
      </c>
      <c r="I30" s="2" t="s">
        <v>36</v>
      </c>
      <c r="J30" s="2">
        <v>0.25</v>
      </c>
      <c r="K30" s="2">
        <v>0.35486111111111107</v>
      </c>
      <c r="L30" s="2" t="s">
        <v>36</v>
      </c>
      <c r="M30" s="2">
        <v>0.16700231481481481</v>
      </c>
      <c r="N30" s="2">
        <v>0.16666666666666666</v>
      </c>
      <c r="O30" s="2">
        <v>0.16686342592592593</v>
      </c>
      <c r="P30" s="1">
        <v>0.70849537037037036</v>
      </c>
      <c r="Q30" s="2" t="s">
        <v>36</v>
      </c>
      <c r="R30" s="2" t="s">
        <v>36</v>
      </c>
      <c r="S30" s="2">
        <v>0.70833333333333337</v>
      </c>
      <c r="T30" s="2">
        <v>0.70833333333333337</v>
      </c>
      <c r="U30" s="2" t="s">
        <v>36</v>
      </c>
      <c r="V30" s="2">
        <v>0.70861111111111108</v>
      </c>
      <c r="W30" s="2">
        <v>0.70833333333333337</v>
      </c>
      <c r="X30" s="4">
        <v>0.70839120370370368</v>
      </c>
    </row>
    <row r="31" spans="2:44" ht="17.25" customHeight="1">
      <c r="B31" s="204"/>
      <c r="C31" s="15" t="s">
        <v>41</v>
      </c>
      <c r="D31" s="2">
        <v>0.4660185185185185</v>
      </c>
      <c r="E31" s="2" t="s">
        <v>36</v>
      </c>
      <c r="F31" s="2" t="s">
        <v>36</v>
      </c>
      <c r="G31" s="2">
        <v>0.36180555555555555</v>
      </c>
      <c r="H31" s="2">
        <v>0.40694444444444444</v>
      </c>
      <c r="I31" s="2" t="s">
        <v>36</v>
      </c>
      <c r="J31" s="2">
        <v>0.34936342592592595</v>
      </c>
      <c r="K31" s="2">
        <v>0.4465277777777778</v>
      </c>
      <c r="L31" s="2" t="s">
        <v>36</v>
      </c>
      <c r="M31" s="2">
        <v>0.40796296296296297</v>
      </c>
      <c r="N31" s="2">
        <v>0.50422453703703707</v>
      </c>
      <c r="O31" s="2">
        <v>0.43912037037037038</v>
      </c>
      <c r="P31" s="1">
        <v>0.97430555555555554</v>
      </c>
      <c r="Q31" s="2" t="s">
        <v>36</v>
      </c>
      <c r="R31" s="2" t="s">
        <v>36</v>
      </c>
      <c r="S31" s="2">
        <v>0.8833333333333333</v>
      </c>
      <c r="T31" s="2">
        <v>0.90138888888888891</v>
      </c>
      <c r="U31" s="2" t="s">
        <v>36</v>
      </c>
      <c r="V31" s="2">
        <v>0.9555555555555556</v>
      </c>
      <c r="W31" s="2">
        <v>0.99791666666666667</v>
      </c>
      <c r="X31" s="4">
        <v>0.99444444444444446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3.8</v>
      </c>
      <c r="N32" s="35">
        <v>3.2</v>
      </c>
      <c r="O32" s="35">
        <v>4</v>
      </c>
      <c r="P32" s="34">
        <v>11.857142857142858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E241-E3AF-4F32-AA88-E4F6ABAD4845}">
  <sheetPr>
    <tabColor theme="9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AD31" sqref="AD31"/>
      <selection pane="bottomLeft" activeCell="AD31" sqref="AD3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156741</v>
      </c>
      <c r="E1" s="77" t="s">
        <v>3</v>
      </c>
      <c r="F1" s="78">
        <f>SUM(G5:G242)</f>
        <v>3109975.2600000007</v>
      </c>
      <c r="G1" s="79" t="s">
        <v>73</v>
      </c>
      <c r="H1" s="80">
        <f>L21+L38+L55+L72+L89+L106+L123+L140+L157+L174+L191+L208+L225+L242</f>
        <v>84.19047619047619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45916</v>
      </c>
      <c r="B2" s="326"/>
      <c r="C2" s="82" t="s">
        <v>34</v>
      </c>
      <c r="D2" s="83">
        <f>AVERAGE(N21,N38,N55,N72,N89,N106,N123,N140,N157,N174,N191,N208,N225,N242)</f>
        <v>599.17472426515906</v>
      </c>
      <c r="E2" s="83" t="s">
        <v>80</v>
      </c>
      <c r="F2" s="84">
        <f>F1/D1</f>
        <v>19.841491760292463</v>
      </c>
      <c r="G2" s="85" t="s">
        <v>81</v>
      </c>
      <c r="H2" s="86">
        <f>COUNT(H5:H242)</f>
        <v>6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2534</v>
      </c>
      <c r="G5" s="95">
        <f t="shared" ref="G5:G6" si="0">E5*F5</f>
        <v>75639.900000000009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2815.5555555555616</v>
      </c>
      <c r="N5" s="99">
        <f>M5/L5</f>
        <v>165.6209150326801</v>
      </c>
      <c r="O5" s="101">
        <f>L5-I5</f>
        <v>0</v>
      </c>
      <c r="P5" s="102">
        <f>N5-K5</f>
        <v>-26.908496732025782</v>
      </c>
      <c r="Q5" s="103">
        <f>N5/K5</f>
        <v>0.86023695556234703</v>
      </c>
      <c r="R5" s="277">
        <f>Q21</f>
        <v>0.86036431410232439</v>
      </c>
      <c r="S5" s="1">
        <v>0.38819444444444445</v>
      </c>
      <c r="T5" s="2">
        <v>0.42569444444444438</v>
      </c>
      <c r="U5" s="104">
        <v>5.9999999999999787</v>
      </c>
      <c r="V5" s="105">
        <v>53.999999999999886</v>
      </c>
      <c r="W5" s="106"/>
      <c r="X5" s="107"/>
      <c r="Y5" s="279"/>
      <c r="Z5" s="280"/>
      <c r="AA5" s="109">
        <f>M5-J5</f>
        <v>-457.44444444443843</v>
      </c>
      <c r="AB5" s="110">
        <f>M5/J5</f>
        <v>0.86023695556234692</v>
      </c>
      <c r="AC5" s="292">
        <f>AB21</f>
        <v>0.86036431410232439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2444</v>
      </c>
      <c r="G6" s="95">
        <f t="shared" si="0"/>
        <v>72146.880000000005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2816.3892445582533</v>
      </c>
      <c r="N6" s="99">
        <f>M6/L6</f>
        <v>165.66995556225018</v>
      </c>
      <c r="O6" s="101">
        <f>L6-I6</f>
        <v>0</v>
      </c>
      <c r="P6" s="102">
        <f>N6-K6</f>
        <v>-26.859456202455704</v>
      </c>
      <c r="Q6" s="103">
        <f>N6/K6</f>
        <v>0.86049167264230153</v>
      </c>
      <c r="R6" s="277"/>
      <c r="S6" s="1">
        <v>0.42986111111111103</v>
      </c>
      <c r="T6" s="2">
        <v>0.4660185185185185</v>
      </c>
      <c r="U6" s="104">
        <v>5.9999999999999787</v>
      </c>
      <c r="V6" s="105">
        <v>52.066666666666762</v>
      </c>
      <c r="W6" s="106">
        <v>0.4660185185185185</v>
      </c>
      <c r="X6" s="107">
        <v>0.5063657407407407</v>
      </c>
      <c r="Y6" s="262"/>
      <c r="Z6" s="263"/>
      <c r="AA6" s="111">
        <f>M6-J6</f>
        <v>-456.61075544174673</v>
      </c>
      <c r="AB6" s="112">
        <f>M6/J6</f>
        <v>0.86049167264230164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2815.9724000569076</v>
      </c>
      <c r="N21" s="139">
        <f>M21/L21</f>
        <v>165.64543529746516</v>
      </c>
      <c r="O21" s="140">
        <f>L21-I21</f>
        <v>0</v>
      </c>
      <c r="P21" s="141">
        <f>N21-K21</f>
        <v>-26.883976467240728</v>
      </c>
      <c r="Q21" s="142">
        <f>N21/K21</f>
        <v>0.86036431410232439</v>
      </c>
      <c r="R21" s="278"/>
      <c r="S21" s="143">
        <f>S5</f>
        <v>0.38819444444444445</v>
      </c>
      <c r="T21" s="144">
        <f>INDEX(T5:T20,COUNTA(T5:T20))</f>
        <v>0.4660185185185185</v>
      </c>
      <c r="U21" s="145"/>
      <c r="V21" s="145"/>
      <c r="W21" s="146"/>
      <c r="X21" s="147"/>
      <c r="Y21" s="265"/>
      <c r="Z21" s="266"/>
      <c r="AA21" s="148">
        <f>M21-J21</f>
        <v>-457.02759994309235</v>
      </c>
      <c r="AB21" s="149">
        <f>M21/J21</f>
        <v>0.86036431410232439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681</v>
      </c>
      <c r="G22" s="95">
        <f t="shared" ref="G22:G23" si="5">E22*F22</f>
        <v>17379.12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2580.6315789473601</v>
      </c>
      <c r="N22" s="99">
        <f>M22/L22</f>
        <v>215.05263157894669</v>
      </c>
      <c r="O22" s="101">
        <f>L22-I22</f>
        <v>0</v>
      </c>
      <c r="P22" s="102">
        <f>N22-K22</f>
        <v>-34.947368421053312</v>
      </c>
      <c r="Q22" s="103">
        <f>N22/K22</f>
        <v>0.86021052631578676</v>
      </c>
      <c r="R22" s="276">
        <f>Q38</f>
        <v>0.86022821397756577</v>
      </c>
      <c r="S22" s="1">
        <v>0.31331018518518516</v>
      </c>
      <c r="T22" s="2">
        <v>0.32430555555555557</v>
      </c>
      <c r="U22" s="104">
        <v>6.6833333333333123</v>
      </c>
      <c r="V22" s="105">
        <v>15.833333333333384</v>
      </c>
      <c r="W22" s="106"/>
      <c r="X22" s="151"/>
      <c r="Y22" s="279"/>
      <c r="Z22" s="280"/>
      <c r="AA22" s="109">
        <f>M22-J22</f>
        <v>-419.36842105263986</v>
      </c>
      <c r="AB22" s="152">
        <f>M22/J22</f>
        <v>0.86021052631578676</v>
      </c>
      <c r="AC22" s="267">
        <f>AB38</f>
        <v>0.86022821397756588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2099</v>
      </c>
      <c r="G23" s="95">
        <f t="shared" si="5"/>
        <v>53818.36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2580.737704918035</v>
      </c>
      <c r="N23" s="99">
        <f>M23/L23</f>
        <v>234.61251862891228</v>
      </c>
      <c r="O23" s="101">
        <f>L23-I23</f>
        <v>0</v>
      </c>
      <c r="P23" s="102">
        <f>N23-K23</f>
        <v>-38.114754098360464</v>
      </c>
      <c r="Q23" s="103">
        <f>N23/K23</f>
        <v>0.860245901639345</v>
      </c>
      <c r="R23" s="277"/>
      <c r="S23" s="1">
        <v>0.32791666666666669</v>
      </c>
      <c r="T23" s="2">
        <v>0.36180555555555555</v>
      </c>
      <c r="U23" s="104">
        <v>5.2000000000000135</v>
      </c>
      <c r="V23" s="105">
        <v>48.799999999999955</v>
      </c>
      <c r="W23" s="106"/>
      <c r="X23" s="107"/>
      <c r="Y23" s="262"/>
      <c r="Z23" s="263"/>
      <c r="AA23" s="111">
        <f>M23-J23</f>
        <v>-419.26229508196502</v>
      </c>
      <c r="AB23" s="103">
        <f>M23/J23</f>
        <v>0.860245901639345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2580.6846419326976</v>
      </c>
      <c r="N38" s="139">
        <f>M38/L38</f>
        <v>224.40736016806065</v>
      </c>
      <c r="O38" s="140">
        <f>L38-I38</f>
        <v>0</v>
      </c>
      <c r="P38" s="141">
        <f>N38-K38</f>
        <v>-36.462205049330663</v>
      </c>
      <c r="Q38" s="142">
        <f>N38/K38</f>
        <v>0.86022821397756577</v>
      </c>
      <c r="R38" s="278"/>
      <c r="S38" s="143">
        <f>S22</f>
        <v>0.31331018518518516</v>
      </c>
      <c r="T38" s="144">
        <f>INDEX(T22:T37,COUNTA(T22:T37))</f>
        <v>0.36180555555555555</v>
      </c>
      <c r="U38" s="145"/>
      <c r="V38" s="156"/>
      <c r="W38" s="135"/>
      <c r="X38" s="139"/>
      <c r="Y38" s="265"/>
      <c r="Z38" s="266"/>
      <c r="AA38" s="157">
        <f>M38-J38</f>
        <v>-419.31535806730244</v>
      </c>
      <c r="AB38" s="142">
        <f>M38/J38</f>
        <v>0.86022821397756588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1282</v>
      </c>
      <c r="G39" s="159">
        <f t="shared" ref="G39:G41" si="9">E39*F39</f>
        <v>18024.920000000002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2202.9594272076342</v>
      </c>
      <c r="N39" s="163">
        <f>M39/L39</f>
        <v>367.15990453460569</v>
      </c>
      <c r="O39" s="165">
        <f>L39-I39</f>
        <v>0</v>
      </c>
      <c r="P39" s="166">
        <f>N39-K39</f>
        <v>-66.173428798727628</v>
      </c>
      <c r="Q39" s="152">
        <f>N39/K39</f>
        <v>0.84729208738755157</v>
      </c>
      <c r="R39" s="276">
        <f>Q55</f>
        <v>0.84261956703136787</v>
      </c>
      <c r="S39" s="167">
        <v>0.25005787037037036</v>
      </c>
      <c r="T39" s="168">
        <v>0.27430555555555558</v>
      </c>
      <c r="U39" s="169"/>
      <c r="V39" s="170">
        <v>34.916666666666714</v>
      </c>
      <c r="W39" s="168"/>
      <c r="X39" s="171"/>
      <c r="Y39" s="279"/>
      <c r="Z39" s="280"/>
      <c r="AA39" s="109">
        <f>M39-J39</f>
        <v>-397.04057279236577</v>
      </c>
      <c r="AB39" s="152">
        <f>M39/J39</f>
        <v>0.84729208738755157</v>
      </c>
      <c r="AC39" s="267">
        <f>AB55</f>
        <v>0.84261956703136798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1406</v>
      </c>
      <c r="G40" s="95">
        <f t="shared" si="9"/>
        <v>20822.86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2206.4516129032236</v>
      </c>
      <c r="N40" s="99">
        <f>M40/L40</f>
        <v>367.74193548387058</v>
      </c>
      <c r="O40" s="101">
        <f>L40-I40</f>
        <v>0</v>
      </c>
      <c r="P40" s="102">
        <f>N40-K40</f>
        <v>-65.591397849462737</v>
      </c>
      <c r="Q40" s="103">
        <f>N40/K40</f>
        <v>0.84863523573200905</v>
      </c>
      <c r="R40" s="277"/>
      <c r="S40" s="1">
        <v>0.27991898148148148</v>
      </c>
      <c r="T40" s="2">
        <v>0.30646990740740743</v>
      </c>
      <c r="U40" s="104">
        <v>8.0833333333332913</v>
      </c>
      <c r="V40" s="105">
        <v>38.23333333333337</v>
      </c>
      <c r="W40" s="106"/>
      <c r="X40" s="113"/>
      <c r="Y40" s="262"/>
      <c r="Z40" s="263"/>
      <c r="AA40" s="111">
        <f>M40-J40</f>
        <v>-393.54838709677642</v>
      </c>
      <c r="AB40" s="103">
        <f>M40/J40</f>
        <v>0.84863523573200905</v>
      </c>
      <c r="AC40" s="268"/>
    </row>
    <row r="41" spans="1:29" ht="15.75" customHeight="1">
      <c r="A41" s="271"/>
      <c r="B41" s="92" t="s">
        <v>104</v>
      </c>
      <c r="C41" s="260" t="s">
        <v>248</v>
      </c>
      <c r="D41" s="261"/>
      <c r="E41" s="93">
        <v>16.82</v>
      </c>
      <c r="F41" s="94">
        <v>5011</v>
      </c>
      <c r="G41" s="95">
        <f t="shared" si="9"/>
        <v>84285.02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2163.0215827338129</v>
      </c>
      <c r="N41" s="99">
        <f>M41/L41</f>
        <v>360.50359712230215</v>
      </c>
      <c r="O41" s="101">
        <f>L41-I41</f>
        <v>0</v>
      </c>
      <c r="P41" s="102">
        <f>N41-K41</f>
        <v>-72.829736211031161</v>
      </c>
      <c r="Q41" s="103">
        <f>N41/K41</f>
        <v>0.83193137797454342</v>
      </c>
      <c r="R41" s="277"/>
      <c r="S41" s="1">
        <v>0.31041666666666667</v>
      </c>
      <c r="T41" s="2">
        <v>0.40694444444444444</v>
      </c>
      <c r="U41" s="104">
        <v>5.6833333333333158</v>
      </c>
      <c r="V41" s="105">
        <v>139</v>
      </c>
      <c r="W41" s="106"/>
      <c r="X41" s="113"/>
      <c r="Y41" s="262"/>
      <c r="Z41" s="263"/>
      <c r="AA41" s="111">
        <f>M41-J41</f>
        <v>-436.97841726618708</v>
      </c>
      <c r="AB41" s="103">
        <f>M41/J41</f>
        <v>0.83193137797454342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2190.8108742815566</v>
      </c>
      <c r="N55" s="139">
        <f>M55/L55</f>
        <v>365.13514571359275</v>
      </c>
      <c r="O55" s="140">
        <f>L55-I55</f>
        <v>0</v>
      </c>
      <c r="P55" s="141">
        <f>N55-K55</f>
        <v>-68.198187619740565</v>
      </c>
      <c r="Q55" s="142">
        <f>N55/K55</f>
        <v>0.84261956703136787</v>
      </c>
      <c r="R55" s="278"/>
      <c r="S55" s="143">
        <f>S39</f>
        <v>0.25005787037037036</v>
      </c>
      <c r="T55" s="144">
        <f>INDEX(T39:T54,COUNTA(T39:T54))</f>
        <v>0.40694444444444444</v>
      </c>
      <c r="U55" s="145"/>
      <c r="V55" s="156"/>
      <c r="W55" s="135"/>
      <c r="X55" s="139"/>
      <c r="Y55" s="265"/>
      <c r="Z55" s="266"/>
      <c r="AA55" s="157">
        <f>M55-J55</f>
        <v>-409.18912571844339</v>
      </c>
      <c r="AB55" s="142">
        <f>M55/J55</f>
        <v>0.84261956703136798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5692</v>
      </c>
      <c r="G56" s="159">
        <f t="shared" ref="G56" si="14">E56*F56</f>
        <v>79858.759999999995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2386.8608037274307</v>
      </c>
      <c r="N56" s="163">
        <f>M56/L56</f>
        <v>596.71520093185768</v>
      </c>
      <c r="O56" s="165">
        <f>L56-I56</f>
        <v>0</v>
      </c>
      <c r="P56" s="166">
        <f>N56-K56</f>
        <v>-78.28479906814232</v>
      </c>
      <c r="Q56" s="152">
        <f>N56/K56</f>
        <v>0.88402251989904845</v>
      </c>
      <c r="R56" s="276">
        <f>Q72</f>
        <v>0.88402251989904845</v>
      </c>
      <c r="S56" s="167">
        <v>0.25</v>
      </c>
      <c r="T56" s="168">
        <v>0.34936342592592595</v>
      </c>
      <c r="U56" s="169"/>
      <c r="V56" s="170">
        <v>143.08333333333337</v>
      </c>
      <c r="W56" s="173"/>
      <c r="X56" s="151"/>
      <c r="Y56" s="279"/>
      <c r="Z56" s="280"/>
      <c r="AA56" s="109">
        <f>M56-J56</f>
        <v>-313.13919627256928</v>
      </c>
      <c r="AB56" s="152">
        <f>M56/J56</f>
        <v>0.88402251989904845</v>
      </c>
      <c r="AC56" s="267">
        <f>AB72</f>
        <v>0.88402251989904845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2386.8608037274307</v>
      </c>
      <c r="N72" s="139">
        <f>M72/L72</f>
        <v>596.71520093185768</v>
      </c>
      <c r="O72" s="140">
        <f>L72-I72</f>
        <v>0</v>
      </c>
      <c r="P72" s="141">
        <f>N72-K72</f>
        <v>-78.28479906814232</v>
      </c>
      <c r="Q72" s="142">
        <f>N72/K72</f>
        <v>0.88402251989904845</v>
      </c>
      <c r="R72" s="278"/>
      <c r="S72" s="143">
        <f>S56</f>
        <v>0.25</v>
      </c>
      <c r="T72" s="144">
        <f>INDEX(T56:T71,COUNTA(T56:T71))</f>
        <v>0.34936342592592595</v>
      </c>
      <c r="U72" s="145"/>
      <c r="V72" s="156"/>
      <c r="W72" s="89"/>
      <c r="X72" s="91"/>
      <c r="Y72" s="265"/>
      <c r="Z72" s="266"/>
      <c r="AA72" s="157">
        <f>M72-J72</f>
        <v>-313.13919627256928</v>
      </c>
      <c r="AB72" s="142">
        <f>M72/J72</f>
        <v>0.88402251989904845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249</v>
      </c>
      <c r="D73" s="275"/>
      <c r="E73" s="158">
        <v>20.36</v>
      </c>
      <c r="F73" s="87">
        <v>5982</v>
      </c>
      <c r="G73" s="159">
        <f t="shared" ref="G73" si="18">E73*F73</f>
        <v>121793.51999999999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2719.0909090909076</v>
      </c>
      <c r="N73" s="163">
        <f>M73/L73</f>
        <v>679.77272727272691</v>
      </c>
      <c r="O73" s="165">
        <f>L73-I73</f>
        <v>0</v>
      </c>
      <c r="P73" s="166">
        <f>N73-K73</f>
        <v>-145.22727272727309</v>
      </c>
      <c r="Q73" s="152">
        <f>N73/K73</f>
        <v>0.82396694214875987</v>
      </c>
      <c r="R73" s="276">
        <f>Q89</f>
        <v>0.82396694214875987</v>
      </c>
      <c r="S73" s="167">
        <v>0.35486111111111107</v>
      </c>
      <c r="T73" s="168">
        <v>0.4465277777777778</v>
      </c>
      <c r="U73" s="169"/>
      <c r="V73" s="170">
        <v>132.00000000000009</v>
      </c>
      <c r="W73" s="168"/>
      <c r="X73" s="171"/>
      <c r="Y73" s="279"/>
      <c r="Z73" s="280"/>
      <c r="AA73" s="109">
        <f>M73-J73</f>
        <v>-580.90909090909236</v>
      </c>
      <c r="AB73" s="152">
        <f>M73/J73</f>
        <v>0.82396694214875987</v>
      </c>
      <c r="AC73" s="267">
        <f>AB89</f>
        <v>0.82396694214875987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2719.0909090909076</v>
      </c>
      <c r="N89" s="139">
        <f t="shared" ref="N89:N94" si="22">M89/L89</f>
        <v>679.77272727272691</v>
      </c>
      <c r="O89" s="140">
        <f t="shared" ref="O89:O94" si="23">L89-I89</f>
        <v>0</v>
      </c>
      <c r="P89" s="141">
        <f t="shared" ref="P89:P94" si="24">N89-K89</f>
        <v>-145.22727272727309</v>
      </c>
      <c r="Q89" s="142">
        <f t="shared" ref="Q89:Q94" si="25">N89/K89</f>
        <v>0.82396694214875987</v>
      </c>
      <c r="R89" s="278"/>
      <c r="S89" s="143">
        <f>S73</f>
        <v>0.35486111111111107</v>
      </c>
      <c r="T89" s="144">
        <f>INDEX(T73:T88,COUNTA(T73:T88))</f>
        <v>0.4465277777777778</v>
      </c>
      <c r="U89" s="145"/>
      <c r="V89" s="156"/>
      <c r="W89" s="135"/>
      <c r="X89" s="139"/>
      <c r="Y89" s="265"/>
      <c r="Z89" s="266"/>
      <c r="AA89" s="157">
        <f t="shared" ref="AA89:AA94" si="26">M89-J89</f>
        <v>-580.90909090909236</v>
      </c>
      <c r="AB89" s="142">
        <f t="shared" ref="AB89:AB94" si="27">M89/J89</f>
        <v>0.82396694214875987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1354</v>
      </c>
      <c r="G90" s="159">
        <f t="shared" ref="G90:G94" si="28">E90*F90</f>
        <v>29043.3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2848.8603156049089</v>
      </c>
      <c r="N90" s="163">
        <f t="shared" si="22"/>
        <v>949.62010520163631</v>
      </c>
      <c r="O90" s="165">
        <f t="shared" si="23"/>
        <v>0</v>
      </c>
      <c r="P90" s="166">
        <f t="shared" si="24"/>
        <v>-150.37989479836369</v>
      </c>
      <c r="Q90" s="152">
        <f t="shared" si="25"/>
        <v>0.8632910047287603</v>
      </c>
      <c r="R90" s="276">
        <f>Q106</f>
        <v>0.86749550490958349</v>
      </c>
      <c r="S90" s="167">
        <v>0.16700231481481481</v>
      </c>
      <c r="T90" s="168">
        <v>0.18680555555555556</v>
      </c>
      <c r="U90" s="169"/>
      <c r="V90" s="170">
        <v>28.516666666666673</v>
      </c>
      <c r="W90" s="173"/>
      <c r="X90" s="151"/>
      <c r="Y90" s="279"/>
      <c r="Z90" s="280"/>
      <c r="AA90" s="109">
        <f t="shared" si="26"/>
        <v>-451.13968439509108</v>
      </c>
      <c r="AB90" s="152">
        <f t="shared" si="27"/>
        <v>0.8632910047287603</v>
      </c>
      <c r="AC90" s="267">
        <f>AB106</f>
        <v>0.86749550490958349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3147</v>
      </c>
      <c r="G91" s="95">
        <f t="shared" si="28"/>
        <v>49439.37</v>
      </c>
      <c r="H91" s="96"/>
      <c r="I91" s="97">
        <v>3</v>
      </c>
      <c r="J91" s="98">
        <v>3300</v>
      </c>
      <c r="K91" s="99">
        <f t="shared" ref="K91:K94" si="29">J91/I91</f>
        <v>1100</v>
      </c>
      <c r="L91" s="100">
        <v>3</v>
      </c>
      <c r="M91" s="98">
        <f>F91/V91*60</f>
        <v>2865.9752087022512</v>
      </c>
      <c r="N91" s="99">
        <f t="shared" si="22"/>
        <v>955.32506956741702</v>
      </c>
      <c r="O91" s="101">
        <f t="shared" si="23"/>
        <v>0</v>
      </c>
      <c r="P91" s="102">
        <f t="shared" si="24"/>
        <v>-144.67493043258298</v>
      </c>
      <c r="Q91" s="103">
        <f t="shared" si="25"/>
        <v>0.86847733597037913</v>
      </c>
      <c r="R91" s="277"/>
      <c r="S91" s="1">
        <v>0.19105324074074073</v>
      </c>
      <c r="T91" s="2">
        <v>0.23680555555555555</v>
      </c>
      <c r="U91" s="104">
        <v>6.1166666666666503</v>
      </c>
      <c r="V91" s="105">
        <v>65.88333333333334</v>
      </c>
      <c r="W91" s="106"/>
      <c r="X91" s="107"/>
      <c r="Y91" s="262"/>
      <c r="Z91" s="263"/>
      <c r="AA91" s="111">
        <f t="shared" si="26"/>
        <v>-434.02479129774883</v>
      </c>
      <c r="AB91" s="103">
        <f t="shared" si="27"/>
        <v>0.86847733597037913</v>
      </c>
      <c r="AC91" s="268"/>
    </row>
    <row r="92" spans="1:29" ht="15.75" customHeight="1">
      <c r="A92" s="282"/>
      <c r="B92" s="92" t="s">
        <v>115</v>
      </c>
      <c r="C92" s="260" t="s">
        <v>120</v>
      </c>
      <c r="D92" s="261"/>
      <c r="E92" s="93">
        <v>22.28</v>
      </c>
      <c r="F92" s="94">
        <v>1629</v>
      </c>
      <c r="G92" s="95">
        <f t="shared" si="28"/>
        <v>36294.120000000003</v>
      </c>
      <c r="H92" s="96"/>
      <c r="I92" s="97">
        <v>5</v>
      </c>
      <c r="J92" s="98">
        <v>3300</v>
      </c>
      <c r="K92" s="99">
        <f t="shared" si="29"/>
        <v>660</v>
      </c>
      <c r="L92" s="100">
        <v>5</v>
      </c>
      <c r="M92" s="98">
        <f>F92/V92*60</f>
        <v>2857.8947368421127</v>
      </c>
      <c r="N92" s="99">
        <f t="shared" si="22"/>
        <v>571.57894736842252</v>
      </c>
      <c r="O92" s="101">
        <f t="shared" si="23"/>
        <v>0</v>
      </c>
      <c r="P92" s="102">
        <f t="shared" si="24"/>
        <v>-88.421052631577481</v>
      </c>
      <c r="Q92" s="103">
        <f t="shared" si="25"/>
        <v>0.86602870813397348</v>
      </c>
      <c r="R92" s="277"/>
      <c r="S92" s="1">
        <v>0.24027777777777781</v>
      </c>
      <c r="T92" s="2">
        <v>0.26402777777777775</v>
      </c>
      <c r="U92" s="104">
        <v>5.0000000000000622</v>
      </c>
      <c r="V92" s="105">
        <v>34.19999999999991</v>
      </c>
      <c r="W92" s="106"/>
      <c r="X92" s="107"/>
      <c r="Y92" s="262"/>
      <c r="Z92" s="263"/>
      <c r="AA92" s="111">
        <f t="shared" si="26"/>
        <v>-442.10526315788729</v>
      </c>
      <c r="AB92" s="103">
        <f t="shared" si="27"/>
        <v>0.86602870813397359</v>
      </c>
      <c r="AC92" s="268"/>
    </row>
    <row r="93" spans="1:29" ht="15.75" customHeight="1">
      <c r="A93" s="282"/>
      <c r="B93" s="92" t="s">
        <v>115</v>
      </c>
      <c r="C93" s="260" t="s">
        <v>121</v>
      </c>
      <c r="D93" s="261"/>
      <c r="E93" s="93">
        <v>17.89</v>
      </c>
      <c r="F93" s="94">
        <v>3548</v>
      </c>
      <c r="G93" s="95">
        <f t="shared" si="28"/>
        <v>63473.72</v>
      </c>
      <c r="H93" s="96"/>
      <c r="I93" s="97">
        <v>4</v>
      </c>
      <c r="J93" s="98">
        <v>3300</v>
      </c>
      <c r="K93" s="99">
        <f t="shared" si="29"/>
        <v>825</v>
      </c>
      <c r="L93" s="100">
        <v>4</v>
      </c>
      <c r="M93" s="98">
        <f>F93/V93*60</f>
        <v>2867.0707070707094</v>
      </c>
      <c r="N93" s="99">
        <f t="shared" si="22"/>
        <v>716.76767676767736</v>
      </c>
      <c r="O93" s="101">
        <f t="shared" si="23"/>
        <v>0</v>
      </c>
      <c r="P93" s="102">
        <f t="shared" si="24"/>
        <v>-108.23232323232264</v>
      </c>
      <c r="Q93" s="103">
        <f t="shared" si="25"/>
        <v>0.8688093051729423</v>
      </c>
      <c r="R93" s="277"/>
      <c r="S93" s="1">
        <v>0.26736111111111116</v>
      </c>
      <c r="T93" s="2">
        <v>0.31892361111111112</v>
      </c>
      <c r="U93" s="104">
        <v>4.8000000000001108</v>
      </c>
      <c r="V93" s="105">
        <v>74.249999999999943</v>
      </c>
      <c r="W93" s="106"/>
      <c r="X93" s="107"/>
      <c r="Y93" s="262"/>
      <c r="Z93" s="263"/>
      <c r="AA93" s="111">
        <f t="shared" si="26"/>
        <v>-432.92929292929057</v>
      </c>
      <c r="AB93" s="103">
        <f t="shared" si="27"/>
        <v>0.8688093051729423</v>
      </c>
      <c r="AC93" s="268"/>
    </row>
    <row r="94" spans="1:29" ht="15.75" customHeight="1">
      <c r="A94" s="282"/>
      <c r="B94" s="92" t="s">
        <v>115</v>
      </c>
      <c r="C94" s="260" t="s">
        <v>122</v>
      </c>
      <c r="D94" s="261"/>
      <c r="E94" s="93">
        <v>16.66</v>
      </c>
      <c r="F94" s="94">
        <v>5818</v>
      </c>
      <c r="G94" s="95">
        <f t="shared" si="28"/>
        <v>96927.88</v>
      </c>
      <c r="H94" s="113"/>
      <c r="I94" s="97">
        <v>4</v>
      </c>
      <c r="J94" s="98">
        <v>3300</v>
      </c>
      <c r="K94" s="99">
        <f t="shared" si="29"/>
        <v>825</v>
      </c>
      <c r="L94" s="114">
        <v>4</v>
      </c>
      <c r="M94" s="98">
        <f>F94/V94*60</f>
        <v>2873.8748627881455</v>
      </c>
      <c r="N94" s="99">
        <f t="shared" si="22"/>
        <v>718.46871569703637</v>
      </c>
      <c r="O94" s="101">
        <f t="shared" si="23"/>
        <v>0</v>
      </c>
      <c r="P94" s="102">
        <f t="shared" si="24"/>
        <v>-106.53128430296363</v>
      </c>
      <c r="Q94" s="103">
        <f t="shared" si="25"/>
        <v>0.87087117054186225</v>
      </c>
      <c r="R94" s="277"/>
      <c r="S94" s="1">
        <v>0.32361111111111113</v>
      </c>
      <c r="T94" s="2">
        <v>0.40796296296296297</v>
      </c>
      <c r="U94" s="104">
        <v>6.750000000000016</v>
      </c>
      <c r="V94" s="105">
        <v>121.46666666666665</v>
      </c>
      <c r="W94" s="106"/>
      <c r="X94" s="107"/>
      <c r="Y94" s="262"/>
      <c r="Z94" s="263"/>
      <c r="AA94" s="111">
        <f t="shared" si="26"/>
        <v>-426.12513721185451</v>
      </c>
      <c r="AB94" s="103">
        <f t="shared" si="27"/>
        <v>0.87087117054186225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0">AVERAGE(I90:I105)</f>
        <v>3.8</v>
      </c>
      <c r="J106" s="138">
        <f t="shared" si="30"/>
        <v>3300</v>
      </c>
      <c r="K106" s="139">
        <f t="shared" ref="K106" si="31">J106/I106</f>
        <v>868.42105263157896</v>
      </c>
      <c r="L106" s="137">
        <f t="shared" ref="L106:M106" si="32">AVERAGE(L90:L105)</f>
        <v>3.8</v>
      </c>
      <c r="M106" s="138">
        <f t="shared" si="32"/>
        <v>2862.7351662016254</v>
      </c>
      <c r="N106" s="139">
        <f t="shared" ref="N106:N111" si="33">M106/L106</f>
        <v>753.35135952674352</v>
      </c>
      <c r="O106" s="140">
        <f t="shared" ref="O106:O111" si="34">L106-I106</f>
        <v>0</v>
      </c>
      <c r="P106" s="141">
        <f t="shared" ref="P106:P111" si="35">N106-K106</f>
        <v>-115.06969310483544</v>
      </c>
      <c r="Q106" s="142">
        <f t="shared" ref="Q106:Q111" si="36">N106/K106</f>
        <v>0.86749550490958349</v>
      </c>
      <c r="R106" s="278"/>
      <c r="S106" s="143">
        <f>S90</f>
        <v>0.16700231481481481</v>
      </c>
      <c r="T106" s="144">
        <f>INDEX(T90:T105,COUNTA(T90:T105))</f>
        <v>0.40796296296296297</v>
      </c>
      <c r="U106" s="145"/>
      <c r="V106" s="156"/>
      <c r="W106" s="89"/>
      <c r="X106" s="91"/>
      <c r="Y106" s="265"/>
      <c r="Z106" s="266"/>
      <c r="AA106" s="157">
        <f t="shared" ref="AA106:AA111" si="37">M106-J106</f>
        <v>-437.26483379837464</v>
      </c>
      <c r="AB106" s="142">
        <f t="shared" ref="AB106:AB111" si="38">M106/J106</f>
        <v>0.86749550490958349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124</v>
      </c>
      <c r="D107" s="275"/>
      <c r="E107" s="158">
        <v>24.82</v>
      </c>
      <c r="F107" s="87">
        <v>2869</v>
      </c>
      <c r="G107" s="159">
        <f t="shared" ref="G107:G111" si="39">E107*F107</f>
        <v>71208.58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2853.1491712707179</v>
      </c>
      <c r="N107" s="163">
        <f t="shared" si="33"/>
        <v>713.28729281767949</v>
      </c>
      <c r="O107" s="165">
        <f t="shared" si="34"/>
        <v>0</v>
      </c>
      <c r="P107" s="166">
        <f t="shared" si="35"/>
        <v>-111.71270718232051</v>
      </c>
      <c r="Q107" s="152">
        <f t="shared" si="36"/>
        <v>0.86459065796082357</v>
      </c>
      <c r="R107" s="276">
        <f>Q123</f>
        <v>0.85153910244938291</v>
      </c>
      <c r="S107" s="167">
        <v>0.16666666666666666</v>
      </c>
      <c r="T107" s="168">
        <v>0.20856481481481481</v>
      </c>
      <c r="U107" s="169"/>
      <c r="V107" s="170">
        <v>60.333333333333343</v>
      </c>
      <c r="W107" s="173"/>
      <c r="X107" s="151"/>
      <c r="Y107" s="279"/>
      <c r="Z107" s="280"/>
      <c r="AA107" s="109">
        <f t="shared" si="37"/>
        <v>-446.85082872928206</v>
      </c>
      <c r="AB107" s="152">
        <f t="shared" si="38"/>
        <v>0.86459065796082357</v>
      </c>
      <c r="AC107" s="267">
        <f>AB123</f>
        <v>0.85153910244938291</v>
      </c>
    </row>
    <row r="108" spans="1:29" ht="15.75" customHeight="1">
      <c r="A108" s="271"/>
      <c r="B108" s="92" t="s">
        <v>115</v>
      </c>
      <c r="C108" s="260" t="s">
        <v>126</v>
      </c>
      <c r="D108" s="261"/>
      <c r="E108" s="93">
        <v>30</v>
      </c>
      <c r="F108" s="94">
        <v>4441</v>
      </c>
      <c r="G108" s="95">
        <f t="shared" si="39"/>
        <v>133230</v>
      </c>
      <c r="H108" s="96"/>
      <c r="I108" s="97">
        <v>3</v>
      </c>
      <c r="J108" s="98">
        <v>3000</v>
      </c>
      <c r="K108" s="99">
        <f t="shared" ref="K108:K147" si="40">J108/I108</f>
        <v>1000</v>
      </c>
      <c r="L108" s="100">
        <v>3</v>
      </c>
      <c r="M108" s="98">
        <f>F108/V108*60</f>
        <v>2623.9290989660258</v>
      </c>
      <c r="N108" s="99">
        <f t="shared" si="33"/>
        <v>874.64303298867526</v>
      </c>
      <c r="O108" s="101">
        <f t="shared" si="34"/>
        <v>0</v>
      </c>
      <c r="P108" s="102">
        <f t="shared" si="35"/>
        <v>-125.35696701132474</v>
      </c>
      <c r="Q108" s="103">
        <f t="shared" si="36"/>
        <v>0.8746430329886753</v>
      </c>
      <c r="R108" s="277"/>
      <c r="S108" s="1">
        <v>0.22045138888888888</v>
      </c>
      <c r="T108" s="2">
        <v>0.29097222222222224</v>
      </c>
      <c r="U108" s="104">
        <v>17.116666666666653</v>
      </c>
      <c r="V108" s="105">
        <v>101.55000000000004</v>
      </c>
      <c r="W108" s="106"/>
      <c r="X108" s="107"/>
      <c r="Y108" s="262"/>
      <c r="Z108" s="263"/>
      <c r="AA108" s="111">
        <f t="shared" si="37"/>
        <v>-376.07090103397422</v>
      </c>
      <c r="AB108" s="103">
        <f t="shared" si="38"/>
        <v>0.8746430329886753</v>
      </c>
      <c r="AC108" s="268"/>
    </row>
    <row r="109" spans="1:29" ht="15.75" customHeight="1">
      <c r="A109" s="271"/>
      <c r="B109" s="92" t="s">
        <v>115</v>
      </c>
      <c r="C109" s="260" t="s">
        <v>123</v>
      </c>
      <c r="D109" s="261"/>
      <c r="E109" s="93">
        <v>18.18</v>
      </c>
      <c r="F109" s="94">
        <v>2939</v>
      </c>
      <c r="G109" s="95">
        <f t="shared" si="39"/>
        <v>53431.02</v>
      </c>
      <c r="H109" s="96"/>
      <c r="I109" s="97">
        <v>3</v>
      </c>
      <c r="J109" s="98">
        <v>3600</v>
      </c>
      <c r="K109" s="99">
        <f t="shared" si="40"/>
        <v>1200</v>
      </c>
      <c r="L109" s="100">
        <v>3</v>
      </c>
      <c r="M109" s="98">
        <f>F109/V109*60</f>
        <v>3024.6998284734136</v>
      </c>
      <c r="N109" s="99">
        <f t="shared" si="33"/>
        <v>1008.2332761578045</v>
      </c>
      <c r="O109" s="101">
        <f t="shared" si="34"/>
        <v>0</v>
      </c>
      <c r="P109" s="102">
        <f t="shared" si="35"/>
        <v>-191.76672384219546</v>
      </c>
      <c r="Q109" s="103">
        <f t="shared" si="36"/>
        <v>0.84019439679817043</v>
      </c>
      <c r="R109" s="277"/>
      <c r="S109" s="1">
        <v>0.3034722222222222</v>
      </c>
      <c r="T109" s="2">
        <v>0.34395833333333331</v>
      </c>
      <c r="U109" s="104">
        <v>17.999999999999936</v>
      </c>
      <c r="V109" s="105">
        <v>58.3</v>
      </c>
      <c r="W109" s="106"/>
      <c r="X109" s="107"/>
      <c r="Y109" s="262"/>
      <c r="Z109" s="263"/>
      <c r="AA109" s="111">
        <f t="shared" si="37"/>
        <v>-575.30017152658638</v>
      </c>
      <c r="AB109" s="103">
        <f t="shared" si="38"/>
        <v>0.84019439679817043</v>
      </c>
      <c r="AC109" s="268"/>
    </row>
    <row r="110" spans="1:29" ht="15.75" customHeight="1">
      <c r="A110" s="271"/>
      <c r="B110" s="92" t="s">
        <v>115</v>
      </c>
      <c r="C110" s="260" t="s">
        <v>207</v>
      </c>
      <c r="D110" s="261"/>
      <c r="E110" s="93">
        <v>18.18</v>
      </c>
      <c r="F110" s="94">
        <v>2455</v>
      </c>
      <c r="G110" s="95">
        <f t="shared" si="39"/>
        <v>44631.9</v>
      </c>
      <c r="H110" s="96"/>
      <c r="I110" s="97">
        <v>3</v>
      </c>
      <c r="J110" s="98">
        <v>3600</v>
      </c>
      <c r="K110" s="99">
        <f t="shared" si="40"/>
        <v>1200</v>
      </c>
      <c r="L110" s="100">
        <v>3</v>
      </c>
      <c r="M110" s="98">
        <f>F110/V110*60</f>
        <v>3026.7123287671207</v>
      </c>
      <c r="N110" s="99">
        <f t="shared" si="33"/>
        <v>1008.9041095890402</v>
      </c>
      <c r="O110" s="101">
        <f t="shared" si="34"/>
        <v>0</v>
      </c>
      <c r="P110" s="102">
        <f t="shared" si="35"/>
        <v>-191.09589041095978</v>
      </c>
      <c r="Q110" s="103">
        <f t="shared" si="36"/>
        <v>0.84075342465753355</v>
      </c>
      <c r="R110" s="277"/>
      <c r="S110" s="1">
        <v>0.35648148148148145</v>
      </c>
      <c r="T110" s="2">
        <v>0.39027777777777778</v>
      </c>
      <c r="U110" s="104">
        <v>18.033333333333328</v>
      </c>
      <c r="V110" s="105">
        <v>48.666666666666707</v>
      </c>
      <c r="W110" s="106"/>
      <c r="X110" s="107"/>
      <c r="Y110" s="262"/>
      <c r="Z110" s="263"/>
      <c r="AA110" s="111">
        <f t="shared" si="37"/>
        <v>-573.28767123287935</v>
      </c>
      <c r="AB110" s="103">
        <f t="shared" si="38"/>
        <v>0.84075342465753355</v>
      </c>
      <c r="AC110" s="268"/>
    </row>
    <row r="111" spans="1:29" ht="15.75" customHeight="1">
      <c r="A111" s="272"/>
      <c r="B111" s="92" t="s">
        <v>115</v>
      </c>
      <c r="C111" s="260" t="s">
        <v>208</v>
      </c>
      <c r="D111" s="261"/>
      <c r="E111" s="93">
        <v>14.28</v>
      </c>
      <c r="F111" s="94">
        <v>7283</v>
      </c>
      <c r="G111" s="95">
        <f t="shared" si="39"/>
        <v>104001.23999999999</v>
      </c>
      <c r="H111" s="113"/>
      <c r="I111" s="97">
        <v>3</v>
      </c>
      <c r="J111" s="98">
        <v>3600</v>
      </c>
      <c r="K111" s="99">
        <f t="shared" si="40"/>
        <v>1200</v>
      </c>
      <c r="L111" s="114">
        <v>3</v>
      </c>
      <c r="M111" s="98">
        <f>F111/V111*60</f>
        <v>3032.8282244071711</v>
      </c>
      <c r="N111" s="99">
        <f t="shared" si="33"/>
        <v>1010.9427414690571</v>
      </c>
      <c r="O111" s="101">
        <f t="shared" si="34"/>
        <v>0</v>
      </c>
      <c r="P111" s="102">
        <f t="shared" si="35"/>
        <v>-189.05725853094293</v>
      </c>
      <c r="Q111" s="103">
        <f t="shared" si="36"/>
        <v>0.8424522845575475</v>
      </c>
      <c r="R111" s="277"/>
      <c r="S111" s="1">
        <v>0.40416666666666667</v>
      </c>
      <c r="T111" s="2">
        <v>0.50422453703703707</v>
      </c>
      <c r="U111" s="104">
        <v>20.000000000000007</v>
      </c>
      <c r="V111" s="105">
        <v>144.08333333333337</v>
      </c>
      <c r="W111" s="106"/>
      <c r="X111" s="107"/>
      <c r="Y111" s="262"/>
      <c r="Z111" s="263"/>
      <c r="AA111" s="111">
        <f t="shared" si="37"/>
        <v>-567.17177559282891</v>
      </c>
      <c r="AB111" s="103">
        <f t="shared" si="38"/>
        <v>0.8424522845575475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41">AVERAGE(I107:I122)</f>
        <v>3.2</v>
      </c>
      <c r="J123" s="138">
        <f t="shared" si="41"/>
        <v>3420</v>
      </c>
      <c r="K123" s="139">
        <f t="shared" ref="K123" si="42">J123/I123</f>
        <v>1068.75</v>
      </c>
      <c r="L123" s="137">
        <f t="shared" ref="L123:M123" si="43">AVERAGE(L107:L122)</f>
        <v>3.2</v>
      </c>
      <c r="M123" s="138">
        <f t="shared" si="43"/>
        <v>2912.2637303768897</v>
      </c>
      <c r="N123" s="139">
        <f>M123/L123</f>
        <v>910.08241574277804</v>
      </c>
      <c r="O123" s="140">
        <f>L123-I123</f>
        <v>0</v>
      </c>
      <c r="P123" s="141">
        <f>N123-K123</f>
        <v>-158.66758425722196</v>
      </c>
      <c r="Q123" s="142">
        <f>N123/K123</f>
        <v>0.85153910244938291</v>
      </c>
      <c r="R123" s="278"/>
      <c r="S123" s="143">
        <f>S107</f>
        <v>0.16666666666666666</v>
      </c>
      <c r="T123" s="144">
        <f>INDEX(T107:T122,COUNTA(T107:T122))</f>
        <v>0.50422453703703707</v>
      </c>
      <c r="U123" s="145"/>
      <c r="V123" s="156"/>
      <c r="W123" s="89"/>
      <c r="X123" s="91"/>
      <c r="Y123" s="265"/>
      <c r="Z123" s="266"/>
      <c r="AA123" s="157">
        <f>M123-J123</f>
        <v>-507.73626962311027</v>
      </c>
      <c r="AB123" s="142">
        <f>M123/J123</f>
        <v>0.85153910244938291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125</v>
      </c>
      <c r="D124" s="275"/>
      <c r="E124" s="158">
        <v>25.03</v>
      </c>
      <c r="F124" s="87">
        <v>2881</v>
      </c>
      <c r="G124" s="159">
        <f t="shared" ref="G124:G127" si="44">E124*F124</f>
        <v>72111.430000000008</v>
      </c>
      <c r="H124" s="160"/>
      <c r="I124" s="161">
        <v>4</v>
      </c>
      <c r="J124" s="162">
        <v>3300</v>
      </c>
      <c r="K124" s="163">
        <f>J124/I124</f>
        <v>825</v>
      </c>
      <c r="L124" s="164">
        <v>4</v>
      </c>
      <c r="M124" s="162">
        <f>F124/V124*60</f>
        <v>2846.9942355201756</v>
      </c>
      <c r="N124" s="163">
        <f>M124/L124</f>
        <v>711.7485588800439</v>
      </c>
      <c r="O124" s="165">
        <f>L124-I124</f>
        <v>0</v>
      </c>
      <c r="P124" s="166">
        <f>N124-K124</f>
        <v>-113.2514411199561</v>
      </c>
      <c r="Q124" s="152">
        <f>N124/K124</f>
        <v>0.86272552591520468</v>
      </c>
      <c r="R124" s="276">
        <f>Q140</f>
        <v>0.86811192371297663</v>
      </c>
      <c r="S124" s="167">
        <v>0.16686342592592593</v>
      </c>
      <c r="T124" s="168">
        <v>0.20902777777777778</v>
      </c>
      <c r="U124" s="169"/>
      <c r="V124" s="170">
        <v>60.716666666666669</v>
      </c>
      <c r="W124" s="168"/>
      <c r="X124" s="171"/>
      <c r="Y124" s="279"/>
      <c r="Z124" s="280"/>
      <c r="AA124" s="109">
        <f>M124-J124</f>
        <v>-453.00576447982439</v>
      </c>
      <c r="AB124" s="152">
        <f>M124/J124</f>
        <v>0.86272552591520468</v>
      </c>
      <c r="AC124" s="267">
        <f>AB140</f>
        <v>0.86811192371297663</v>
      </c>
    </row>
    <row r="125" spans="1:29" ht="15.75" customHeight="1">
      <c r="A125" s="282"/>
      <c r="B125" s="92" t="s">
        <v>115</v>
      </c>
      <c r="C125" s="260" t="s">
        <v>227</v>
      </c>
      <c r="D125" s="261"/>
      <c r="E125" s="93">
        <v>25.45</v>
      </c>
      <c r="F125" s="94">
        <v>4226</v>
      </c>
      <c r="G125" s="95">
        <f t="shared" si="44"/>
        <v>107551.7</v>
      </c>
      <c r="H125" s="96"/>
      <c r="I125" s="97">
        <v>4</v>
      </c>
      <c r="J125" s="98">
        <v>3300</v>
      </c>
      <c r="K125" s="99">
        <f t="shared" si="40"/>
        <v>825</v>
      </c>
      <c r="L125" s="100">
        <v>4</v>
      </c>
      <c r="M125" s="98">
        <f>F125/V125*60</f>
        <v>2864.5452833741292</v>
      </c>
      <c r="N125" s="99">
        <f>M125/L125</f>
        <v>716.1363208435323</v>
      </c>
      <c r="O125" s="101">
        <f>L125-I125</f>
        <v>0</v>
      </c>
      <c r="P125" s="102">
        <f>N125-K125</f>
        <v>-108.8636791564677</v>
      </c>
      <c r="Q125" s="103">
        <f>N125/K125</f>
        <v>0.86804402526488766</v>
      </c>
      <c r="R125" s="277"/>
      <c r="S125" s="1">
        <v>0.22116898148148148</v>
      </c>
      <c r="T125" s="2">
        <v>0.28263888888888888</v>
      </c>
      <c r="U125" s="104">
        <v>17.48333333333332</v>
      </c>
      <c r="V125" s="105">
        <v>88.516666666666666</v>
      </c>
      <c r="W125" s="106"/>
      <c r="X125" s="113"/>
      <c r="Y125" s="262"/>
      <c r="Z125" s="263"/>
      <c r="AA125" s="111">
        <f>M125-J125</f>
        <v>-435.45471662587079</v>
      </c>
      <c r="AB125" s="103">
        <f>M125/J125</f>
        <v>0.86804402526488766</v>
      </c>
      <c r="AC125" s="268"/>
    </row>
    <row r="126" spans="1:29" ht="15.75" customHeight="1">
      <c r="A126" s="282"/>
      <c r="B126" s="92" t="s">
        <v>115</v>
      </c>
      <c r="C126" s="260" t="s">
        <v>237</v>
      </c>
      <c r="D126" s="261"/>
      <c r="E126" s="93">
        <v>26.73</v>
      </c>
      <c r="F126" s="94">
        <v>3569</v>
      </c>
      <c r="G126" s="95">
        <f t="shared" si="44"/>
        <v>95399.37</v>
      </c>
      <c r="H126" s="96"/>
      <c r="I126" s="97">
        <v>4</v>
      </c>
      <c r="J126" s="98">
        <v>3300</v>
      </c>
      <c r="K126" s="99">
        <f t="shared" si="40"/>
        <v>825</v>
      </c>
      <c r="L126" s="100">
        <v>4</v>
      </c>
      <c r="M126" s="98">
        <f>F126/V126*60</f>
        <v>2858.3759733036713</v>
      </c>
      <c r="N126" s="99">
        <f>M126/L126</f>
        <v>714.59399332591784</v>
      </c>
      <c r="O126" s="101">
        <f>L126-I126</f>
        <v>0</v>
      </c>
      <c r="P126" s="102">
        <f>N126-K126</f>
        <v>-110.40600667408216</v>
      </c>
      <c r="Q126" s="103">
        <f>N126/K126</f>
        <v>0.86617453736474892</v>
      </c>
      <c r="R126" s="277"/>
      <c r="S126" s="1">
        <v>0.2958912037037037</v>
      </c>
      <c r="T126" s="2">
        <v>0.34791666666666665</v>
      </c>
      <c r="U126" s="104">
        <v>19.083333333333332</v>
      </c>
      <c r="V126" s="105">
        <v>74.916666666666657</v>
      </c>
      <c r="W126" s="106"/>
      <c r="X126" s="113"/>
      <c r="Y126" s="262"/>
      <c r="Z126" s="263"/>
      <c r="AA126" s="111">
        <f>M126-J126</f>
        <v>-441.62402669632866</v>
      </c>
      <c r="AB126" s="103">
        <f>M126/J126</f>
        <v>0.86617453736474892</v>
      </c>
      <c r="AC126" s="268"/>
    </row>
    <row r="127" spans="1:29" ht="15.75" customHeight="1">
      <c r="A127" s="282"/>
      <c r="B127" s="92" t="s">
        <v>115</v>
      </c>
      <c r="C127" s="260" t="s">
        <v>226</v>
      </c>
      <c r="D127" s="261"/>
      <c r="E127" s="93">
        <v>30</v>
      </c>
      <c r="F127" s="94">
        <v>5053</v>
      </c>
      <c r="G127" s="95">
        <f t="shared" si="44"/>
        <v>151590</v>
      </c>
      <c r="H127" s="96"/>
      <c r="I127" s="97">
        <v>4</v>
      </c>
      <c r="J127" s="98">
        <v>3000</v>
      </c>
      <c r="K127" s="99">
        <f t="shared" si="40"/>
        <v>750</v>
      </c>
      <c r="L127" s="100">
        <v>4</v>
      </c>
      <c r="M127" s="98">
        <f>F127/V127*60</f>
        <v>2628.7283236994217</v>
      </c>
      <c r="N127" s="99">
        <f>M127/L127</f>
        <v>657.18208092485543</v>
      </c>
      <c r="O127" s="101">
        <f>L127-I127</f>
        <v>0</v>
      </c>
      <c r="P127" s="102">
        <f>N127-K127</f>
        <v>-92.817919075144573</v>
      </c>
      <c r="Q127" s="103">
        <f>N127/K127</f>
        <v>0.87624277456647393</v>
      </c>
      <c r="R127" s="277"/>
      <c r="S127" s="1">
        <v>0.35902777777777778</v>
      </c>
      <c r="T127" s="2">
        <v>0.43912037037037038</v>
      </c>
      <c r="U127" s="104">
        <v>16.000000000000021</v>
      </c>
      <c r="V127" s="105">
        <v>115.33333333333334</v>
      </c>
      <c r="W127" s="106"/>
      <c r="X127" s="107"/>
      <c r="Y127" s="262"/>
      <c r="Z127" s="263"/>
      <c r="AA127" s="111">
        <f>M127-J127</f>
        <v>-371.27167630057829</v>
      </c>
      <c r="AB127" s="103">
        <f>M127/J127</f>
        <v>0.87624277456647393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4</v>
      </c>
      <c r="J140" s="138">
        <f t="shared" si="45"/>
        <v>3225</v>
      </c>
      <c r="K140" s="139">
        <f t="shared" ref="K140" si="46">J140/I140</f>
        <v>806.25</v>
      </c>
      <c r="L140" s="137">
        <f t="shared" ref="L140:M140" si="47">AVERAGE(L124:L139)</f>
        <v>4</v>
      </c>
      <c r="M140" s="138">
        <f t="shared" si="47"/>
        <v>2799.6609539743495</v>
      </c>
      <c r="N140" s="139">
        <f t="shared" ref="N140:N147" si="48">M140/L140</f>
        <v>699.91523849358737</v>
      </c>
      <c r="O140" s="140">
        <f t="shared" ref="O140:O147" si="49">L140-I140</f>
        <v>0</v>
      </c>
      <c r="P140" s="141">
        <f t="shared" ref="P140:P147" si="50">N140-K140</f>
        <v>-106.33476150641263</v>
      </c>
      <c r="Q140" s="142">
        <f t="shared" ref="Q140:Q147" si="51">N140/K140</f>
        <v>0.86811192371297663</v>
      </c>
      <c r="R140" s="278"/>
      <c r="S140" s="143">
        <f>S124</f>
        <v>0.16686342592592593</v>
      </c>
      <c r="T140" s="144">
        <f>INDEX(T124:T139,COUNTA(T124:T139))</f>
        <v>0.43912037037037038</v>
      </c>
      <c r="U140" s="145"/>
      <c r="V140" s="156"/>
      <c r="W140" s="135"/>
      <c r="X140" s="139"/>
      <c r="Y140" s="265"/>
      <c r="Z140" s="266"/>
      <c r="AA140" s="157">
        <f t="shared" ref="AA140:AA147" si="52">M140-J140</f>
        <v>-425.33904602565053</v>
      </c>
      <c r="AB140" s="142">
        <f t="shared" ref="AB140:AB147" si="53">M140/J140</f>
        <v>0.86811192371297663</v>
      </c>
      <c r="AC140" s="269"/>
    </row>
    <row r="141" spans="1:29" ht="15.75" customHeight="1">
      <c r="A141" s="270" t="s">
        <v>127</v>
      </c>
      <c r="B141" s="108" t="s">
        <v>104</v>
      </c>
      <c r="C141" s="274" t="s">
        <v>129</v>
      </c>
      <c r="D141" s="275"/>
      <c r="E141" s="158">
        <v>29.52</v>
      </c>
      <c r="F141" s="87">
        <v>2570</v>
      </c>
      <c r="G141" s="159">
        <f t="shared" ref="G141:G147" si="54">E141*F141</f>
        <v>75866.399999999994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 t="shared" ref="M141:M147" si="55">F141/V141*60</f>
        <v>2815.5812538040154</v>
      </c>
      <c r="N141" s="163">
        <f t="shared" si="48"/>
        <v>165.62242669435386</v>
      </c>
      <c r="O141" s="165">
        <f t="shared" si="49"/>
        <v>0</v>
      </c>
      <c r="P141" s="166">
        <f t="shared" si="50"/>
        <v>-26.906985070352022</v>
      </c>
      <c r="Q141" s="152">
        <f t="shared" si="51"/>
        <v>0.86024480715063112</v>
      </c>
      <c r="R141" s="276">
        <f>Q157</f>
        <v>0.85090496552866768</v>
      </c>
      <c r="S141" s="167">
        <v>0.70849537037037036</v>
      </c>
      <c r="T141" s="168">
        <v>0.74652777777777779</v>
      </c>
      <c r="U141" s="169"/>
      <c r="V141" s="170">
        <v>54.766666666666701</v>
      </c>
      <c r="W141" s="168"/>
      <c r="X141" s="171"/>
      <c r="Y141" s="279"/>
      <c r="Z141" s="280"/>
      <c r="AA141" s="109">
        <f t="shared" si="52"/>
        <v>-457.41874619598457</v>
      </c>
      <c r="AB141" s="152">
        <f t="shared" si="53"/>
        <v>0.86024480715063101</v>
      </c>
      <c r="AC141" s="267">
        <f>AB157</f>
        <v>0.85090496552866757</v>
      </c>
    </row>
    <row r="142" spans="1:29" ht="15.75" customHeight="1">
      <c r="A142" s="271"/>
      <c r="B142" s="92" t="s">
        <v>104</v>
      </c>
      <c r="C142" s="260" t="s">
        <v>130</v>
      </c>
      <c r="D142" s="261"/>
      <c r="E142" s="93">
        <v>29.85</v>
      </c>
      <c r="F142" s="94">
        <v>2641</v>
      </c>
      <c r="G142" s="95">
        <f t="shared" si="54"/>
        <v>78833.850000000006</v>
      </c>
      <c r="H142" s="96"/>
      <c r="I142" s="97">
        <v>17</v>
      </c>
      <c r="J142" s="98">
        <v>3273</v>
      </c>
      <c r="K142" s="99">
        <f t="shared" si="40"/>
        <v>192.52941176470588</v>
      </c>
      <c r="L142" s="100">
        <v>17</v>
      </c>
      <c r="M142" s="98">
        <f t="shared" si="55"/>
        <v>2816.2322274881544</v>
      </c>
      <c r="N142" s="99">
        <f t="shared" si="48"/>
        <v>165.66071926400909</v>
      </c>
      <c r="O142" s="101">
        <f t="shared" si="49"/>
        <v>0</v>
      </c>
      <c r="P142" s="102">
        <f t="shared" si="50"/>
        <v>-26.868692500696795</v>
      </c>
      <c r="Q142" s="103">
        <f t="shared" si="51"/>
        <v>0.86044369920200259</v>
      </c>
      <c r="R142" s="277"/>
      <c r="S142" s="1">
        <v>0.75</v>
      </c>
      <c r="T142" s="2">
        <v>0.78907407407407404</v>
      </c>
      <c r="U142" s="104">
        <v>4.9999999999999822</v>
      </c>
      <c r="V142" s="105">
        <v>56.266666666666616</v>
      </c>
      <c r="W142" s="106"/>
      <c r="X142" s="113"/>
      <c r="Y142" s="262"/>
      <c r="Z142" s="263"/>
      <c r="AA142" s="111">
        <f t="shared" si="52"/>
        <v>-456.76777251184558</v>
      </c>
      <c r="AB142" s="103">
        <f t="shared" si="53"/>
        <v>0.86044369920200259</v>
      </c>
      <c r="AC142" s="268"/>
    </row>
    <row r="143" spans="1:29" ht="15.75" customHeight="1">
      <c r="A143" s="271"/>
      <c r="B143" s="92" t="s">
        <v>115</v>
      </c>
      <c r="C143" s="260" t="s">
        <v>131</v>
      </c>
      <c r="D143" s="261"/>
      <c r="E143" s="93">
        <v>28.57</v>
      </c>
      <c r="F143" s="94">
        <v>473</v>
      </c>
      <c r="G143" s="95">
        <f t="shared" si="54"/>
        <v>13513.61</v>
      </c>
      <c r="H143" s="96">
        <v>2</v>
      </c>
      <c r="I143" s="97">
        <v>13</v>
      </c>
      <c r="J143" s="98">
        <v>3600</v>
      </c>
      <c r="K143" s="99">
        <f t="shared" si="40"/>
        <v>276.92307692307691</v>
      </c>
      <c r="L143" s="100">
        <v>13</v>
      </c>
      <c r="M143" s="98">
        <f t="shared" si="55"/>
        <v>3057.091561938937</v>
      </c>
      <c r="N143" s="99">
        <f t="shared" si="48"/>
        <v>235.16088937991825</v>
      </c>
      <c r="O143" s="101">
        <f t="shared" si="49"/>
        <v>0</v>
      </c>
      <c r="P143" s="102">
        <f t="shared" si="50"/>
        <v>-41.76218754315866</v>
      </c>
      <c r="Q143" s="103">
        <f t="shared" si="51"/>
        <v>0.84919210053859373</v>
      </c>
      <c r="R143" s="277"/>
      <c r="S143" s="1">
        <v>0.7944444444444444</v>
      </c>
      <c r="T143" s="2">
        <v>0.8008912037037037</v>
      </c>
      <c r="U143" s="104">
        <v>7.7333333333333165</v>
      </c>
      <c r="V143" s="105">
        <v>9.2833333333333989</v>
      </c>
      <c r="W143" s="106"/>
      <c r="X143" s="113"/>
      <c r="Y143" s="262"/>
      <c r="Z143" s="263"/>
      <c r="AA143" s="111">
        <f t="shared" si="52"/>
        <v>-542.90843806106295</v>
      </c>
      <c r="AB143" s="103">
        <f t="shared" si="53"/>
        <v>0.84919210053859362</v>
      </c>
      <c r="AC143" s="268"/>
    </row>
    <row r="144" spans="1:29" ht="15.75" customHeight="1">
      <c r="A144" s="271"/>
      <c r="B144" s="92" t="s">
        <v>115</v>
      </c>
      <c r="C144" s="260" t="s">
        <v>246</v>
      </c>
      <c r="D144" s="261"/>
      <c r="E144" s="93">
        <v>12.77</v>
      </c>
      <c r="F144" s="94">
        <v>1493</v>
      </c>
      <c r="G144" s="95">
        <f t="shared" si="54"/>
        <v>19065.61</v>
      </c>
      <c r="H144" s="96">
        <v>2</v>
      </c>
      <c r="I144" s="97">
        <v>6</v>
      </c>
      <c r="J144" s="98">
        <v>3600</v>
      </c>
      <c r="K144" s="99">
        <f t="shared" si="40"/>
        <v>600</v>
      </c>
      <c r="L144" s="100">
        <v>6</v>
      </c>
      <c r="M144" s="98">
        <f t="shared" si="55"/>
        <v>3004.3599776411429</v>
      </c>
      <c r="N144" s="99">
        <f t="shared" si="48"/>
        <v>500.72666294019047</v>
      </c>
      <c r="O144" s="101">
        <f t="shared" si="49"/>
        <v>0</v>
      </c>
      <c r="P144" s="102">
        <f t="shared" si="50"/>
        <v>-99.273337059809535</v>
      </c>
      <c r="Q144" s="103">
        <f t="shared" si="51"/>
        <v>0.83454443823365076</v>
      </c>
      <c r="R144" s="277"/>
      <c r="S144" s="1">
        <v>0.8049884259259259</v>
      </c>
      <c r="T144" s="2">
        <v>0.8256944444444444</v>
      </c>
      <c r="U144" s="104">
        <v>5.8999999999999631</v>
      </c>
      <c r="V144" s="105">
        <v>29.816666666666638</v>
      </c>
      <c r="W144" s="106"/>
      <c r="X144" s="107"/>
      <c r="Y144" s="262"/>
      <c r="Z144" s="263"/>
      <c r="AA144" s="111">
        <f t="shared" si="52"/>
        <v>-595.6400223588571</v>
      </c>
      <c r="AB144" s="103">
        <f t="shared" si="53"/>
        <v>0.83454443823365076</v>
      </c>
      <c r="AC144" s="268"/>
    </row>
    <row r="145" spans="1:29" ht="15.75" customHeight="1">
      <c r="A145" s="272"/>
      <c r="B145" s="92" t="s">
        <v>104</v>
      </c>
      <c r="C145" s="260" t="s">
        <v>128</v>
      </c>
      <c r="D145" s="261"/>
      <c r="E145" s="93">
        <v>25.64</v>
      </c>
      <c r="F145" s="94">
        <v>2172</v>
      </c>
      <c r="G145" s="95">
        <f t="shared" si="54"/>
        <v>55690.080000000002</v>
      </c>
      <c r="H145" s="113"/>
      <c r="I145" s="97">
        <v>11</v>
      </c>
      <c r="J145" s="98">
        <v>3000</v>
      </c>
      <c r="K145" s="99">
        <f t="shared" si="40"/>
        <v>272.72727272727275</v>
      </c>
      <c r="L145" s="114">
        <v>11</v>
      </c>
      <c r="M145" s="98">
        <f t="shared" si="55"/>
        <v>2581.4460217893634</v>
      </c>
      <c r="N145" s="99">
        <f t="shared" si="48"/>
        <v>234.67691107176032</v>
      </c>
      <c r="O145" s="101">
        <f t="shared" si="49"/>
        <v>0</v>
      </c>
      <c r="P145" s="102">
        <f t="shared" si="50"/>
        <v>-38.050361655512432</v>
      </c>
      <c r="Q145" s="103">
        <f t="shared" si="51"/>
        <v>0.86048200726312107</v>
      </c>
      <c r="R145" s="277"/>
      <c r="S145" s="1">
        <v>0.82916666666666661</v>
      </c>
      <c r="T145" s="2">
        <v>0.86422453703703705</v>
      </c>
      <c r="U145" s="104">
        <v>4.9999999999999822</v>
      </c>
      <c r="V145" s="105">
        <v>50.483333333333448</v>
      </c>
      <c r="W145" s="106">
        <v>0.86422453703703705</v>
      </c>
      <c r="X145" s="107">
        <v>0.90416666666666667</v>
      </c>
      <c r="Y145" s="262"/>
      <c r="Z145" s="263"/>
      <c r="AA145" s="111">
        <f t="shared" si="52"/>
        <v>-418.55397821063661</v>
      </c>
      <c r="AB145" s="103">
        <f t="shared" si="53"/>
        <v>0.86048200726312107</v>
      </c>
      <c r="AC145" s="268"/>
    </row>
    <row r="146" spans="1:29" ht="15.75" customHeight="1">
      <c r="A146" s="272"/>
      <c r="B146" s="92" t="s">
        <v>115</v>
      </c>
      <c r="C146" s="260" t="s">
        <v>131</v>
      </c>
      <c r="D146" s="261"/>
      <c r="E146" s="93">
        <v>28.57</v>
      </c>
      <c r="F146" s="94">
        <v>1201</v>
      </c>
      <c r="G146" s="115">
        <f t="shared" si="54"/>
        <v>34312.57</v>
      </c>
      <c r="H146" s="116"/>
      <c r="I146" s="97">
        <v>13</v>
      </c>
      <c r="J146" s="98">
        <v>3600</v>
      </c>
      <c r="K146" s="99">
        <f t="shared" si="40"/>
        <v>276.92307692307691</v>
      </c>
      <c r="L146" s="100">
        <v>13</v>
      </c>
      <c r="M146" s="98">
        <f t="shared" si="55"/>
        <v>3068.5592618878577</v>
      </c>
      <c r="N146" s="99">
        <f t="shared" si="48"/>
        <v>236.04302014521983</v>
      </c>
      <c r="O146" s="101">
        <f t="shared" si="49"/>
        <v>0</v>
      </c>
      <c r="P146" s="102">
        <f t="shared" si="50"/>
        <v>-40.880056777857078</v>
      </c>
      <c r="Q146" s="103">
        <f t="shared" si="51"/>
        <v>0.85237757274662718</v>
      </c>
      <c r="R146" s="277"/>
      <c r="S146" s="1">
        <v>0.90416666666666667</v>
      </c>
      <c r="T146" s="2">
        <v>0.92047453703703708</v>
      </c>
      <c r="U146" s="104">
        <v>57.516666666666652</v>
      </c>
      <c r="V146" s="105">
        <v>23.48333333333338</v>
      </c>
      <c r="W146" s="106"/>
      <c r="X146" s="4"/>
      <c r="Y146" s="262"/>
      <c r="Z146" s="263"/>
      <c r="AA146" s="111">
        <f t="shared" si="52"/>
        <v>-531.4407381121423</v>
      </c>
      <c r="AB146" s="103">
        <f t="shared" si="53"/>
        <v>0.85237757274662718</v>
      </c>
      <c r="AC146" s="268"/>
    </row>
    <row r="147" spans="1:29" ht="15.75" customHeight="1">
      <c r="A147" s="272"/>
      <c r="B147" s="92" t="s">
        <v>115</v>
      </c>
      <c r="C147" s="260" t="s">
        <v>246</v>
      </c>
      <c r="D147" s="261"/>
      <c r="E147" s="93">
        <v>12.77</v>
      </c>
      <c r="F147" s="94">
        <v>3639</v>
      </c>
      <c r="G147" s="115">
        <f t="shared" si="54"/>
        <v>46470.03</v>
      </c>
      <c r="H147" s="119"/>
      <c r="I147" s="97">
        <v>6</v>
      </c>
      <c r="J147" s="98">
        <v>3600</v>
      </c>
      <c r="K147" s="99">
        <f t="shared" si="40"/>
        <v>600</v>
      </c>
      <c r="L147" s="114">
        <v>6</v>
      </c>
      <c r="M147" s="98">
        <f t="shared" si="55"/>
        <v>3032.5000000000041</v>
      </c>
      <c r="N147" s="99">
        <f t="shared" si="48"/>
        <v>505.41666666666737</v>
      </c>
      <c r="O147" s="120">
        <f t="shared" si="49"/>
        <v>0</v>
      </c>
      <c r="P147" s="121">
        <f t="shared" si="50"/>
        <v>-94.583333333332632</v>
      </c>
      <c r="Q147" s="122">
        <f t="shared" si="51"/>
        <v>0.84236111111111223</v>
      </c>
      <c r="R147" s="277"/>
      <c r="S147" s="1">
        <v>0.9243055555555556</v>
      </c>
      <c r="T147" s="2">
        <v>0.97430555555555554</v>
      </c>
      <c r="U147" s="104">
        <v>5.5166666666666764</v>
      </c>
      <c r="V147" s="105">
        <v>71.999999999999901</v>
      </c>
      <c r="W147" s="106"/>
      <c r="X147" s="107"/>
      <c r="Y147" s="262"/>
      <c r="Z147" s="263"/>
      <c r="AA147" s="111">
        <f t="shared" si="52"/>
        <v>-567.49999999999591</v>
      </c>
      <c r="AB147" s="103">
        <f t="shared" si="53"/>
        <v>0.84236111111111223</v>
      </c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6">AVERAGE(I141:I156)</f>
        <v>11.857142857142858</v>
      </c>
      <c r="J157" s="138">
        <f t="shared" si="56"/>
        <v>3420.8571428571427</v>
      </c>
      <c r="K157" s="139">
        <f t="shared" ref="K157" si="57">J157/I157</f>
        <v>288.50602409638549</v>
      </c>
      <c r="L157" s="137">
        <f t="shared" ref="L157:M157" si="58">AVERAGE(L141:L156)</f>
        <v>11.857142857142858</v>
      </c>
      <c r="M157" s="138">
        <f t="shared" si="58"/>
        <v>2910.8243292213533</v>
      </c>
      <c r="N157" s="139">
        <f>M157/L157</f>
        <v>245.49120848854787</v>
      </c>
      <c r="O157" s="140">
        <f>L157-I157</f>
        <v>0</v>
      </c>
      <c r="P157" s="141">
        <f>N157-K157</f>
        <v>-43.014815607837619</v>
      </c>
      <c r="Q157" s="142">
        <f>N157/K157</f>
        <v>0.85090496552866768</v>
      </c>
      <c r="R157" s="278"/>
      <c r="S157" s="143">
        <f>S141</f>
        <v>0.70849537037037036</v>
      </c>
      <c r="T157" s="144">
        <f>INDEX(T141:T156,COUNTA(T141:T156))</f>
        <v>0.97430555555555554</v>
      </c>
      <c r="U157" s="145"/>
      <c r="V157" s="156"/>
      <c r="W157" s="135"/>
      <c r="X157" s="139"/>
      <c r="Y157" s="265"/>
      <c r="Z157" s="266"/>
      <c r="AA157" s="157">
        <f>M157-J157</f>
        <v>-510.03281363578935</v>
      </c>
      <c r="AB157" s="142">
        <f>M157/J157</f>
        <v>0.85090496552866757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10107</v>
      </c>
      <c r="G158" s="159">
        <f t="shared" ref="G158" si="59">E158*F158</f>
        <v>141801.21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2406.428571428572</v>
      </c>
      <c r="N158" s="163">
        <f>M158/L158</f>
        <v>601.607142857143</v>
      </c>
      <c r="O158" s="165">
        <f>L158-I158</f>
        <v>0</v>
      </c>
      <c r="P158" s="166">
        <f>N158-K158</f>
        <v>-73.392857142856997</v>
      </c>
      <c r="Q158" s="152">
        <f>N158/K158</f>
        <v>0.89126984126984143</v>
      </c>
      <c r="R158" s="276">
        <f>Q174</f>
        <v>0.89126984126984143</v>
      </c>
      <c r="S158" s="167">
        <v>0.70833333333333337</v>
      </c>
      <c r="T158" s="168">
        <v>0.8833333333333333</v>
      </c>
      <c r="U158" s="169"/>
      <c r="V158" s="170">
        <v>251.99999999999991</v>
      </c>
      <c r="W158" s="168"/>
      <c r="X158" s="171"/>
      <c r="Y158" s="279"/>
      <c r="Z158" s="280"/>
      <c r="AA158" s="109">
        <f>M158-J158</f>
        <v>-293.57142857142799</v>
      </c>
      <c r="AB158" s="152">
        <f>M158/J158</f>
        <v>0.89126984126984143</v>
      </c>
      <c r="AC158" s="267">
        <f>AB174</f>
        <v>0.89126984126984143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0">AVERAGE(I158:I173)</f>
        <v>4</v>
      </c>
      <c r="J174" s="138">
        <f t="shared" si="60"/>
        <v>2700</v>
      </c>
      <c r="K174" s="139">
        <f t="shared" ref="K174" si="61">J174/I174</f>
        <v>675</v>
      </c>
      <c r="L174" s="137">
        <f t="shared" ref="L174:M174" si="62">AVERAGE(L158:L173)</f>
        <v>4</v>
      </c>
      <c r="M174" s="138">
        <f t="shared" si="62"/>
        <v>2406.428571428572</v>
      </c>
      <c r="N174" s="139">
        <f>M174/L174</f>
        <v>601.607142857143</v>
      </c>
      <c r="O174" s="140">
        <f>L174-I174</f>
        <v>0</v>
      </c>
      <c r="P174" s="141">
        <f>N174-K174</f>
        <v>-73.392857142856997</v>
      </c>
      <c r="Q174" s="142">
        <f>N174/K174</f>
        <v>0.89126984126984143</v>
      </c>
      <c r="R174" s="278"/>
      <c r="S174" s="143">
        <f>S158</f>
        <v>0.70833333333333337</v>
      </c>
      <c r="T174" s="144">
        <f>INDEX(T158:T173,COUNTA(T158:T173))</f>
        <v>0.8833333333333333</v>
      </c>
      <c r="U174" s="145"/>
      <c r="V174" s="156"/>
      <c r="W174" s="135"/>
      <c r="X174" s="139"/>
      <c r="Y174" s="265"/>
      <c r="Z174" s="266"/>
      <c r="AA174" s="157">
        <f>M174-J174</f>
        <v>-293.57142857142799</v>
      </c>
      <c r="AB174" s="142">
        <f>M174/J174</f>
        <v>0.89126984126984143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1513</v>
      </c>
      <c r="G175" s="159">
        <f t="shared" ref="G175:G178" si="63">E175*F175</f>
        <v>41728.54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2565.6146961846448</v>
      </c>
      <c r="N175" s="163">
        <f>M175/L175</f>
        <v>641.4036740461612</v>
      </c>
      <c r="O175" s="165">
        <f>L175-I175</f>
        <v>0</v>
      </c>
      <c r="P175" s="166">
        <f>N175-K175</f>
        <v>-108.5963259538388</v>
      </c>
      <c r="Q175" s="152">
        <f>N175/K175</f>
        <v>0.85520489872821492</v>
      </c>
      <c r="R175" s="276">
        <f>Q191</f>
        <v>0.8623677126888224</v>
      </c>
      <c r="S175" s="167">
        <v>0.70833333333333337</v>
      </c>
      <c r="T175" s="168">
        <v>0.73290509259259262</v>
      </c>
      <c r="U175" s="169"/>
      <c r="V175" s="170">
        <v>35.383333333333326</v>
      </c>
      <c r="W175" s="173"/>
      <c r="X175" s="151"/>
      <c r="Y175" s="279"/>
      <c r="Z175" s="280"/>
      <c r="AA175" s="109">
        <f>M175-J175</f>
        <v>-434.3853038153552</v>
      </c>
      <c r="AB175" s="152">
        <f>M175/J175</f>
        <v>0.85520489872821492</v>
      </c>
      <c r="AC175" s="267">
        <f>AB191</f>
        <v>0.8623677126888224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1219</v>
      </c>
      <c r="G176" s="95">
        <f t="shared" si="63"/>
        <v>29438.85</v>
      </c>
      <c r="H176" s="96"/>
      <c r="I176" s="97">
        <v>4</v>
      </c>
      <c r="J176" s="98">
        <v>3000</v>
      </c>
      <c r="K176" s="99">
        <f t="shared" ref="K176:K178" si="64">J176/I176</f>
        <v>750</v>
      </c>
      <c r="L176" s="100">
        <v>4</v>
      </c>
      <c r="M176" s="98">
        <f>F176/V176*60</f>
        <v>2558.8338192419783</v>
      </c>
      <c r="N176" s="99">
        <f>M176/L176</f>
        <v>639.70845481049457</v>
      </c>
      <c r="O176" s="101">
        <f>L176-I176</f>
        <v>0</v>
      </c>
      <c r="P176" s="102">
        <f>N176-K176</f>
        <v>-110.29154518950543</v>
      </c>
      <c r="Q176" s="103">
        <f>N176/K176</f>
        <v>0.85294460641399272</v>
      </c>
      <c r="R176" s="277"/>
      <c r="S176" s="1">
        <v>0.73640046296296291</v>
      </c>
      <c r="T176" s="2">
        <v>0.75624999999999998</v>
      </c>
      <c r="U176" s="104">
        <v>5.0333333333332142</v>
      </c>
      <c r="V176" s="105">
        <v>28.583333333333378</v>
      </c>
      <c r="W176" s="106"/>
      <c r="X176" s="107"/>
      <c r="Y176" s="262"/>
      <c r="Z176" s="263"/>
      <c r="AA176" s="111">
        <f>M176-J176</f>
        <v>-441.16618075802171</v>
      </c>
      <c r="AB176" s="103">
        <f>M176/J176</f>
        <v>0.85294460641399272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3181</v>
      </c>
      <c r="G177" s="95">
        <f t="shared" si="63"/>
        <v>49973.51</v>
      </c>
      <c r="H177" s="96"/>
      <c r="I177" s="97">
        <v>3</v>
      </c>
      <c r="J177" s="98">
        <v>3300</v>
      </c>
      <c r="K177" s="99">
        <f t="shared" si="64"/>
        <v>1100</v>
      </c>
      <c r="L177" s="100">
        <v>3</v>
      </c>
      <c r="M177" s="98">
        <f>F177/V177*60</f>
        <v>2865.048786589944</v>
      </c>
      <c r="N177" s="99">
        <f>M177/L177</f>
        <v>955.01626219664797</v>
      </c>
      <c r="O177" s="101">
        <f>L177-I177</f>
        <v>0</v>
      </c>
      <c r="P177" s="102">
        <f>N177-K177</f>
        <v>-144.98373780335203</v>
      </c>
      <c r="Q177" s="103">
        <f>N177/K177</f>
        <v>0.8681966019969527</v>
      </c>
      <c r="R177" s="277"/>
      <c r="S177" s="1">
        <v>0.75929398148148153</v>
      </c>
      <c r="T177" s="2">
        <v>0.80555555555555558</v>
      </c>
      <c r="U177" s="104">
        <v>4.3833333333334323</v>
      </c>
      <c r="V177" s="105">
        <v>66.616666666666632</v>
      </c>
      <c r="W177" s="106"/>
      <c r="X177" s="107"/>
      <c r="Y177" s="262"/>
      <c r="Z177" s="263"/>
      <c r="AA177" s="111">
        <f>M177-J177</f>
        <v>-434.95121341005597</v>
      </c>
      <c r="AB177" s="103">
        <f>M177/J177</f>
        <v>0.8681966019969527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6280</v>
      </c>
      <c r="G178" s="95">
        <f t="shared" si="63"/>
        <v>112349.2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2876.3358778625952</v>
      </c>
      <c r="N178" s="99">
        <f>M178/L178</f>
        <v>719.08396946564881</v>
      </c>
      <c r="O178" s="101">
        <f>L178-I178</f>
        <v>0</v>
      </c>
      <c r="P178" s="102">
        <f>N178-K178</f>
        <v>-105.91603053435119</v>
      </c>
      <c r="Q178" s="103">
        <f>N178/K178</f>
        <v>0.87161693268563489</v>
      </c>
      <c r="R178" s="277"/>
      <c r="S178" s="1">
        <v>0.81041666666666667</v>
      </c>
      <c r="T178" s="2">
        <v>0.90138888888888891</v>
      </c>
      <c r="U178" s="104">
        <v>6.9999999999999751</v>
      </c>
      <c r="V178" s="105">
        <v>131</v>
      </c>
      <c r="W178" s="106"/>
      <c r="X178" s="107"/>
      <c r="Y178" s="262"/>
      <c r="Z178" s="263"/>
      <c r="AA178" s="111">
        <f>M178-J178</f>
        <v>-423.66412213740477</v>
      </c>
      <c r="AB178" s="103">
        <f>M178/J178</f>
        <v>0.87161693268563489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3.75</v>
      </c>
      <c r="J191" s="138">
        <f t="shared" si="65"/>
        <v>3150</v>
      </c>
      <c r="K191" s="139">
        <f t="shared" ref="K191" si="66">J191/I191</f>
        <v>840</v>
      </c>
      <c r="L191" s="137">
        <f t="shared" ref="L191:M191" si="67">AVERAGE(L175:L190)</f>
        <v>3.75</v>
      </c>
      <c r="M191" s="138">
        <f t="shared" si="67"/>
        <v>2716.4582949697906</v>
      </c>
      <c r="N191" s="139">
        <f>M191/L191</f>
        <v>724.38887865861079</v>
      </c>
      <c r="O191" s="140">
        <f>L191-I191</f>
        <v>0</v>
      </c>
      <c r="P191" s="141">
        <f>N191-K191</f>
        <v>-115.61112134138921</v>
      </c>
      <c r="Q191" s="142">
        <f>N191/K191</f>
        <v>0.8623677126888224</v>
      </c>
      <c r="R191" s="278"/>
      <c r="S191" s="143">
        <f>S175</f>
        <v>0.70833333333333337</v>
      </c>
      <c r="T191" s="144">
        <f>INDEX(T175:T190,COUNTA(T175:T190))</f>
        <v>0.90138888888888891</v>
      </c>
      <c r="U191" s="145"/>
      <c r="V191" s="156"/>
      <c r="W191" s="89"/>
      <c r="X191" s="91"/>
      <c r="Y191" s="265"/>
      <c r="Z191" s="266"/>
      <c r="AA191" s="157">
        <f>M191-J191</f>
        <v>-433.54170503020941</v>
      </c>
      <c r="AB191" s="142">
        <f>M191/J191</f>
        <v>0.8623677126888224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2123</v>
      </c>
      <c r="G192" s="159">
        <f t="shared" ref="G192:G195" si="68">E192*F192</f>
        <v>47300.44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2856.0538116591865</v>
      </c>
      <c r="N192" s="163">
        <f>M192/L192</f>
        <v>571.21076233183726</v>
      </c>
      <c r="O192" s="165">
        <f>L192-I192</f>
        <v>0</v>
      </c>
      <c r="P192" s="166">
        <f>N192-K192</f>
        <v>-88.789237668162741</v>
      </c>
      <c r="Q192" s="152">
        <f>N192/K192</f>
        <v>0.86547085201793528</v>
      </c>
      <c r="R192" s="276">
        <f>Q208</f>
        <v>0.86718024021011275</v>
      </c>
      <c r="S192" s="167">
        <v>0.70861111111111108</v>
      </c>
      <c r="T192" s="168">
        <v>0.73958333333333337</v>
      </c>
      <c r="U192" s="169"/>
      <c r="V192" s="170">
        <v>44.600000000000094</v>
      </c>
      <c r="W192" s="173"/>
      <c r="X192" s="151"/>
      <c r="Y192" s="279"/>
      <c r="Z192" s="280"/>
      <c r="AA192" s="109">
        <f>M192-J192</f>
        <v>-443.94618834081348</v>
      </c>
      <c r="AB192" s="152">
        <f>M192/J192</f>
        <v>0.86547085201793528</v>
      </c>
      <c r="AC192" s="267">
        <f>AB208</f>
        <v>0.86718024021011275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1883</v>
      </c>
      <c r="G193" s="95">
        <f t="shared" si="68"/>
        <v>34232.94</v>
      </c>
      <c r="H193" s="96"/>
      <c r="I193" s="97">
        <v>4</v>
      </c>
      <c r="J193" s="98">
        <v>3300</v>
      </c>
      <c r="K193" s="99">
        <f t="shared" ref="K193:K231" si="69">J193/I193</f>
        <v>825</v>
      </c>
      <c r="L193" s="100">
        <v>4</v>
      </c>
      <c r="M193" s="98">
        <f>F193/V193*60</f>
        <v>2859.046815689579</v>
      </c>
      <c r="N193" s="99">
        <f>M193/L193</f>
        <v>714.76170392239476</v>
      </c>
      <c r="O193" s="101">
        <f>L193-I193</f>
        <v>0</v>
      </c>
      <c r="P193" s="102">
        <f>N193-K193</f>
        <v>-110.23829607760524</v>
      </c>
      <c r="Q193" s="103">
        <f>N193/K193</f>
        <v>0.86637782293623611</v>
      </c>
      <c r="R193" s="277"/>
      <c r="S193" s="1">
        <v>0.74478009259259259</v>
      </c>
      <c r="T193" s="2">
        <v>0.77222222222222225</v>
      </c>
      <c r="U193" s="104">
        <v>7.4833333333332774</v>
      </c>
      <c r="V193" s="105">
        <v>39.516666666666715</v>
      </c>
      <c r="W193" s="106"/>
      <c r="X193" s="107"/>
      <c r="Y193" s="262"/>
      <c r="Z193" s="263"/>
      <c r="AA193" s="111">
        <f>M193-J193</f>
        <v>-440.95318431042097</v>
      </c>
      <c r="AB193" s="103">
        <f>M193/J193</f>
        <v>0.86637782293623611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5632</v>
      </c>
      <c r="G194" s="95">
        <f t="shared" si="68"/>
        <v>93829.119999999995</v>
      </c>
      <c r="H194" s="96">
        <v>2</v>
      </c>
      <c r="I194" s="97">
        <v>4</v>
      </c>
      <c r="J194" s="98">
        <v>3300</v>
      </c>
      <c r="K194" s="99">
        <f t="shared" si="69"/>
        <v>825</v>
      </c>
      <c r="L194" s="100">
        <v>4</v>
      </c>
      <c r="M194" s="98">
        <f>F194/V194*60</f>
        <v>2871.434640985698</v>
      </c>
      <c r="N194" s="99">
        <f>M194/L194</f>
        <v>717.85866024642451</v>
      </c>
      <c r="O194" s="101">
        <f>L194-I194</f>
        <v>0</v>
      </c>
      <c r="P194" s="102">
        <f>N194-K194</f>
        <v>-107.14133975357549</v>
      </c>
      <c r="Q194" s="103">
        <f>N194/K194</f>
        <v>0.87013170938960549</v>
      </c>
      <c r="R194" s="277"/>
      <c r="S194" s="1">
        <v>0.77660879629629631</v>
      </c>
      <c r="T194" s="2">
        <v>0.85833333333333328</v>
      </c>
      <c r="U194" s="104">
        <v>6.3166666666666416</v>
      </c>
      <c r="V194" s="105">
        <v>117.68333333333324</v>
      </c>
      <c r="W194" s="106">
        <v>0.85833333333333328</v>
      </c>
      <c r="X194" s="107">
        <v>0.89861111111111114</v>
      </c>
      <c r="Y194" s="262"/>
      <c r="Z194" s="263"/>
      <c r="AA194" s="111">
        <f>M194-J194</f>
        <v>-428.56535901430198</v>
      </c>
      <c r="AB194" s="103">
        <f>M194/J194</f>
        <v>0.87013170938960549</v>
      </c>
      <c r="AC194" s="268"/>
    </row>
    <row r="195" spans="1:29" ht="15.75" customHeight="1">
      <c r="A195" s="282"/>
      <c r="B195" s="92" t="s">
        <v>115</v>
      </c>
      <c r="C195" s="260" t="s">
        <v>141</v>
      </c>
      <c r="D195" s="261"/>
      <c r="E195" s="93">
        <v>16.66</v>
      </c>
      <c r="F195" s="94">
        <v>3909</v>
      </c>
      <c r="G195" s="95">
        <f t="shared" si="68"/>
        <v>65123.94</v>
      </c>
      <c r="H195" s="96"/>
      <c r="I195" s="97">
        <v>4</v>
      </c>
      <c r="J195" s="98">
        <v>3300</v>
      </c>
      <c r="K195" s="99">
        <f t="shared" si="69"/>
        <v>825</v>
      </c>
      <c r="L195" s="100">
        <v>4</v>
      </c>
      <c r="M195" s="98">
        <f>F195/V195*60</f>
        <v>2860.2439024390237</v>
      </c>
      <c r="N195" s="99">
        <f>M195/L195</f>
        <v>715.06097560975593</v>
      </c>
      <c r="O195" s="101">
        <f>L195-I195</f>
        <v>0</v>
      </c>
      <c r="P195" s="102">
        <f>N195-K195</f>
        <v>-109.93902439024407</v>
      </c>
      <c r="Q195" s="103">
        <f>N195/K195</f>
        <v>0.8667405764966738</v>
      </c>
      <c r="R195" s="277"/>
      <c r="S195" s="1">
        <v>0.89861111111111114</v>
      </c>
      <c r="T195" s="2">
        <v>0.9555555555555556</v>
      </c>
      <c r="U195" s="104">
        <v>58.000000000000114</v>
      </c>
      <c r="V195" s="105">
        <v>82.000000000000028</v>
      </c>
      <c r="W195" s="106"/>
      <c r="X195" s="107"/>
      <c r="Y195" s="262"/>
      <c r="Z195" s="263"/>
      <c r="AA195" s="111">
        <f>M195-J195</f>
        <v>-439.75609756097629</v>
      </c>
      <c r="AB195" s="103">
        <f>M195/J195</f>
        <v>0.8667405764966738</v>
      </c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70">AVERAGE(I192:I207)</f>
        <v>4.25</v>
      </c>
      <c r="J208" s="138">
        <f t="shared" si="70"/>
        <v>3300</v>
      </c>
      <c r="K208" s="139">
        <f t="shared" ref="K208" si="71">J208/I208</f>
        <v>776.47058823529414</v>
      </c>
      <c r="L208" s="137">
        <f t="shared" ref="L208:M208" si="72">AVERAGE(L192:L207)</f>
        <v>4.25</v>
      </c>
      <c r="M208" s="138">
        <f t="shared" si="72"/>
        <v>2861.6947926933722</v>
      </c>
      <c r="N208" s="139">
        <f>M208/L208</f>
        <v>673.33995122196995</v>
      </c>
      <c r="O208" s="140">
        <f>L208-I208</f>
        <v>0</v>
      </c>
      <c r="P208" s="141">
        <f>N208-K208</f>
        <v>-103.13063701332419</v>
      </c>
      <c r="Q208" s="142">
        <f>N208/K208</f>
        <v>0.86718024021011275</v>
      </c>
      <c r="R208" s="278"/>
      <c r="S208" s="143">
        <f>S192</f>
        <v>0.70861111111111108</v>
      </c>
      <c r="T208" s="144">
        <f>INDEX(T192:T207,COUNTA(T192:T207))</f>
        <v>0.9555555555555556</v>
      </c>
      <c r="U208" s="145"/>
      <c r="V208" s="156"/>
      <c r="W208" s="89"/>
      <c r="X208" s="91"/>
      <c r="Y208" s="265"/>
      <c r="Z208" s="266"/>
      <c r="AA208" s="157">
        <f>M208-J208</f>
        <v>-438.30520730662784</v>
      </c>
      <c r="AB208" s="142">
        <f>M208/J208</f>
        <v>0.86718024021011275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4243</v>
      </c>
      <c r="G209" s="159">
        <f t="shared" ref="G209:G211" si="73">E209*F209</f>
        <v>77137.740000000005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3028.9113622843593</v>
      </c>
      <c r="N209" s="163">
        <f>M209/L209</f>
        <v>1009.637120761453</v>
      </c>
      <c r="O209" s="165">
        <f>L209-I209</f>
        <v>0</v>
      </c>
      <c r="P209" s="166">
        <f>N209-K209</f>
        <v>-190.36287923854695</v>
      </c>
      <c r="Q209" s="152">
        <f>N209/K209</f>
        <v>0.84136426730121083</v>
      </c>
      <c r="R209" s="276">
        <f>Q225</f>
        <v>0.8408316415905559</v>
      </c>
      <c r="S209" s="167">
        <v>0.70833333333333337</v>
      </c>
      <c r="T209" s="168">
        <v>0.76670138888888884</v>
      </c>
      <c r="U209" s="169"/>
      <c r="V209" s="170">
        <v>84.049999999999869</v>
      </c>
      <c r="W209" s="173"/>
      <c r="X209" s="151"/>
      <c r="Y209" s="279"/>
      <c r="Z209" s="280"/>
      <c r="AA209" s="109">
        <f>M209-J209</f>
        <v>-571.08863771564074</v>
      </c>
      <c r="AB209" s="152">
        <f>M209/J209</f>
        <v>0.84136426730121094</v>
      </c>
      <c r="AC209" s="267">
        <f>AB225</f>
        <v>0.8408316415905559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5586</v>
      </c>
      <c r="G210" s="95">
        <f t="shared" si="73"/>
        <v>79768.08</v>
      </c>
      <c r="H210" s="96">
        <v>2</v>
      </c>
      <c r="I210" s="97">
        <v>3</v>
      </c>
      <c r="J210" s="98">
        <v>3600</v>
      </c>
      <c r="K210" s="99">
        <f t="shared" si="69"/>
        <v>1200</v>
      </c>
      <c r="L210" s="100">
        <v>3</v>
      </c>
      <c r="M210" s="98">
        <f>F210/V210*60</f>
        <v>3022.6364046294916</v>
      </c>
      <c r="N210" s="99">
        <f>M210/L210</f>
        <v>1007.5454682098306</v>
      </c>
      <c r="O210" s="101">
        <f>L210-I210</f>
        <v>0</v>
      </c>
      <c r="P210" s="102">
        <f>N210-K210</f>
        <v>-192.45453179016943</v>
      </c>
      <c r="Q210" s="103">
        <f>N210/K210</f>
        <v>0.83962122350819213</v>
      </c>
      <c r="R210" s="277"/>
      <c r="S210" s="1">
        <v>0.77994212962962961</v>
      </c>
      <c r="T210" s="2">
        <v>0.8569444444444444</v>
      </c>
      <c r="U210" s="104">
        <v>19.066666666666716</v>
      </c>
      <c r="V210" s="105">
        <v>110.8833333333333</v>
      </c>
      <c r="W210" s="106">
        <v>0.8569444444444444</v>
      </c>
      <c r="X210" s="107">
        <v>0.91203703703703709</v>
      </c>
      <c r="Y210" s="262"/>
      <c r="Z210" s="263"/>
      <c r="AA210" s="111">
        <f>M210-J210</f>
        <v>-577.36359537050839</v>
      </c>
      <c r="AB210" s="103">
        <f>M210/J210</f>
        <v>0.83962122350819213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6244</v>
      </c>
      <c r="G211" s="95">
        <f t="shared" si="73"/>
        <v>89164.319999999992</v>
      </c>
      <c r="H211" s="96"/>
      <c r="I211" s="97">
        <v>3</v>
      </c>
      <c r="J211" s="98">
        <v>3600</v>
      </c>
      <c r="K211" s="99">
        <f t="shared" si="69"/>
        <v>1200</v>
      </c>
      <c r="L211" s="100">
        <v>3</v>
      </c>
      <c r="M211" s="98">
        <f>F211/V211*60</f>
        <v>3029.4339622641523</v>
      </c>
      <c r="N211" s="99">
        <f>M211/L211</f>
        <v>1009.8113207547175</v>
      </c>
      <c r="O211" s="101">
        <f>L211-I211</f>
        <v>0</v>
      </c>
      <c r="P211" s="102">
        <f>N211-K211</f>
        <v>-190.18867924528251</v>
      </c>
      <c r="Q211" s="103">
        <f>N211/K211</f>
        <v>0.84150943396226452</v>
      </c>
      <c r="R211" s="277"/>
      <c r="S211" s="1">
        <v>0.91203703703703709</v>
      </c>
      <c r="T211" s="2">
        <v>0.99791666666666667</v>
      </c>
      <c r="U211" s="104">
        <v>79.333333333333485</v>
      </c>
      <c r="V211" s="105">
        <v>123.6666666666666</v>
      </c>
      <c r="W211" s="106"/>
      <c r="X211" s="107"/>
      <c r="Y211" s="262"/>
      <c r="Z211" s="263"/>
      <c r="AA211" s="111">
        <f>M211-J211</f>
        <v>-570.56603773584766</v>
      </c>
      <c r="AB211" s="103">
        <f>M211/J211</f>
        <v>0.84150943396226452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74">AVERAGE(I209:I224)</f>
        <v>3</v>
      </c>
      <c r="J225" s="138">
        <f t="shared" si="74"/>
        <v>3600</v>
      </c>
      <c r="K225" s="139">
        <f t="shared" ref="K225" si="75">J225/I225</f>
        <v>1200</v>
      </c>
      <c r="L225" s="137">
        <f t="shared" ref="L225:M225" si="76">AVERAGE(L209:L224)</f>
        <v>3</v>
      </c>
      <c r="M225" s="138">
        <f t="shared" si="76"/>
        <v>3026.9939097260012</v>
      </c>
      <c r="N225" s="139">
        <f t="shared" ref="N225:N231" si="77">M225/L225</f>
        <v>1008.9979699086671</v>
      </c>
      <c r="O225" s="140">
        <f t="shared" ref="O225:O231" si="78">L225-I225</f>
        <v>0</v>
      </c>
      <c r="P225" s="141">
        <f t="shared" ref="P225:P231" si="79">N225-K225</f>
        <v>-191.00203009133293</v>
      </c>
      <c r="Q225" s="142">
        <f t="shared" ref="Q225:Q231" si="80">N225/K225</f>
        <v>0.8408316415905559</v>
      </c>
      <c r="R225" s="278"/>
      <c r="S225" s="143">
        <f>S209</f>
        <v>0.70833333333333337</v>
      </c>
      <c r="T225" s="144">
        <f>INDEX(T209:T224,COUNTA(T209:T224))</f>
        <v>0.99791666666666667</v>
      </c>
      <c r="U225" s="145"/>
      <c r="V225" s="156"/>
      <c r="W225" s="89"/>
      <c r="X225" s="91"/>
      <c r="Y225" s="265"/>
      <c r="Z225" s="266"/>
      <c r="AA225" s="157">
        <f t="shared" ref="AA225:AA231" si="81">M225-J225</f>
        <v>-573.00609027399878</v>
      </c>
      <c r="AB225" s="142">
        <f t="shared" ref="AB225:AB231" si="82">M225/J225</f>
        <v>0.8408316415905559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2315</v>
      </c>
      <c r="G226" s="159">
        <f t="shared" ref="G226:G231" si="83">E226*F226</f>
        <v>42086.7</v>
      </c>
      <c r="H226" s="160"/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84">F226/V226*60</f>
        <v>3025.0453720508108</v>
      </c>
      <c r="N226" s="163">
        <f t="shared" si="77"/>
        <v>1008.3484573502702</v>
      </c>
      <c r="O226" s="165">
        <f t="shared" si="78"/>
        <v>0</v>
      </c>
      <c r="P226" s="166">
        <f t="shared" si="79"/>
        <v>-191.65154264972978</v>
      </c>
      <c r="Q226" s="152">
        <f t="shared" si="80"/>
        <v>0.84029038112522514</v>
      </c>
      <c r="R226" s="276">
        <f>Q242</f>
        <v>0.8591267891364105</v>
      </c>
      <c r="S226" s="167">
        <v>0.70839120370370368</v>
      </c>
      <c r="T226" s="168">
        <v>0.74027777777777781</v>
      </c>
      <c r="U226" s="169"/>
      <c r="V226" s="170">
        <v>45.916666666666757</v>
      </c>
      <c r="W226" s="168"/>
      <c r="X226" s="171"/>
      <c r="Y226" s="279"/>
      <c r="Z226" s="280"/>
      <c r="AA226" s="174">
        <f t="shared" si="81"/>
        <v>-574.95462794918922</v>
      </c>
      <c r="AB226" s="152">
        <f t="shared" si="82"/>
        <v>0.84029038112522525</v>
      </c>
      <c r="AC226" s="267">
        <f>AB242</f>
        <v>0.8591267891364105</v>
      </c>
    </row>
    <row r="227" spans="1:29" ht="15.75" customHeight="1">
      <c r="A227" s="282"/>
      <c r="B227" s="92" t="s">
        <v>115</v>
      </c>
      <c r="C227" s="260" t="s">
        <v>143</v>
      </c>
      <c r="D227" s="261"/>
      <c r="E227" s="93">
        <v>24.82</v>
      </c>
      <c r="F227" s="94">
        <v>1136</v>
      </c>
      <c r="G227" s="95">
        <f t="shared" si="83"/>
        <v>28195.52</v>
      </c>
      <c r="H227" s="96">
        <v>2</v>
      </c>
      <c r="I227" s="97">
        <v>4</v>
      </c>
      <c r="J227" s="98">
        <v>3300</v>
      </c>
      <c r="K227" s="99">
        <f t="shared" si="69"/>
        <v>825</v>
      </c>
      <c r="L227" s="100">
        <v>4</v>
      </c>
      <c r="M227" s="98">
        <f t="shared" si="84"/>
        <v>2838.0291464260899</v>
      </c>
      <c r="N227" s="99">
        <f t="shared" si="77"/>
        <v>709.50728660652248</v>
      </c>
      <c r="O227" s="101">
        <f t="shared" si="78"/>
        <v>0</v>
      </c>
      <c r="P227" s="102">
        <f t="shared" si="79"/>
        <v>-115.49271339347752</v>
      </c>
      <c r="Q227" s="103">
        <f t="shared" si="80"/>
        <v>0.86000883225033031</v>
      </c>
      <c r="R227" s="277"/>
      <c r="S227" s="1">
        <v>0.75208333333333333</v>
      </c>
      <c r="T227" s="2">
        <v>0.76876157407407408</v>
      </c>
      <c r="U227" s="104">
        <v>16.99999999999994</v>
      </c>
      <c r="V227" s="105">
        <v>24.016666666666691</v>
      </c>
      <c r="W227" s="106"/>
      <c r="X227" s="113"/>
      <c r="Y227" s="262"/>
      <c r="Z227" s="263"/>
      <c r="AA227" s="175">
        <f t="shared" si="81"/>
        <v>-461.97085357391006</v>
      </c>
      <c r="AB227" s="103">
        <f t="shared" si="82"/>
        <v>0.86000883225033031</v>
      </c>
      <c r="AC227" s="268"/>
    </row>
    <row r="228" spans="1:29" ht="15.75" customHeight="1">
      <c r="A228" s="282"/>
      <c r="B228" s="92" t="s">
        <v>115</v>
      </c>
      <c r="C228" s="260" t="s">
        <v>148</v>
      </c>
      <c r="D228" s="261"/>
      <c r="E228" s="93">
        <v>25.03</v>
      </c>
      <c r="F228" s="94">
        <v>1165</v>
      </c>
      <c r="G228" s="95">
        <f t="shared" si="83"/>
        <v>29159.95</v>
      </c>
      <c r="H228" s="96">
        <v>2</v>
      </c>
      <c r="I228" s="97">
        <v>4</v>
      </c>
      <c r="J228" s="98">
        <v>3300</v>
      </c>
      <c r="K228" s="99">
        <f t="shared" si="69"/>
        <v>825</v>
      </c>
      <c r="L228" s="100">
        <v>4</v>
      </c>
      <c r="M228" s="98">
        <f t="shared" si="84"/>
        <v>2839.5396073121055</v>
      </c>
      <c r="N228" s="99">
        <f t="shared" si="77"/>
        <v>709.88490182802639</v>
      </c>
      <c r="O228" s="101">
        <f t="shared" si="78"/>
        <v>0</v>
      </c>
      <c r="P228" s="102">
        <f t="shared" si="79"/>
        <v>-115.11509817197361</v>
      </c>
      <c r="Q228" s="103">
        <f t="shared" si="80"/>
        <v>0.86046654767033504</v>
      </c>
      <c r="R228" s="277"/>
      <c r="S228" s="1">
        <v>0.78290509259259256</v>
      </c>
      <c r="T228" s="2">
        <v>0.8</v>
      </c>
      <c r="U228" s="104">
        <v>20.3666666666666</v>
      </c>
      <c r="V228" s="105">
        <v>24.616666666666784</v>
      </c>
      <c r="W228" s="106"/>
      <c r="X228" s="113"/>
      <c r="Y228" s="262"/>
      <c r="Z228" s="263"/>
      <c r="AA228" s="175">
        <f t="shared" si="81"/>
        <v>-460.46039268789445</v>
      </c>
      <c r="AB228" s="103">
        <f t="shared" si="82"/>
        <v>0.86046654767033504</v>
      </c>
      <c r="AC228" s="268"/>
    </row>
    <row r="229" spans="1:29" ht="15.75" customHeight="1">
      <c r="A229" s="282"/>
      <c r="B229" s="92" t="s">
        <v>115</v>
      </c>
      <c r="C229" s="260" t="s">
        <v>149</v>
      </c>
      <c r="D229" s="261"/>
      <c r="E229" s="93">
        <v>18.18</v>
      </c>
      <c r="F229" s="94">
        <v>2727</v>
      </c>
      <c r="G229" s="95">
        <f t="shared" si="83"/>
        <v>49576.86</v>
      </c>
      <c r="H229" s="96"/>
      <c r="I229" s="97">
        <v>4</v>
      </c>
      <c r="J229" s="98">
        <v>3000</v>
      </c>
      <c r="K229" s="99">
        <f t="shared" si="69"/>
        <v>750</v>
      </c>
      <c r="L229" s="100">
        <v>4</v>
      </c>
      <c r="M229" s="98">
        <f t="shared" si="84"/>
        <v>2615.1305274374008</v>
      </c>
      <c r="N229" s="99">
        <f t="shared" si="77"/>
        <v>653.7826318593502</v>
      </c>
      <c r="O229" s="101">
        <f t="shared" si="78"/>
        <v>0</v>
      </c>
      <c r="P229" s="102">
        <f t="shared" si="79"/>
        <v>-96.217368140649796</v>
      </c>
      <c r="Q229" s="103">
        <f t="shared" si="80"/>
        <v>0.8717101758124669</v>
      </c>
      <c r="R229" s="277"/>
      <c r="S229" s="1">
        <v>0.81141203703703701</v>
      </c>
      <c r="T229" s="2">
        <v>0.85486111111111107</v>
      </c>
      <c r="U229" s="104">
        <v>16.433333333333238</v>
      </c>
      <c r="V229" s="105">
        <v>62.566666666666642</v>
      </c>
      <c r="W229" s="106">
        <v>0.85486111111111107</v>
      </c>
      <c r="X229" s="107">
        <v>0.91140046296296295</v>
      </c>
      <c r="Y229" s="262"/>
      <c r="Z229" s="263"/>
      <c r="AA229" s="175">
        <f t="shared" si="81"/>
        <v>-384.86947256259919</v>
      </c>
      <c r="AB229" s="103">
        <f t="shared" si="82"/>
        <v>0.8717101758124669</v>
      </c>
      <c r="AC229" s="268"/>
    </row>
    <row r="230" spans="1:29" ht="15.75" customHeight="1">
      <c r="A230" s="282"/>
      <c r="B230" s="92" t="s">
        <v>115</v>
      </c>
      <c r="C230" s="260" t="s">
        <v>148</v>
      </c>
      <c r="D230" s="261"/>
      <c r="E230" s="93">
        <v>25.03</v>
      </c>
      <c r="F230" s="94">
        <v>2350</v>
      </c>
      <c r="G230" s="95">
        <f t="shared" si="83"/>
        <v>58820.5</v>
      </c>
      <c r="H230" s="113"/>
      <c r="I230" s="97">
        <v>4</v>
      </c>
      <c r="J230" s="98">
        <v>3300</v>
      </c>
      <c r="K230" s="99">
        <f t="shared" si="69"/>
        <v>825</v>
      </c>
      <c r="L230" s="114">
        <v>4</v>
      </c>
      <c r="M230" s="98">
        <f t="shared" si="84"/>
        <v>2843.6974789915985</v>
      </c>
      <c r="N230" s="99">
        <f t="shared" si="77"/>
        <v>710.92436974789962</v>
      </c>
      <c r="O230" s="101">
        <f t="shared" si="78"/>
        <v>0</v>
      </c>
      <c r="P230" s="102">
        <f t="shared" si="79"/>
        <v>-114.07563025210038</v>
      </c>
      <c r="Q230" s="103">
        <f t="shared" si="80"/>
        <v>0.86172650878533286</v>
      </c>
      <c r="R230" s="277"/>
      <c r="S230" s="1">
        <v>0.91140046296296295</v>
      </c>
      <c r="T230" s="2">
        <v>0.9458333333333333</v>
      </c>
      <c r="U230" s="104">
        <v>81.416666666666714</v>
      </c>
      <c r="V230" s="105">
        <v>49.5833333333333</v>
      </c>
      <c r="W230" s="106"/>
      <c r="X230" s="107"/>
      <c r="Y230" s="262"/>
      <c r="Z230" s="263"/>
      <c r="AA230" s="175">
        <f t="shared" si="81"/>
        <v>-456.30252100840153</v>
      </c>
      <c r="AB230" s="103">
        <f t="shared" si="82"/>
        <v>0.86172650878533286</v>
      </c>
      <c r="AC230" s="268"/>
    </row>
    <row r="231" spans="1:29" ht="15.75" customHeight="1">
      <c r="A231" s="282"/>
      <c r="B231" s="92" t="s">
        <v>115</v>
      </c>
      <c r="C231" s="260" t="s">
        <v>143</v>
      </c>
      <c r="D231" s="261"/>
      <c r="E231" s="93">
        <v>24.82</v>
      </c>
      <c r="F231" s="94">
        <v>2596</v>
      </c>
      <c r="G231" s="115">
        <f t="shared" si="83"/>
        <v>64432.72</v>
      </c>
      <c r="H231" s="116"/>
      <c r="I231" s="97">
        <v>4</v>
      </c>
      <c r="J231" s="98">
        <v>3300</v>
      </c>
      <c r="K231" s="99">
        <f t="shared" si="69"/>
        <v>825</v>
      </c>
      <c r="L231" s="100">
        <v>4</v>
      </c>
      <c r="M231" s="98">
        <f t="shared" si="84"/>
        <v>2849.2682926829257</v>
      </c>
      <c r="N231" s="99">
        <f t="shared" si="77"/>
        <v>712.31707317073142</v>
      </c>
      <c r="O231" s="101">
        <f t="shared" si="78"/>
        <v>0</v>
      </c>
      <c r="P231" s="102">
        <f t="shared" si="79"/>
        <v>-112.68292682926858</v>
      </c>
      <c r="Q231" s="103">
        <f t="shared" si="80"/>
        <v>0.86341463414634112</v>
      </c>
      <c r="R231" s="277"/>
      <c r="S231" s="1">
        <v>0.95648148148148149</v>
      </c>
      <c r="T231" s="2">
        <v>0.99444444444444446</v>
      </c>
      <c r="U231" s="104">
        <v>15.333333333333385</v>
      </c>
      <c r="V231" s="105">
        <v>54.666666666666686</v>
      </c>
      <c r="W231" s="106"/>
      <c r="X231" s="4"/>
      <c r="Y231" s="262"/>
      <c r="Z231" s="263"/>
      <c r="AA231" s="175">
        <f t="shared" si="81"/>
        <v>-450.73170731707432</v>
      </c>
      <c r="AB231" s="103">
        <f t="shared" si="82"/>
        <v>0.86341463414634112</v>
      </c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85">AVERAGE(I226:I241)</f>
        <v>3.8333333333333335</v>
      </c>
      <c r="J242" s="138">
        <f t="shared" si="85"/>
        <v>3300</v>
      </c>
      <c r="K242" s="139">
        <f t="shared" ref="K242" si="86">J242/I242</f>
        <v>860.86956521739125</v>
      </c>
      <c r="L242" s="137">
        <f t="shared" ref="L242:M242" si="87">AVERAGE(L226:L241)</f>
        <v>3.8333333333333335</v>
      </c>
      <c r="M242" s="138">
        <f t="shared" si="87"/>
        <v>2835.1184041501547</v>
      </c>
      <c r="N242" s="139">
        <f>M242/L242</f>
        <v>739.59610543047506</v>
      </c>
      <c r="O242" s="140">
        <f>L242-I242</f>
        <v>0</v>
      </c>
      <c r="P242" s="141">
        <f>N242-K242</f>
        <v>-121.27345978691619</v>
      </c>
      <c r="Q242" s="142">
        <f>N242/K242</f>
        <v>0.8591267891364105</v>
      </c>
      <c r="R242" s="278"/>
      <c r="S242" s="143">
        <f>S226</f>
        <v>0.70839120370370368</v>
      </c>
      <c r="T242" s="144">
        <f>INDEX(T226:T241,COUNTA(T226:T241))</f>
        <v>0.99444444444444446</v>
      </c>
      <c r="U242" s="145"/>
      <c r="V242" s="156"/>
      <c r="W242" s="135"/>
      <c r="X242" s="139"/>
      <c r="Y242" s="265"/>
      <c r="Z242" s="266"/>
      <c r="AA242" s="177">
        <f>M242-J242</f>
        <v>-464.88159584984533</v>
      </c>
      <c r="AB242" s="142">
        <f>M242/J242</f>
        <v>0.8591267891364105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447" priority="1" operator="greaterThan">
      <formula>0</formula>
    </cfRule>
  </conditionalFormatting>
  <conditionalFormatting sqref="P5:P242 AA5:AA242">
    <cfRule type="cellIs" dxfId="446" priority="4" operator="lessThan">
      <formula>0</formula>
    </cfRule>
  </conditionalFormatting>
  <conditionalFormatting sqref="Q5:Q242 AB5:AB242">
    <cfRule type="cellIs" dxfId="445" priority="2" operator="greaterThan">
      <formula>1</formula>
    </cfRule>
    <cfRule type="cellIs" dxfId="444" priority="3" operator="lessThan">
      <formula>0.8</formula>
    </cfRule>
  </conditionalFormatting>
  <conditionalFormatting sqref="AC5:AC23 R5:R242 AC141:AC146">
    <cfRule type="cellIs" dxfId="443" priority="5" operator="lessThan">
      <formula>0.8</formula>
    </cfRule>
  </conditionalFormatting>
  <conditionalFormatting sqref="AC29:AC37">
    <cfRule type="cellIs" dxfId="442" priority="16" operator="lessThan">
      <formula>0.8</formula>
    </cfRule>
  </conditionalFormatting>
  <conditionalFormatting sqref="AC39:AC44">
    <cfRule type="cellIs" dxfId="441" priority="15" operator="lessThan">
      <formula>0.8</formula>
    </cfRule>
  </conditionalFormatting>
  <conditionalFormatting sqref="AC56">
    <cfRule type="cellIs" dxfId="440" priority="17" operator="lessThan">
      <formula>0.8</formula>
    </cfRule>
  </conditionalFormatting>
  <conditionalFormatting sqref="AC73:AC78">
    <cfRule type="cellIs" dxfId="439" priority="13" operator="lessThan">
      <formula>0.8</formula>
    </cfRule>
  </conditionalFormatting>
  <conditionalFormatting sqref="AC90">
    <cfRule type="cellIs" dxfId="438" priority="14" operator="lessThan">
      <formula>0.8</formula>
    </cfRule>
  </conditionalFormatting>
  <conditionalFormatting sqref="AC107">
    <cfRule type="cellIs" dxfId="437" priority="7" operator="lessThan">
      <formula>0.8</formula>
    </cfRule>
  </conditionalFormatting>
  <conditionalFormatting sqref="AC124:AC129">
    <cfRule type="cellIs" dxfId="436" priority="6" operator="lessThan">
      <formula>0.8</formula>
    </cfRule>
  </conditionalFormatting>
  <conditionalFormatting sqref="AC158:AC163">
    <cfRule type="cellIs" dxfId="435" priority="12" operator="lessThan">
      <formula>0.8</formula>
    </cfRule>
  </conditionalFormatting>
  <conditionalFormatting sqref="AC175">
    <cfRule type="cellIs" dxfId="434" priority="11" operator="lessThan">
      <formula>0.8</formula>
    </cfRule>
  </conditionalFormatting>
  <conditionalFormatting sqref="AC192">
    <cfRule type="cellIs" dxfId="433" priority="10" operator="lessThan">
      <formula>0.8</formula>
    </cfRule>
  </conditionalFormatting>
  <conditionalFormatting sqref="AC209">
    <cfRule type="cellIs" dxfId="432" priority="9" operator="lessThan">
      <formula>0.8</formula>
    </cfRule>
  </conditionalFormatting>
  <conditionalFormatting sqref="AC226:AC231">
    <cfRule type="cellIs" dxfId="431" priority="8" operator="lessThan">
      <formula>0.8</formula>
    </cfRule>
  </conditionalFormatting>
  <dataValidations count="1">
    <dataValidation type="list" allowBlank="1" showInputMessage="1" showErrorMessage="1" sqref="Y5:Z242" xr:uid="{CA2CDF8C-FDB7-4CBB-90B8-ED1C56A3B2C7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A4B3-71EE-490E-AF7D-D919736A77B6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AD31" sqref="AD31"/>
      <selection pane="bottomLeft" activeCell="AD31" sqref="AD3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124609</v>
      </c>
      <c r="E1" s="77" t="s">
        <v>3</v>
      </c>
      <c r="F1" s="78">
        <f>SUM(G5:G157)</f>
        <v>5533609.8399999999</v>
      </c>
      <c r="G1" s="79" t="s">
        <v>73</v>
      </c>
      <c r="H1" s="80">
        <f>L21+L38+L55+L72+L89+L106+L123+L140+L157</f>
        <v>167.23571428571429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45916</v>
      </c>
      <c r="B2" s="326"/>
      <c r="C2" s="82" t="s">
        <v>34</v>
      </c>
      <c r="D2" s="83">
        <f>AVERAGE(N21,N38,N55,N72,N89,N106,N123,N140,N157)</f>
        <v>148.9574733533434</v>
      </c>
      <c r="E2" s="83" t="s">
        <v>80</v>
      </c>
      <c r="F2" s="84">
        <f>F1/D1</f>
        <v>44.407786275469668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3420</v>
      </c>
      <c r="G5" s="159">
        <f t="shared" ref="G5:G6" si="0">E5*F5</f>
        <v>67374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1065.6049852864805</v>
      </c>
      <c r="N5" s="163">
        <f>M5/L5</f>
        <v>81.969614252806196</v>
      </c>
      <c r="O5" s="179">
        <f>L5-I5</f>
        <v>0</v>
      </c>
      <c r="P5" s="180">
        <f>N5-K5</f>
        <v>-10.338078054886111</v>
      </c>
      <c r="Q5" s="132">
        <f>N5/K5</f>
        <v>0.88800415440540048</v>
      </c>
      <c r="R5" s="277">
        <f>Q21</f>
        <v>0.88242103210403622</v>
      </c>
      <c r="S5" s="167">
        <v>0.2503009259259259</v>
      </c>
      <c r="T5" s="168">
        <v>0.3840277777777778</v>
      </c>
      <c r="U5" s="169"/>
      <c r="V5" s="170">
        <v>192.56666666666675</v>
      </c>
      <c r="W5" s="87"/>
      <c r="X5" s="88"/>
      <c r="Y5" s="279"/>
      <c r="Z5" s="280"/>
      <c r="AA5" s="109">
        <f>M5-J5</f>
        <v>-134.39501471351946</v>
      </c>
      <c r="AB5" s="110">
        <f>M5/J5</f>
        <v>0.88800415440540048</v>
      </c>
      <c r="AC5" s="292">
        <f>AB21</f>
        <v>0.88242103210403622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2510</v>
      </c>
      <c r="G6" s="95">
        <f t="shared" si="0"/>
        <v>75224.7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2287.5949367088569</v>
      </c>
      <c r="N6" s="99">
        <f>M6/L6</f>
        <v>114.37974683544284</v>
      </c>
      <c r="O6" s="101">
        <f>L6-I6</f>
        <v>0</v>
      </c>
      <c r="P6" s="102">
        <f>N6-K6</f>
        <v>-15.620253164557155</v>
      </c>
      <c r="Q6" s="103">
        <f>N6/K6</f>
        <v>0.87984420642648342</v>
      </c>
      <c r="R6" s="277"/>
      <c r="S6" s="1">
        <v>0.5063657407407407</v>
      </c>
      <c r="T6" s="2">
        <v>0.55208333333333337</v>
      </c>
      <c r="U6" s="104">
        <v>58.099999999999966</v>
      </c>
      <c r="V6" s="105">
        <v>65.833333333333442</v>
      </c>
      <c r="W6" s="2"/>
      <c r="X6" s="107"/>
      <c r="Y6" s="262"/>
      <c r="Z6" s="263"/>
      <c r="AA6" s="111">
        <f>M6-J6</f>
        <v>-312.40506329114305</v>
      </c>
      <c r="AB6" s="112">
        <f>M6/J6</f>
        <v>0.87984420642648342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1676.5999609976689</v>
      </c>
      <c r="N21" s="139">
        <f t="shared" ref="N21:N27" si="5">M21/L21</f>
        <v>101.61211884834357</v>
      </c>
      <c r="O21" s="140">
        <f t="shared" ref="O21:O27" si="6">L21-I21</f>
        <v>0</v>
      </c>
      <c r="P21" s="141">
        <f t="shared" ref="P21:P27" si="7">N21-K21</f>
        <v>-13.539396303171586</v>
      </c>
      <c r="Q21" s="142">
        <f t="shared" ref="Q21:Q27" si="8">N21/K21</f>
        <v>0.88242103210403622</v>
      </c>
      <c r="R21" s="278"/>
      <c r="S21" s="143">
        <f>S5</f>
        <v>0.2503009259259259</v>
      </c>
      <c r="T21" s="144">
        <f>INDEX(T5:T20,COUNTA(T5:T20))</f>
        <v>0.55208333333333337</v>
      </c>
      <c r="U21" s="145"/>
      <c r="V21" s="145"/>
      <c r="W21" s="146"/>
      <c r="X21" s="147"/>
      <c r="Y21" s="265"/>
      <c r="Z21" s="266"/>
      <c r="AA21" s="148">
        <f t="shared" ref="AA21:AA27" si="9">M21-J21</f>
        <v>-223.40003900233114</v>
      </c>
      <c r="AB21" s="149">
        <f t="shared" ref="AB21:AB27" si="10">M21/J21</f>
        <v>0.88242103210403622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1572</v>
      </c>
      <c r="G22" s="159">
        <f t="shared" ref="G22:G27" si="11">E22*F22</f>
        <v>81523.92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1723.7892171794094</v>
      </c>
      <c r="N22" s="163">
        <f t="shared" si="5"/>
        <v>66.299585276131126</v>
      </c>
      <c r="O22" s="165">
        <f t="shared" si="6"/>
        <v>0</v>
      </c>
      <c r="P22" s="166">
        <f t="shared" si="7"/>
        <v>-10.623491646945794</v>
      </c>
      <c r="Q22" s="152">
        <f t="shared" si="8"/>
        <v>0.86189460858970468</v>
      </c>
      <c r="R22" s="276">
        <f>Q38</f>
        <v>0.86911821202870176</v>
      </c>
      <c r="S22" s="167">
        <v>0.16686342592592593</v>
      </c>
      <c r="T22" s="168">
        <v>0.2048611111111111</v>
      </c>
      <c r="U22" s="169"/>
      <c r="V22" s="170">
        <v>54.716666666666654</v>
      </c>
      <c r="W22" s="181"/>
      <c r="X22" s="163"/>
      <c r="Y22" s="279"/>
      <c r="Z22" s="280"/>
      <c r="AA22" s="109">
        <f t="shared" si="9"/>
        <v>-276.21078282059057</v>
      </c>
      <c r="AB22" s="152">
        <f t="shared" si="10"/>
        <v>0.86189460858970468</v>
      </c>
      <c r="AC22" s="352">
        <f>AB38</f>
        <v>0.86911821202870176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1076</v>
      </c>
      <c r="G23" s="95">
        <f t="shared" si="11"/>
        <v>61654.799999999996</v>
      </c>
      <c r="H23" s="96"/>
      <c r="I23" s="97">
        <v>26</v>
      </c>
      <c r="J23" s="98">
        <v>2000</v>
      </c>
      <c r="K23" s="99">
        <f t="shared" ref="K23:K60" si="13">J23/I23</f>
        <v>76.92307692307692</v>
      </c>
      <c r="L23" s="100">
        <v>26</v>
      </c>
      <c r="M23" s="98">
        <f t="shared" si="12"/>
        <v>1720.8351843625067</v>
      </c>
      <c r="N23" s="99">
        <f t="shared" si="5"/>
        <v>66.185968629327178</v>
      </c>
      <c r="O23" s="101">
        <f t="shared" si="6"/>
        <v>0</v>
      </c>
      <c r="P23" s="102">
        <f t="shared" si="7"/>
        <v>-10.737108293749742</v>
      </c>
      <c r="Q23" s="103">
        <f t="shared" si="8"/>
        <v>0.86041759218125335</v>
      </c>
      <c r="R23" s="277"/>
      <c r="S23" s="1">
        <v>0.21005787037037038</v>
      </c>
      <c r="T23" s="2">
        <v>0.2361111111111111</v>
      </c>
      <c r="U23" s="104">
        <v>7.4833333333333574</v>
      </c>
      <c r="V23" s="105">
        <v>37.516666666666644</v>
      </c>
      <c r="W23" s="106"/>
      <c r="X23" s="107"/>
      <c r="Y23" s="262"/>
      <c r="Z23" s="263"/>
      <c r="AA23" s="111">
        <f t="shared" si="9"/>
        <v>-279.16481563749335</v>
      </c>
      <c r="AB23" s="103">
        <f t="shared" si="10"/>
        <v>0.86041759218125335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4487</v>
      </c>
      <c r="G24" s="95">
        <f t="shared" si="11"/>
        <v>254726.99000000002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1755.4009997826558</v>
      </c>
      <c r="N24" s="99">
        <f t="shared" si="5"/>
        <v>67.515423068563692</v>
      </c>
      <c r="O24" s="101">
        <f t="shared" si="6"/>
        <v>0</v>
      </c>
      <c r="P24" s="102">
        <f t="shared" si="7"/>
        <v>-9.407653854513228</v>
      </c>
      <c r="Q24" s="103">
        <f t="shared" si="8"/>
        <v>0.87770049989132803</v>
      </c>
      <c r="R24" s="277"/>
      <c r="S24" s="1">
        <v>0.23888888888888887</v>
      </c>
      <c r="T24" s="2">
        <v>0.34539351851851852</v>
      </c>
      <c r="U24" s="104">
        <v>3.9999999999999858</v>
      </c>
      <c r="V24" s="105">
        <v>153.36666666666667</v>
      </c>
      <c r="W24" s="106"/>
      <c r="X24" s="107"/>
      <c r="Y24" s="262"/>
      <c r="Z24" s="263"/>
      <c r="AA24" s="111">
        <f t="shared" si="9"/>
        <v>-244.59900021734416</v>
      </c>
      <c r="AB24" s="103">
        <f t="shared" si="10"/>
        <v>0.87770049989132792</v>
      </c>
      <c r="AC24" s="294"/>
    </row>
    <row r="25" spans="1:43" ht="15.75" customHeight="1">
      <c r="A25" s="282"/>
      <c r="B25" s="92" t="s">
        <v>172</v>
      </c>
      <c r="C25" s="286" t="s">
        <v>182</v>
      </c>
      <c r="D25" s="286"/>
      <c r="E25" s="93">
        <v>77.34</v>
      </c>
      <c r="F25" s="94">
        <v>3478</v>
      </c>
      <c r="G25" s="95">
        <f t="shared" si="11"/>
        <v>268988.52</v>
      </c>
      <c r="H25" s="96"/>
      <c r="I25" s="97">
        <v>25</v>
      </c>
      <c r="J25" s="98">
        <v>2000</v>
      </c>
      <c r="K25" s="99">
        <f t="shared" si="13"/>
        <v>80</v>
      </c>
      <c r="L25" s="100">
        <v>25</v>
      </c>
      <c r="M25" s="98">
        <f t="shared" si="12"/>
        <v>1743.8440111420609</v>
      </c>
      <c r="N25" s="99">
        <f t="shared" si="5"/>
        <v>69.753760445682431</v>
      </c>
      <c r="O25" s="101">
        <f t="shared" si="6"/>
        <v>0</v>
      </c>
      <c r="P25" s="102">
        <f t="shared" si="7"/>
        <v>-10.246239554317569</v>
      </c>
      <c r="Q25" s="103">
        <f t="shared" si="8"/>
        <v>0.87192200557103039</v>
      </c>
      <c r="R25" s="277"/>
      <c r="S25" s="1">
        <v>0.35092592592592592</v>
      </c>
      <c r="T25" s="2">
        <v>0.43402777777777779</v>
      </c>
      <c r="U25" s="104">
        <v>7.9666666666666597</v>
      </c>
      <c r="V25" s="105">
        <v>119.6666666666667</v>
      </c>
      <c r="W25" s="106"/>
      <c r="X25" s="107"/>
      <c r="Y25" s="262"/>
      <c r="Z25" s="263"/>
      <c r="AA25" s="111">
        <f t="shared" si="9"/>
        <v>-256.15598885793906</v>
      </c>
      <c r="AB25" s="103">
        <f t="shared" si="10"/>
        <v>0.8719220055710305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1613</v>
      </c>
      <c r="G26" s="95">
        <f t="shared" si="11"/>
        <v>92424.9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1723.5975066785377</v>
      </c>
      <c r="N26" s="99">
        <f t="shared" si="5"/>
        <v>68.943900267141501</v>
      </c>
      <c r="O26" s="101">
        <f t="shared" si="6"/>
        <v>0</v>
      </c>
      <c r="P26" s="102">
        <f t="shared" si="7"/>
        <v>-11.056099732858499</v>
      </c>
      <c r="Q26" s="103">
        <f t="shared" si="8"/>
        <v>0.86179875333926881</v>
      </c>
      <c r="R26" s="277"/>
      <c r="S26" s="1">
        <v>0.43819444444444439</v>
      </c>
      <c r="T26" s="2">
        <v>0.47718749999999999</v>
      </c>
      <c r="U26" s="104">
        <v>5.9999999999998987</v>
      </c>
      <c r="V26" s="105">
        <v>56.150000000000063</v>
      </c>
      <c r="W26" s="106">
        <v>0.47718749999999999</v>
      </c>
      <c r="X26" s="107">
        <v>0.51666666666666661</v>
      </c>
      <c r="Y26" s="262"/>
      <c r="Z26" s="263"/>
      <c r="AA26" s="111">
        <f t="shared" si="9"/>
        <v>-276.40249332146232</v>
      </c>
      <c r="AB26" s="103">
        <f t="shared" si="10"/>
        <v>0.86179875333926881</v>
      </c>
      <c r="AC26" s="294"/>
    </row>
    <row r="27" spans="1:43" ht="15.75" customHeight="1">
      <c r="A27" s="282"/>
      <c r="B27" s="92" t="s">
        <v>172</v>
      </c>
      <c r="C27" s="286" t="s">
        <v>173</v>
      </c>
      <c r="D27" s="286"/>
      <c r="E27" s="93">
        <v>59.52</v>
      </c>
      <c r="F27" s="94">
        <v>7062</v>
      </c>
      <c r="G27" s="115">
        <f t="shared" si="11"/>
        <v>420330.24000000005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1761.9516251992509</v>
      </c>
      <c r="N27" s="99">
        <f t="shared" si="5"/>
        <v>70.478065007970031</v>
      </c>
      <c r="O27" s="101">
        <f t="shared" si="6"/>
        <v>0</v>
      </c>
      <c r="P27" s="102">
        <f t="shared" si="7"/>
        <v>-9.5219349920299692</v>
      </c>
      <c r="Q27" s="103">
        <f t="shared" si="8"/>
        <v>0.88097581259962543</v>
      </c>
      <c r="R27" s="277"/>
      <c r="S27" s="1">
        <v>0.51666666666666661</v>
      </c>
      <c r="T27" s="2">
        <v>0.68366898148148147</v>
      </c>
      <c r="U27" s="104">
        <v>56.849999999999937</v>
      </c>
      <c r="V27" s="105">
        <v>240.48333333333341</v>
      </c>
      <c r="W27" s="106"/>
      <c r="X27" s="107"/>
      <c r="Y27" s="262"/>
      <c r="Z27" s="263"/>
      <c r="AA27" s="111">
        <f t="shared" si="9"/>
        <v>-238.04837480074912</v>
      </c>
      <c r="AB27" s="103">
        <f t="shared" si="10"/>
        <v>0.88097581259962543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25.5</v>
      </c>
      <c r="J38" s="138">
        <f t="shared" si="14"/>
        <v>2000</v>
      </c>
      <c r="K38" s="139">
        <f t="shared" ref="K38" si="15">J38/I38</f>
        <v>78.431372549019613</v>
      </c>
      <c r="L38" s="137">
        <f t="shared" ref="L38:M38" si="16">AVERAGE(L22:L37)</f>
        <v>25.5</v>
      </c>
      <c r="M38" s="138">
        <f t="shared" si="16"/>
        <v>1738.2364240574036</v>
      </c>
      <c r="N38" s="139">
        <f>M38/L38</f>
        <v>68.166134276760928</v>
      </c>
      <c r="O38" s="140">
        <f>L38-I38</f>
        <v>0</v>
      </c>
      <c r="P38" s="141">
        <f>N38-K38</f>
        <v>-10.265238272258685</v>
      </c>
      <c r="Q38" s="142">
        <f>N38/K38</f>
        <v>0.86911821202870176</v>
      </c>
      <c r="R38" s="278"/>
      <c r="S38" s="143">
        <f>S22</f>
        <v>0.16686342592592593</v>
      </c>
      <c r="T38" s="144">
        <f>INDEX(T22:T37,COUNTA(T22:T37))</f>
        <v>0.68366898148148147</v>
      </c>
      <c r="U38" s="145"/>
      <c r="V38" s="156"/>
      <c r="W38" s="135"/>
      <c r="X38" s="139"/>
      <c r="Y38" s="265"/>
      <c r="Z38" s="266"/>
      <c r="AA38" s="157">
        <f>M38-J38</f>
        <v>-261.76357594259639</v>
      </c>
      <c r="AB38" s="142">
        <f>M38/J38</f>
        <v>0.86911821202870176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1845</v>
      </c>
      <c r="G39" s="159">
        <f t="shared" ref="G39:G42" si="17">E39*F39</f>
        <v>91364.400000000009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1729.6874999999995</v>
      </c>
      <c r="N39" s="163">
        <f>M39/L39</f>
        <v>72.070312499999986</v>
      </c>
      <c r="O39" s="165">
        <f>L39-I39</f>
        <v>0</v>
      </c>
      <c r="P39" s="166">
        <f>N39-K39</f>
        <v>-11.263020833333343</v>
      </c>
      <c r="Q39" s="152">
        <f>N39/K39</f>
        <v>0.86484374999999991</v>
      </c>
      <c r="R39" s="276">
        <f>Q55</f>
        <v>0.84168075101044726</v>
      </c>
      <c r="S39" s="167">
        <v>0.25</v>
      </c>
      <c r="T39" s="168">
        <v>0.29444444444444445</v>
      </c>
      <c r="U39" s="169"/>
      <c r="V39" s="170">
        <v>64.000000000000014</v>
      </c>
      <c r="W39" s="87"/>
      <c r="X39" s="88"/>
      <c r="Y39" s="279"/>
      <c r="Z39" s="280"/>
      <c r="AA39" s="109">
        <f>M39-J39</f>
        <v>-270.31250000000045</v>
      </c>
      <c r="AB39" s="152">
        <f>M39/J39</f>
        <v>0.8648437499999998</v>
      </c>
      <c r="AC39" s="352">
        <f>AB55</f>
        <v>0.84168075101044737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1956</v>
      </c>
      <c r="G40" s="95">
        <f t="shared" si="17"/>
        <v>101359.92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1561.3303769401327</v>
      </c>
      <c r="N40" s="99">
        <f>M40/L40</f>
        <v>70.969562588187856</v>
      </c>
      <c r="O40" s="101">
        <f>L40-I40</f>
        <v>0</v>
      </c>
      <c r="P40" s="102">
        <f>N40-K40</f>
        <v>-10.848619229993957</v>
      </c>
      <c r="Q40" s="103">
        <f>N40/K40</f>
        <v>0.86740576496674049</v>
      </c>
      <c r="R40" s="277"/>
      <c r="S40" s="1">
        <v>0.29791666666666666</v>
      </c>
      <c r="T40" s="2">
        <v>0.35011574074074076</v>
      </c>
      <c r="U40" s="104">
        <v>4.9999999999999822</v>
      </c>
      <c r="V40" s="105">
        <v>75.166666666666686</v>
      </c>
      <c r="W40" s="106"/>
      <c r="X40" s="107"/>
      <c r="Y40" s="262"/>
      <c r="Z40" s="263"/>
      <c r="AA40" s="111">
        <f>M40-J40</f>
        <v>-238.66962305986726</v>
      </c>
      <c r="AB40" s="103">
        <f>M40/J40</f>
        <v>0.86740576496674038</v>
      </c>
      <c r="AC40" s="294"/>
    </row>
    <row r="41" spans="1:29" ht="15.75" customHeight="1">
      <c r="A41" s="271"/>
      <c r="B41" s="153" t="s">
        <v>163</v>
      </c>
      <c r="C41" s="260" t="s">
        <v>250</v>
      </c>
      <c r="D41" s="261"/>
      <c r="E41" s="93">
        <v>43.61</v>
      </c>
      <c r="F41" s="104">
        <v>5135</v>
      </c>
      <c r="G41" s="95">
        <f t="shared" si="17"/>
        <v>223937.35</v>
      </c>
      <c r="H41" s="96"/>
      <c r="I41" s="100">
        <v>20</v>
      </c>
      <c r="J41" s="98">
        <v>1800</v>
      </c>
      <c r="K41" s="99">
        <f t="shared" si="13"/>
        <v>90</v>
      </c>
      <c r="L41" s="100">
        <v>20</v>
      </c>
      <c r="M41" s="98">
        <f>F41/V41*60</f>
        <v>1470.5274043433299</v>
      </c>
      <c r="N41" s="99">
        <f>M41/L41</f>
        <v>73.526370217166487</v>
      </c>
      <c r="O41" s="101">
        <f>L41-I41</f>
        <v>0</v>
      </c>
      <c r="P41" s="102">
        <f>N41-K41</f>
        <v>-16.473629782833513</v>
      </c>
      <c r="Q41" s="103">
        <f>N41/K41</f>
        <v>0.81695966907962769</v>
      </c>
      <c r="R41" s="277"/>
      <c r="S41" s="1">
        <v>0.35450231481481481</v>
      </c>
      <c r="T41" s="2">
        <v>0.5</v>
      </c>
      <c r="U41" s="104">
        <v>6.3166666666666416</v>
      </c>
      <c r="V41" s="105">
        <v>209.51666666666668</v>
      </c>
      <c r="W41" s="106">
        <v>0.5</v>
      </c>
      <c r="X41" s="107">
        <v>0.5395833333333333</v>
      </c>
      <c r="Y41" s="262"/>
      <c r="Z41" s="263"/>
      <c r="AA41" s="111">
        <f>M41-J41</f>
        <v>-329.47259565667014</v>
      </c>
      <c r="AB41" s="103">
        <f>M41/J41</f>
        <v>0.81695966907962769</v>
      </c>
      <c r="AC41" s="294"/>
    </row>
    <row r="42" spans="1:29" ht="15.75" customHeight="1">
      <c r="A42" s="271"/>
      <c r="B42" s="153" t="s">
        <v>172</v>
      </c>
      <c r="C42" s="260" t="s">
        <v>251</v>
      </c>
      <c r="D42" s="261"/>
      <c r="E42" s="93">
        <v>62.96</v>
      </c>
      <c r="F42" s="104">
        <v>5369</v>
      </c>
      <c r="G42" s="95">
        <f t="shared" si="17"/>
        <v>338032.24</v>
      </c>
      <c r="H42" s="96"/>
      <c r="I42" s="100">
        <v>21</v>
      </c>
      <c r="J42" s="98">
        <v>2000</v>
      </c>
      <c r="K42" s="99">
        <f t="shared" si="13"/>
        <v>95.238095238095241</v>
      </c>
      <c r="L42" s="100">
        <v>21</v>
      </c>
      <c r="M42" s="98">
        <f>F42/V42*60</f>
        <v>1635.2284263959382</v>
      </c>
      <c r="N42" s="99">
        <f>M42/L42</f>
        <v>77.868020304568489</v>
      </c>
      <c r="O42" s="101">
        <f>L42-I42</f>
        <v>0</v>
      </c>
      <c r="P42" s="102">
        <f>N42-K42</f>
        <v>-17.370074933526752</v>
      </c>
      <c r="Q42" s="103">
        <f>N42/K42</f>
        <v>0.81761421319796912</v>
      </c>
      <c r="R42" s="277"/>
      <c r="S42" s="1">
        <v>0.5395833333333333</v>
      </c>
      <c r="T42" s="2">
        <v>0.67638888888888893</v>
      </c>
      <c r="U42" s="104">
        <v>56.999999999999957</v>
      </c>
      <c r="V42" s="105">
        <v>197.00000000000011</v>
      </c>
      <c r="W42" s="106"/>
      <c r="X42" s="107"/>
      <c r="Y42" s="262"/>
      <c r="Z42" s="263"/>
      <c r="AA42" s="111">
        <f>M42-J42</f>
        <v>-364.77157360406181</v>
      </c>
      <c r="AB42" s="103">
        <f>M42/J42</f>
        <v>0.81761421319796912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21.75</v>
      </c>
      <c r="J55" s="138">
        <f t="shared" si="18"/>
        <v>1900</v>
      </c>
      <c r="K55" s="139">
        <f t="shared" ref="K55" si="19">J55/I55</f>
        <v>87.356321839080465</v>
      </c>
      <c r="L55" s="137">
        <f t="shared" ref="L55:M55" si="20">AVERAGE(L39:L54)</f>
        <v>21.75</v>
      </c>
      <c r="M55" s="138">
        <f t="shared" si="20"/>
        <v>1599.19342691985</v>
      </c>
      <c r="N55" s="139">
        <f t="shared" ref="N55:N60" si="21">M55/L55</f>
        <v>73.526134571027583</v>
      </c>
      <c r="O55" s="140">
        <f t="shared" ref="O55:O60" si="22">L55-I55</f>
        <v>0</v>
      </c>
      <c r="P55" s="141">
        <f t="shared" ref="P55:P60" si="23">N55-K55</f>
        <v>-13.830187268052882</v>
      </c>
      <c r="Q55" s="142">
        <f t="shared" ref="Q55:Q60" si="24">N55/K55</f>
        <v>0.84168075101044726</v>
      </c>
      <c r="R55" s="278"/>
      <c r="S55" s="143">
        <f>S39</f>
        <v>0.25</v>
      </c>
      <c r="T55" s="144">
        <f>INDEX(T39:T54,COUNTA(T39:T54))</f>
        <v>0.67638888888888893</v>
      </c>
      <c r="U55" s="145"/>
      <c r="V55" s="156"/>
      <c r="W55" s="188"/>
      <c r="X55" s="189"/>
      <c r="Y55" s="265"/>
      <c r="Z55" s="266"/>
      <c r="AA55" s="157">
        <f t="shared" ref="AA55:AA60" si="25">M55-J55</f>
        <v>-300.80657308014997</v>
      </c>
      <c r="AB55" s="142">
        <f t="shared" ref="AB55:AB60" si="26">M55/J55</f>
        <v>0.84168075101044737</v>
      </c>
      <c r="AC55" s="295"/>
    </row>
    <row r="56" spans="1:29" ht="15.75" customHeight="1">
      <c r="A56" s="281" t="s">
        <v>180</v>
      </c>
      <c r="B56" s="183" t="s">
        <v>169</v>
      </c>
      <c r="C56" s="274" t="s">
        <v>216</v>
      </c>
      <c r="D56" s="275"/>
      <c r="E56" s="158">
        <v>56.43</v>
      </c>
      <c r="F56" s="87">
        <v>2689</v>
      </c>
      <c r="G56" s="159">
        <f t="shared" ref="G56:G60" si="27">E56*F56</f>
        <v>151740.26999999999</v>
      </c>
      <c r="H56" s="160"/>
      <c r="I56" s="161">
        <v>22</v>
      </c>
      <c r="J56" s="162">
        <v>2000</v>
      </c>
      <c r="K56" s="163">
        <f>J56/I56</f>
        <v>90.909090909090907</v>
      </c>
      <c r="L56" s="164">
        <v>22</v>
      </c>
      <c r="M56" s="162">
        <f>F56/V56*60</f>
        <v>1737.9533213644522</v>
      </c>
      <c r="N56" s="163">
        <f t="shared" si="21"/>
        <v>78.997878243838741</v>
      </c>
      <c r="O56" s="165">
        <f t="shared" si="22"/>
        <v>0</v>
      </c>
      <c r="P56" s="166">
        <f t="shared" si="23"/>
        <v>-11.911212665252165</v>
      </c>
      <c r="Q56" s="152">
        <f t="shared" si="24"/>
        <v>0.86897666068222623</v>
      </c>
      <c r="R56" s="276">
        <f>Q72</f>
        <v>0.85981447354889828</v>
      </c>
      <c r="S56" s="167">
        <v>0.16678240740740741</v>
      </c>
      <c r="T56" s="168">
        <v>0.23125000000000001</v>
      </c>
      <c r="U56" s="169"/>
      <c r="V56" s="170">
        <v>92.833333333333343</v>
      </c>
      <c r="W56" s="168"/>
      <c r="X56" s="171"/>
      <c r="Y56" s="279"/>
      <c r="Z56" s="280"/>
      <c r="AA56" s="109">
        <f t="shared" si="25"/>
        <v>-262.04667863554778</v>
      </c>
      <c r="AB56" s="152">
        <f t="shared" si="26"/>
        <v>0.86897666068222612</v>
      </c>
      <c r="AC56" s="267">
        <f>AB72</f>
        <v>0.85981447354889828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2080</v>
      </c>
      <c r="G57" s="95">
        <f t="shared" si="27"/>
        <v>98529.599999999991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1729.3302540415698</v>
      </c>
      <c r="N57" s="99">
        <f t="shared" si="21"/>
        <v>82.349059716265231</v>
      </c>
      <c r="O57" s="101">
        <f t="shared" si="22"/>
        <v>0</v>
      </c>
      <c r="P57" s="102">
        <f t="shared" si="23"/>
        <v>-12.88903552183001</v>
      </c>
      <c r="Q57" s="103">
        <f t="shared" si="24"/>
        <v>0.86466512702078491</v>
      </c>
      <c r="R57" s="277"/>
      <c r="S57" s="1">
        <v>0.23547453703703702</v>
      </c>
      <c r="T57" s="2">
        <v>0.28559027777777779</v>
      </c>
      <c r="U57" s="104">
        <v>6.0833333333332984</v>
      </c>
      <c r="V57" s="105">
        <v>72.1666666666667</v>
      </c>
      <c r="W57" s="106"/>
      <c r="X57" s="107"/>
      <c r="Y57" s="262"/>
      <c r="Z57" s="263"/>
      <c r="AA57" s="111">
        <f t="shared" si="25"/>
        <v>-270.66974595843021</v>
      </c>
      <c r="AB57" s="103">
        <f t="shared" si="26"/>
        <v>0.86466512702078491</v>
      </c>
      <c r="AC57" s="268"/>
    </row>
    <row r="58" spans="1:29" ht="15.75" customHeight="1">
      <c r="A58" s="282"/>
      <c r="B58" s="153" t="s">
        <v>169</v>
      </c>
      <c r="C58" s="260" t="s">
        <v>252</v>
      </c>
      <c r="D58" s="261"/>
      <c r="E58" s="93">
        <v>54.7</v>
      </c>
      <c r="F58" s="94">
        <v>5314</v>
      </c>
      <c r="G58" s="95">
        <f t="shared" si="27"/>
        <v>290675.8</v>
      </c>
      <c r="H58" s="96"/>
      <c r="I58" s="97">
        <v>20</v>
      </c>
      <c r="J58" s="98">
        <v>2000</v>
      </c>
      <c r="K58" s="99">
        <f t="shared" si="13"/>
        <v>100</v>
      </c>
      <c r="L58" s="100">
        <v>20</v>
      </c>
      <c r="M58" s="98">
        <f>F58/V58*60</f>
        <v>1635.0769230769229</v>
      </c>
      <c r="N58" s="99">
        <f t="shared" si="21"/>
        <v>81.753846153846141</v>
      </c>
      <c r="O58" s="101">
        <f t="shared" si="22"/>
        <v>0</v>
      </c>
      <c r="P58" s="102">
        <f t="shared" si="23"/>
        <v>-18.246153846153859</v>
      </c>
      <c r="Q58" s="103">
        <f t="shared" si="24"/>
        <v>0.81753846153846144</v>
      </c>
      <c r="R58" s="277"/>
      <c r="S58" s="1">
        <v>0.29097222222222219</v>
      </c>
      <c r="T58" s="2">
        <v>0.42638888888888887</v>
      </c>
      <c r="U58" s="104">
        <v>7.7499999999999325</v>
      </c>
      <c r="V58" s="105">
        <v>195.00000000000003</v>
      </c>
      <c r="W58" s="106"/>
      <c r="X58" s="107"/>
      <c r="Y58" s="262"/>
      <c r="Z58" s="263"/>
      <c r="AA58" s="111">
        <f t="shared" si="25"/>
        <v>-364.92307692307713</v>
      </c>
      <c r="AB58" s="103">
        <f t="shared" si="26"/>
        <v>0.81753846153846144</v>
      </c>
      <c r="AC58" s="268"/>
    </row>
    <row r="59" spans="1:29" ht="15.75" customHeight="1">
      <c r="A59" s="282"/>
      <c r="B59" s="153" t="s">
        <v>172</v>
      </c>
      <c r="C59" s="260" t="s">
        <v>178</v>
      </c>
      <c r="D59" s="261"/>
      <c r="E59" s="93">
        <v>59.34</v>
      </c>
      <c r="F59" s="94">
        <v>2990</v>
      </c>
      <c r="G59" s="95">
        <f t="shared" si="27"/>
        <v>177426.6</v>
      </c>
      <c r="H59" s="96"/>
      <c r="I59" s="97">
        <v>24</v>
      </c>
      <c r="J59" s="98">
        <v>2000</v>
      </c>
      <c r="K59" s="99">
        <f t="shared" si="13"/>
        <v>83.333333333333329</v>
      </c>
      <c r="L59" s="100">
        <v>24</v>
      </c>
      <c r="M59" s="98">
        <f>F59/V59*60</f>
        <v>1740.3395311236848</v>
      </c>
      <c r="N59" s="99">
        <f t="shared" si="21"/>
        <v>72.514147130153532</v>
      </c>
      <c r="O59" s="101">
        <f t="shared" si="22"/>
        <v>0</v>
      </c>
      <c r="P59" s="102">
        <f t="shared" si="23"/>
        <v>-10.819186203179797</v>
      </c>
      <c r="Q59" s="103">
        <f t="shared" si="24"/>
        <v>0.87016976556184245</v>
      </c>
      <c r="R59" s="277"/>
      <c r="S59" s="1">
        <v>0.43194444444444441</v>
      </c>
      <c r="T59" s="2">
        <v>0.50353009259259263</v>
      </c>
      <c r="U59" s="104">
        <v>7.9999999999999716</v>
      </c>
      <c r="V59" s="105">
        <v>103.08333333333343</v>
      </c>
      <c r="W59" s="106">
        <v>0.50353009259259263</v>
      </c>
      <c r="X59" s="107">
        <v>0.54305555555555551</v>
      </c>
      <c r="Y59" s="262"/>
      <c r="Z59" s="263"/>
      <c r="AA59" s="111">
        <f t="shared" si="25"/>
        <v>-259.66046887631524</v>
      </c>
      <c r="AB59" s="103">
        <f t="shared" si="26"/>
        <v>0.87016976556184233</v>
      </c>
      <c r="AC59" s="268"/>
    </row>
    <row r="60" spans="1:29" ht="15.75" customHeight="1">
      <c r="A60" s="282"/>
      <c r="B60" s="153" t="s">
        <v>172</v>
      </c>
      <c r="C60" s="260" t="s">
        <v>183</v>
      </c>
      <c r="D60" s="261"/>
      <c r="E60" s="93">
        <v>58.67</v>
      </c>
      <c r="F60" s="94">
        <v>5181</v>
      </c>
      <c r="G60" s="95">
        <f t="shared" si="27"/>
        <v>303969.27</v>
      </c>
      <c r="H60" s="113"/>
      <c r="I60" s="97">
        <v>24</v>
      </c>
      <c r="J60" s="98">
        <v>2000</v>
      </c>
      <c r="K60" s="99">
        <f t="shared" si="13"/>
        <v>83.333333333333329</v>
      </c>
      <c r="L60" s="114">
        <v>24</v>
      </c>
      <c r="M60" s="98">
        <f>F60/V60*60</f>
        <v>1755.4447058823523</v>
      </c>
      <c r="N60" s="99">
        <f t="shared" si="21"/>
        <v>73.143529411764675</v>
      </c>
      <c r="O60" s="101">
        <f t="shared" si="22"/>
        <v>0</v>
      </c>
      <c r="P60" s="102">
        <f t="shared" si="23"/>
        <v>-10.189803921568654</v>
      </c>
      <c r="Q60" s="103">
        <f t="shared" si="24"/>
        <v>0.87772235294117618</v>
      </c>
      <c r="R60" s="277"/>
      <c r="S60" s="1">
        <v>0.54305555555555551</v>
      </c>
      <c r="T60" s="2">
        <v>0.6660300925925926</v>
      </c>
      <c r="U60" s="104">
        <v>56.916666666666558</v>
      </c>
      <c r="V60" s="105">
        <v>177.0833333333334</v>
      </c>
      <c r="W60" s="106"/>
      <c r="X60" s="107"/>
      <c r="Y60" s="262"/>
      <c r="Z60" s="263"/>
      <c r="AA60" s="111">
        <f t="shared" si="25"/>
        <v>-244.55529411764769</v>
      </c>
      <c r="AB60" s="103">
        <f t="shared" si="26"/>
        <v>0.87772235294117618</v>
      </c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8">AVERAGE(I56:I71)</f>
        <v>22.2</v>
      </c>
      <c r="J72" s="138">
        <f t="shared" si="28"/>
        <v>2000</v>
      </c>
      <c r="K72" s="139">
        <f t="shared" ref="K72" si="29">J72/I72</f>
        <v>90.090090090090087</v>
      </c>
      <c r="L72" s="137">
        <f t="shared" ref="L72:M72" si="30">AVERAGE(L56:L71)</f>
        <v>22.2</v>
      </c>
      <c r="M72" s="138">
        <f t="shared" si="30"/>
        <v>1719.6289470977965</v>
      </c>
      <c r="N72" s="139">
        <f t="shared" ref="N72:N79" si="31">M72/L72</f>
        <v>77.460763382783625</v>
      </c>
      <c r="O72" s="140">
        <f t="shared" ref="O72:O79" si="32">L72-I72</f>
        <v>0</v>
      </c>
      <c r="P72" s="141">
        <f t="shared" ref="P72:P79" si="33">N72-K72</f>
        <v>-12.629326707306461</v>
      </c>
      <c r="Q72" s="142">
        <f t="shared" ref="Q72:Q79" si="34">N72/K72</f>
        <v>0.85981447354889828</v>
      </c>
      <c r="R72" s="278"/>
      <c r="S72" s="143">
        <f>S56</f>
        <v>0.16678240740740741</v>
      </c>
      <c r="T72" s="144">
        <f>INDEX(T56:T71,COUNTA(T56:T71))</f>
        <v>0.6660300925925926</v>
      </c>
      <c r="U72" s="145"/>
      <c r="V72" s="156"/>
      <c r="W72" s="135"/>
      <c r="X72" s="139"/>
      <c r="Y72" s="265"/>
      <c r="Z72" s="266"/>
      <c r="AA72" s="157">
        <f t="shared" ref="AA72:AA79" si="35">M72-J72</f>
        <v>-280.37105290220347</v>
      </c>
      <c r="AB72" s="142">
        <f t="shared" ref="AB72:AB79" si="36">M72/J72</f>
        <v>0.85981447354889828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6457</v>
      </c>
      <c r="G73" s="159">
        <f t="shared" ref="G73:G79" si="37">E73*F73</f>
        <v>244978.58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8">F73/V73*60</f>
        <v>3030.6649282920457</v>
      </c>
      <c r="N73" s="163">
        <f t="shared" si="31"/>
        <v>144.31737753771645</v>
      </c>
      <c r="O73" s="165">
        <f t="shared" si="32"/>
        <v>0</v>
      </c>
      <c r="P73" s="166">
        <f t="shared" si="33"/>
        <v>-27.111193890854963</v>
      </c>
      <c r="Q73" s="152">
        <f t="shared" si="34"/>
        <v>0.84185136897001267</v>
      </c>
      <c r="R73" s="276">
        <f>Q89</f>
        <v>0.86751107364079683</v>
      </c>
      <c r="S73" s="167">
        <v>0.25011574074074072</v>
      </c>
      <c r="T73" s="168">
        <v>0.33888888888888891</v>
      </c>
      <c r="U73" s="169"/>
      <c r="V73" s="170">
        <v>127.83333333333339</v>
      </c>
      <c r="W73" s="168"/>
      <c r="X73" s="171"/>
      <c r="Y73" s="279"/>
      <c r="Z73" s="280"/>
      <c r="AA73" s="109">
        <f t="shared" si="35"/>
        <v>-569.33507170795428</v>
      </c>
      <c r="AB73" s="152">
        <f t="shared" si="36"/>
        <v>0.84185136897001267</v>
      </c>
      <c r="AC73" s="267">
        <f>AB89</f>
        <v>0.86751107364079683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2511</v>
      </c>
      <c r="G74" s="95">
        <f t="shared" si="37"/>
        <v>97903.89</v>
      </c>
      <c r="H74" s="96"/>
      <c r="I74" s="97">
        <v>19</v>
      </c>
      <c r="J74" s="98">
        <v>3600</v>
      </c>
      <c r="K74" s="99">
        <f t="shared" ref="K74:K112" si="39">J74/I74</f>
        <v>189.47368421052633</v>
      </c>
      <c r="L74" s="100">
        <v>19</v>
      </c>
      <c r="M74" s="98">
        <f t="shared" si="38"/>
        <v>3016.2162162162176</v>
      </c>
      <c r="N74" s="99">
        <f t="shared" si="31"/>
        <v>158.74822190611673</v>
      </c>
      <c r="O74" s="101">
        <f t="shared" si="32"/>
        <v>0</v>
      </c>
      <c r="P74" s="102">
        <f t="shared" si="33"/>
        <v>-30.725462304409604</v>
      </c>
      <c r="Q74" s="103">
        <f t="shared" si="34"/>
        <v>0.83783783783783816</v>
      </c>
      <c r="R74" s="277"/>
      <c r="S74" s="1">
        <v>0.34378472222222223</v>
      </c>
      <c r="T74" s="2">
        <v>0.37847222222222221</v>
      </c>
      <c r="U74" s="104">
        <v>7.0499999999999829</v>
      </c>
      <c r="V74" s="105">
        <v>49.949999999999974</v>
      </c>
      <c r="W74" s="106"/>
      <c r="X74" s="107"/>
      <c r="Y74" s="262"/>
      <c r="Z74" s="263"/>
      <c r="AA74" s="111">
        <f t="shared" si="35"/>
        <v>-583.78378378378238</v>
      </c>
      <c r="AB74" s="103">
        <f t="shared" si="36"/>
        <v>0.83783783783783827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4135</v>
      </c>
      <c r="G75" s="95">
        <f t="shared" si="37"/>
        <v>129301.45</v>
      </c>
      <c r="H75" s="96"/>
      <c r="I75" s="97">
        <v>19</v>
      </c>
      <c r="J75" s="98">
        <v>3600</v>
      </c>
      <c r="K75" s="99">
        <f t="shared" si="39"/>
        <v>189.47368421052633</v>
      </c>
      <c r="L75" s="100">
        <v>19</v>
      </c>
      <c r="M75" s="98">
        <f t="shared" si="38"/>
        <v>3026.8401789345271</v>
      </c>
      <c r="N75" s="99">
        <f t="shared" si="31"/>
        <v>159.30737783865933</v>
      </c>
      <c r="O75" s="101">
        <f t="shared" si="32"/>
        <v>0</v>
      </c>
      <c r="P75" s="102">
        <f t="shared" si="33"/>
        <v>-30.166306371866995</v>
      </c>
      <c r="Q75" s="103">
        <f t="shared" si="34"/>
        <v>0.84078893859292425</v>
      </c>
      <c r="R75" s="277"/>
      <c r="S75" s="1">
        <v>0.38405092592592593</v>
      </c>
      <c r="T75" s="2">
        <v>0.44097222222222221</v>
      </c>
      <c r="U75" s="104">
        <v>8.0333333333333634</v>
      </c>
      <c r="V75" s="105">
        <v>81.96666666666664</v>
      </c>
      <c r="W75" s="106">
        <v>0.44097222222222221</v>
      </c>
      <c r="X75" s="107">
        <v>0.48124999999999996</v>
      </c>
      <c r="Y75" s="262"/>
      <c r="Z75" s="263"/>
      <c r="AA75" s="111">
        <f t="shared" si="35"/>
        <v>-573.1598210654729</v>
      </c>
      <c r="AB75" s="103">
        <f t="shared" si="36"/>
        <v>0.84078893859292414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3571</v>
      </c>
      <c r="G76" s="95">
        <f t="shared" si="37"/>
        <v>131627.06</v>
      </c>
      <c r="H76" s="96"/>
      <c r="I76" s="97">
        <v>21</v>
      </c>
      <c r="J76" s="98">
        <v>3600</v>
      </c>
      <c r="K76" s="99">
        <f t="shared" si="39"/>
        <v>171.42857142857142</v>
      </c>
      <c r="L76" s="100">
        <v>21</v>
      </c>
      <c r="M76" s="98">
        <f t="shared" si="38"/>
        <v>3196.3202386872135</v>
      </c>
      <c r="N76" s="99">
        <f t="shared" si="31"/>
        <v>152.20572565177207</v>
      </c>
      <c r="O76" s="101">
        <f t="shared" si="32"/>
        <v>0</v>
      </c>
      <c r="P76" s="102">
        <f t="shared" si="33"/>
        <v>-19.222845776799346</v>
      </c>
      <c r="Q76" s="103">
        <f t="shared" si="34"/>
        <v>0.88786673296867047</v>
      </c>
      <c r="R76" s="277"/>
      <c r="S76" s="1">
        <v>0.48124999999999996</v>
      </c>
      <c r="T76" s="2">
        <v>0.52780092592592598</v>
      </c>
      <c r="U76" s="104">
        <v>57.999999999999957</v>
      </c>
      <c r="V76" s="105">
        <v>67.033333333333474</v>
      </c>
      <c r="W76" s="106"/>
      <c r="X76" s="107"/>
      <c r="Y76" s="262"/>
      <c r="Z76" s="263"/>
      <c r="AA76" s="191">
        <f t="shared" si="35"/>
        <v>-403.67976131278647</v>
      </c>
      <c r="AB76" s="192">
        <f t="shared" si="36"/>
        <v>0.88786673296867047</v>
      </c>
      <c r="AC76" s="268"/>
    </row>
    <row r="77" spans="1:29" ht="15.75" customHeight="1">
      <c r="A77" s="272"/>
      <c r="B77" s="92" t="s">
        <v>179</v>
      </c>
      <c r="C77" s="286" t="s">
        <v>192</v>
      </c>
      <c r="D77" s="286"/>
      <c r="E77" s="93">
        <v>38</v>
      </c>
      <c r="F77" s="98">
        <v>2036</v>
      </c>
      <c r="G77" s="95">
        <f t="shared" si="37"/>
        <v>77368</v>
      </c>
      <c r="H77" s="113">
        <v>2</v>
      </c>
      <c r="I77" s="97">
        <v>21</v>
      </c>
      <c r="J77" s="98">
        <v>3600</v>
      </c>
      <c r="K77" s="99">
        <f t="shared" si="39"/>
        <v>171.42857142857142</v>
      </c>
      <c r="L77" s="114">
        <v>21</v>
      </c>
      <c r="M77" s="98">
        <f t="shared" si="38"/>
        <v>3186.7826086956416</v>
      </c>
      <c r="N77" s="99">
        <f t="shared" si="31"/>
        <v>151.75155279503056</v>
      </c>
      <c r="O77" s="101">
        <f t="shared" si="32"/>
        <v>0</v>
      </c>
      <c r="P77" s="102">
        <f t="shared" si="33"/>
        <v>-19.677018633540854</v>
      </c>
      <c r="Q77" s="103">
        <f t="shared" si="34"/>
        <v>0.88521739130434496</v>
      </c>
      <c r="R77" s="277"/>
      <c r="S77" s="1">
        <v>0.53124999999999989</v>
      </c>
      <c r="T77" s="2">
        <v>0.55787037037037035</v>
      </c>
      <c r="U77" s="104">
        <v>4.9666666666664305</v>
      </c>
      <c r="V77" s="105">
        <v>38.333333333333464</v>
      </c>
      <c r="W77" s="106"/>
      <c r="X77" s="107"/>
      <c r="Y77" s="262"/>
      <c r="Z77" s="263"/>
      <c r="AA77" s="191">
        <f t="shared" si="35"/>
        <v>-413.21739130435844</v>
      </c>
      <c r="AB77" s="192">
        <f t="shared" si="36"/>
        <v>0.88521739130434485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5469</v>
      </c>
      <c r="G78" s="115">
        <f t="shared" si="37"/>
        <v>211267.47</v>
      </c>
      <c r="H78" s="116"/>
      <c r="I78" s="97">
        <v>20</v>
      </c>
      <c r="J78" s="98">
        <v>3600</v>
      </c>
      <c r="K78" s="99">
        <f t="shared" si="39"/>
        <v>180</v>
      </c>
      <c r="L78" s="100">
        <v>20</v>
      </c>
      <c r="M78" s="98">
        <f t="shared" si="38"/>
        <v>3205.0138368875068</v>
      </c>
      <c r="N78" s="99">
        <f t="shared" si="31"/>
        <v>160.25069184437535</v>
      </c>
      <c r="O78" s="101">
        <f t="shared" si="32"/>
        <v>0</v>
      </c>
      <c r="P78" s="102">
        <f t="shared" si="33"/>
        <v>-19.749308155624647</v>
      </c>
      <c r="Q78" s="103">
        <f t="shared" si="34"/>
        <v>0.89028162135764088</v>
      </c>
      <c r="R78" s="277"/>
      <c r="S78" s="1">
        <v>0.56249999999999989</v>
      </c>
      <c r="T78" s="2">
        <v>0.63359953703703709</v>
      </c>
      <c r="U78" s="104">
        <v>6.6666666666665364</v>
      </c>
      <c r="V78" s="105">
        <v>102.38333333333357</v>
      </c>
      <c r="W78" s="106"/>
      <c r="X78" s="107"/>
      <c r="Y78" s="262"/>
      <c r="Z78" s="263"/>
      <c r="AA78" s="191">
        <f t="shared" si="35"/>
        <v>-394.98616311249316</v>
      </c>
      <c r="AB78" s="192">
        <f t="shared" si="36"/>
        <v>0.89028162135764077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5088</v>
      </c>
      <c r="G79" s="115">
        <f t="shared" si="37"/>
        <v>193344</v>
      </c>
      <c r="H79" s="119"/>
      <c r="I79" s="97">
        <v>21</v>
      </c>
      <c r="J79" s="98">
        <v>3600</v>
      </c>
      <c r="K79" s="99">
        <f t="shared" si="39"/>
        <v>171.42857142857142</v>
      </c>
      <c r="L79" s="114">
        <v>21</v>
      </c>
      <c r="M79" s="98">
        <f t="shared" si="38"/>
        <v>3199.4410480349288</v>
      </c>
      <c r="N79" s="99">
        <f t="shared" si="31"/>
        <v>152.35433562071088</v>
      </c>
      <c r="O79" s="120">
        <f t="shared" si="32"/>
        <v>0</v>
      </c>
      <c r="P79" s="121">
        <f t="shared" si="33"/>
        <v>-19.074235807860532</v>
      </c>
      <c r="Q79" s="122">
        <f t="shared" si="34"/>
        <v>0.88873362445414694</v>
      </c>
      <c r="R79" s="277"/>
      <c r="S79" s="1">
        <v>0.63958333333333328</v>
      </c>
      <c r="T79" s="2">
        <v>0.70584490740740746</v>
      </c>
      <c r="U79" s="104">
        <v>8.6166666666665215</v>
      </c>
      <c r="V79" s="105">
        <v>95.416666666666828</v>
      </c>
      <c r="W79" s="106"/>
      <c r="X79" s="107"/>
      <c r="Y79" s="262"/>
      <c r="Z79" s="263"/>
      <c r="AA79" s="191">
        <f t="shared" si="35"/>
        <v>-400.55895196507117</v>
      </c>
      <c r="AB79" s="192">
        <f t="shared" si="36"/>
        <v>0.88873362445414694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40">AVERAGE(I73:I88)</f>
        <v>20.285714285714285</v>
      </c>
      <c r="J89" s="138">
        <f t="shared" si="40"/>
        <v>3600</v>
      </c>
      <c r="K89" s="139">
        <f t="shared" ref="K89" si="41">J89/I89</f>
        <v>177.46478873239437</v>
      </c>
      <c r="L89" s="137">
        <f t="shared" ref="L89:M89" si="42">AVERAGE(L73:L88)</f>
        <v>20.285714285714285</v>
      </c>
      <c r="M89" s="138">
        <f t="shared" si="42"/>
        <v>3123.0398651068685</v>
      </c>
      <c r="N89" s="139">
        <f>M89/L89</f>
        <v>153.95266940667662</v>
      </c>
      <c r="O89" s="140">
        <f>L89-I89</f>
        <v>0</v>
      </c>
      <c r="P89" s="141">
        <f>N89-K89</f>
        <v>-23.512119325717748</v>
      </c>
      <c r="Q89" s="142">
        <f>N89/K89</f>
        <v>0.86751107364079683</v>
      </c>
      <c r="R89" s="278"/>
      <c r="S89" s="143">
        <f>S73</f>
        <v>0.25011574074074072</v>
      </c>
      <c r="T89" s="144">
        <f>INDEX(T73:T88,COUNTA(T73:T88))</f>
        <v>0.70584490740740746</v>
      </c>
      <c r="U89" s="145"/>
      <c r="V89" s="156"/>
      <c r="W89" s="135"/>
      <c r="X89" s="139"/>
      <c r="Y89" s="265"/>
      <c r="Z89" s="266"/>
      <c r="AA89" s="157">
        <f>M89-J89</f>
        <v>-476.96013489313145</v>
      </c>
      <c r="AB89" s="142">
        <f>M89/J89</f>
        <v>0.86751107364079683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1873</v>
      </c>
      <c r="G90" s="159">
        <f t="shared" ref="G90:G93" si="43">E90*F90</f>
        <v>64112.789999999994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2586.4211737629462</v>
      </c>
      <c r="N90" s="163">
        <f>M90/L90</f>
        <v>161.65132336018414</v>
      </c>
      <c r="O90" s="165">
        <f>L90-I90</f>
        <v>0</v>
      </c>
      <c r="P90" s="166">
        <f>N90-K90</f>
        <v>-25.848676639815864</v>
      </c>
      <c r="Q90" s="152">
        <f>N90/K90</f>
        <v>0.86214039125431541</v>
      </c>
      <c r="R90" s="276">
        <f>Q106</f>
        <v>0.86931834616651749</v>
      </c>
      <c r="S90" s="167">
        <v>0.25</v>
      </c>
      <c r="T90" s="168">
        <v>0.28017361111111111</v>
      </c>
      <c r="U90" s="169"/>
      <c r="V90" s="170">
        <v>43.449999999999996</v>
      </c>
      <c r="W90" s="173"/>
      <c r="X90" s="151"/>
      <c r="Y90" s="279"/>
      <c r="Z90" s="280"/>
      <c r="AA90" s="109">
        <f>M90-J90</f>
        <v>-413.57882623705382</v>
      </c>
      <c r="AB90" s="152">
        <f>M90/J90</f>
        <v>0.86214039125431541</v>
      </c>
      <c r="AC90" s="267">
        <f>AB106</f>
        <v>0.86931834616651749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1571</v>
      </c>
      <c r="G91" s="95">
        <f t="shared" si="43"/>
        <v>54623.670000000006</v>
      </c>
      <c r="H91" s="96"/>
      <c r="I91" s="97">
        <v>11</v>
      </c>
      <c r="J91" s="98">
        <v>3000</v>
      </c>
      <c r="K91" s="99">
        <f t="shared" si="39"/>
        <v>272.72727272727275</v>
      </c>
      <c r="L91" s="100">
        <v>11</v>
      </c>
      <c r="M91" s="98">
        <f>F91/V91*60</f>
        <v>2583.6455002284147</v>
      </c>
      <c r="N91" s="99">
        <f>M91/L91</f>
        <v>234.87686365712861</v>
      </c>
      <c r="O91" s="101">
        <f>L91-I91</f>
        <v>0</v>
      </c>
      <c r="P91" s="102">
        <f>N91-K91</f>
        <v>-37.850409070144138</v>
      </c>
      <c r="Q91" s="103">
        <f>N91/K91</f>
        <v>0.86121516674280485</v>
      </c>
      <c r="R91" s="277"/>
      <c r="S91" s="1">
        <v>0.28333333333333333</v>
      </c>
      <c r="T91" s="2">
        <v>0.30866898148148147</v>
      </c>
      <c r="U91" s="104">
        <v>4.5499999999999918</v>
      </c>
      <c r="V91" s="105">
        <v>36.483333333333334</v>
      </c>
      <c r="W91" s="106"/>
      <c r="X91" s="107"/>
      <c r="Y91" s="262"/>
      <c r="Z91" s="263"/>
      <c r="AA91" s="111">
        <f>M91-J91</f>
        <v>-416.35449977158532</v>
      </c>
      <c r="AB91" s="103">
        <f>M91/J91</f>
        <v>0.86121516674280485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5506</v>
      </c>
      <c r="G92" s="95">
        <f t="shared" si="43"/>
        <v>197279.97999999998</v>
      </c>
      <c r="H92" s="113"/>
      <c r="I92" s="97">
        <v>12</v>
      </c>
      <c r="J92" s="98">
        <v>3273</v>
      </c>
      <c r="K92" s="99">
        <f t="shared" si="39"/>
        <v>272.75</v>
      </c>
      <c r="L92" s="114">
        <v>12</v>
      </c>
      <c r="M92" s="98">
        <f>F92/V92*60</f>
        <v>2876.8650217706818</v>
      </c>
      <c r="N92" s="99">
        <f>M92/L92</f>
        <v>239.73875181422349</v>
      </c>
      <c r="O92" s="101">
        <f>L92-I92</f>
        <v>0</v>
      </c>
      <c r="P92" s="102">
        <f>N92-K92</f>
        <v>-33.011248185776509</v>
      </c>
      <c r="Q92" s="103">
        <f>N92/K92</f>
        <v>0.87896884258193764</v>
      </c>
      <c r="R92" s="277"/>
      <c r="S92" s="1">
        <v>0.36608796296296298</v>
      </c>
      <c r="T92" s="2">
        <v>0.44583333333333336</v>
      </c>
      <c r="U92" s="104">
        <v>6.166666666666698</v>
      </c>
      <c r="V92" s="105">
        <v>114.83333333333336</v>
      </c>
      <c r="W92" s="106">
        <v>0.44583333333333336</v>
      </c>
      <c r="X92" s="107">
        <v>0.48549768518518521</v>
      </c>
      <c r="Y92" s="262"/>
      <c r="Z92" s="263"/>
      <c r="AA92" s="111">
        <f>M92-J92</f>
        <v>-396.13497822931822</v>
      </c>
      <c r="AB92" s="103">
        <f>M92/J92</f>
        <v>0.87896884258193764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4248</v>
      </c>
      <c r="G93" s="115">
        <f t="shared" si="43"/>
        <v>154669.68</v>
      </c>
      <c r="H93" s="116"/>
      <c r="I93" s="97">
        <v>11</v>
      </c>
      <c r="J93" s="98">
        <v>3273</v>
      </c>
      <c r="K93" s="99">
        <f t="shared" si="39"/>
        <v>297.54545454545456</v>
      </c>
      <c r="L93" s="100">
        <v>11</v>
      </c>
      <c r="M93" s="98">
        <f>F93/V93*60</f>
        <v>2859.5362752430842</v>
      </c>
      <c r="N93" s="99">
        <f>M93/L93</f>
        <v>259.95784320391675</v>
      </c>
      <c r="O93" s="101">
        <f>L93-I93</f>
        <v>0</v>
      </c>
      <c r="P93" s="102">
        <f>N93-K93</f>
        <v>-37.587611341537809</v>
      </c>
      <c r="Q93" s="103">
        <f>N93/K93</f>
        <v>0.87367438901408012</v>
      </c>
      <c r="R93" s="277"/>
      <c r="S93" s="1">
        <v>0.48549768518518521</v>
      </c>
      <c r="T93" s="2">
        <v>0.5473958333333333</v>
      </c>
      <c r="U93" s="104">
        <v>57.116666666666667</v>
      </c>
      <c r="V93" s="105">
        <v>89.133333333333255</v>
      </c>
      <c r="W93" s="106"/>
      <c r="X93" s="107"/>
      <c r="Y93" s="262"/>
      <c r="Z93" s="263"/>
      <c r="AA93" s="111">
        <f>M93-J93</f>
        <v>-413.46372475691578</v>
      </c>
      <c r="AB93" s="103">
        <f>M93/J93</f>
        <v>0.87367438901408012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4">AVERAGE(I90:I105)</f>
        <v>12.5</v>
      </c>
      <c r="J106" s="138">
        <f t="shared" si="44"/>
        <v>3136.5</v>
      </c>
      <c r="K106" s="139">
        <f t="shared" ref="K106" si="45">J106/I106</f>
        <v>250.92</v>
      </c>
      <c r="L106" s="137">
        <f t="shared" ref="L106:M106" si="46">AVERAGE(L90:L105)</f>
        <v>12.5</v>
      </c>
      <c r="M106" s="138">
        <f t="shared" si="46"/>
        <v>2726.6169927512819</v>
      </c>
      <c r="N106" s="139">
        <f t="shared" ref="N106:N112" si="47">M106/L106</f>
        <v>218.12935942010256</v>
      </c>
      <c r="O106" s="140">
        <f t="shared" ref="O106:O112" si="48">L106-I106</f>
        <v>0</v>
      </c>
      <c r="P106" s="141">
        <f t="shared" ref="P106:P112" si="49">N106-K106</f>
        <v>-32.790640579897428</v>
      </c>
      <c r="Q106" s="142">
        <f t="shared" ref="Q106:Q112" si="50">N106/K106</f>
        <v>0.86931834616651749</v>
      </c>
      <c r="R106" s="278"/>
      <c r="S106" s="143">
        <f>S90</f>
        <v>0.25</v>
      </c>
      <c r="T106" s="144">
        <f>INDEX(T90:T105,COUNTA(T90:T105))</f>
        <v>0.5473958333333333</v>
      </c>
      <c r="U106" s="145"/>
      <c r="V106" s="156"/>
      <c r="W106" s="135"/>
      <c r="X106" s="139"/>
      <c r="Y106" s="265"/>
      <c r="Z106" s="266"/>
      <c r="AA106" s="157">
        <f t="shared" ref="AA106:AA112" si="51">M106-J106</f>
        <v>-409.88300724871806</v>
      </c>
      <c r="AB106" s="142">
        <f t="shared" ref="AB106:AB112" si="52">M106/J106</f>
        <v>0.86931834616651749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864</v>
      </c>
      <c r="G107" s="159">
        <f t="shared" ref="G107:G112" si="53">E107*F107</f>
        <v>23008.32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 t="shared" ref="M107:M112" si="54">F107/V107*60</f>
        <v>2794.6091644204816</v>
      </c>
      <c r="N107" s="163">
        <f t="shared" si="47"/>
        <v>465.76819407008026</v>
      </c>
      <c r="O107" s="165">
        <f t="shared" si="48"/>
        <v>0</v>
      </c>
      <c r="P107" s="166">
        <f t="shared" si="49"/>
        <v>-79.731805929919744</v>
      </c>
      <c r="Q107" s="152">
        <f t="shared" si="50"/>
        <v>0.85383720269492258</v>
      </c>
      <c r="R107" s="276">
        <f>Q123</f>
        <v>0.83313233154237831</v>
      </c>
      <c r="S107" s="193">
        <v>0.25031249999999999</v>
      </c>
      <c r="T107" s="194">
        <v>0.26319444444444445</v>
      </c>
      <c r="U107" s="169"/>
      <c r="V107" s="170">
        <v>18.550000000000022</v>
      </c>
      <c r="W107" s="168"/>
      <c r="X107" s="171"/>
      <c r="Y107" s="279"/>
      <c r="Z107" s="280"/>
      <c r="AA107" s="109">
        <f t="shared" si="51"/>
        <v>-478.39083557951835</v>
      </c>
      <c r="AB107" s="152">
        <f t="shared" si="52"/>
        <v>0.85383720269492258</v>
      </c>
      <c r="AC107" s="267">
        <f>AB123</f>
        <v>0.83313233154237831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2070</v>
      </c>
      <c r="G108" s="95">
        <f t="shared" si="53"/>
        <v>63342</v>
      </c>
      <c r="H108" s="96"/>
      <c r="I108" s="97">
        <v>6</v>
      </c>
      <c r="J108" s="98">
        <v>3273</v>
      </c>
      <c r="K108" s="99">
        <f t="shared" si="39"/>
        <v>545.5</v>
      </c>
      <c r="L108" s="100">
        <v>6</v>
      </c>
      <c r="M108" s="98">
        <f t="shared" si="54"/>
        <v>2798.3477281261712</v>
      </c>
      <c r="N108" s="99">
        <f t="shared" si="47"/>
        <v>466.39128802102852</v>
      </c>
      <c r="O108" s="101">
        <f t="shared" si="48"/>
        <v>0</v>
      </c>
      <c r="P108" s="102">
        <f t="shared" si="49"/>
        <v>-79.108711978971485</v>
      </c>
      <c r="Q108" s="103">
        <f t="shared" si="50"/>
        <v>0.85497944641801749</v>
      </c>
      <c r="R108" s="277"/>
      <c r="S108" s="1">
        <v>0.26666666666666666</v>
      </c>
      <c r="T108" s="2">
        <v>0.29748842592592595</v>
      </c>
      <c r="U108" s="104">
        <v>4.9999999999999822</v>
      </c>
      <c r="V108" s="105">
        <v>44.383333333333368</v>
      </c>
      <c r="W108" s="106"/>
      <c r="X108" s="113"/>
      <c r="Y108" s="262"/>
      <c r="Z108" s="263"/>
      <c r="AA108" s="111">
        <f t="shared" si="51"/>
        <v>-474.65227187382879</v>
      </c>
      <c r="AB108" s="103">
        <f t="shared" si="52"/>
        <v>0.85497944641801749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1914</v>
      </c>
      <c r="G109" s="95">
        <f t="shared" si="53"/>
        <v>47333.22</v>
      </c>
      <c r="H109" s="96"/>
      <c r="I109" s="97">
        <v>6</v>
      </c>
      <c r="J109" s="98">
        <v>3600</v>
      </c>
      <c r="K109" s="99">
        <f t="shared" si="39"/>
        <v>600</v>
      </c>
      <c r="L109" s="100">
        <v>6</v>
      </c>
      <c r="M109" s="98">
        <f t="shared" si="54"/>
        <v>2984.1489822433959</v>
      </c>
      <c r="N109" s="99">
        <f t="shared" si="47"/>
        <v>497.35816370723268</v>
      </c>
      <c r="O109" s="101">
        <f t="shared" si="48"/>
        <v>0</v>
      </c>
      <c r="P109" s="102">
        <f t="shared" si="49"/>
        <v>-102.64183629276732</v>
      </c>
      <c r="Q109" s="103">
        <f t="shared" si="50"/>
        <v>0.82893027284538778</v>
      </c>
      <c r="R109" s="277"/>
      <c r="S109" s="1">
        <v>0.30277777777777776</v>
      </c>
      <c r="T109" s="2">
        <v>0.32950231481481479</v>
      </c>
      <c r="U109" s="104">
        <v>7.616666666666605</v>
      </c>
      <c r="V109" s="105">
        <v>38.483333333333327</v>
      </c>
      <c r="W109" s="106"/>
      <c r="X109" s="107"/>
      <c r="Y109" s="262"/>
      <c r="Z109" s="263"/>
      <c r="AA109" s="111">
        <f t="shared" si="51"/>
        <v>-615.85101775660405</v>
      </c>
      <c r="AB109" s="103">
        <f t="shared" si="52"/>
        <v>0.82893027284538778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1434</v>
      </c>
      <c r="G110" s="95">
        <f t="shared" si="53"/>
        <v>35763.96</v>
      </c>
      <c r="H110" s="96"/>
      <c r="I110" s="97">
        <v>6</v>
      </c>
      <c r="J110" s="98">
        <v>3600</v>
      </c>
      <c r="K110" s="99">
        <f t="shared" si="39"/>
        <v>600</v>
      </c>
      <c r="L110" s="100">
        <v>6</v>
      </c>
      <c r="M110" s="98">
        <f t="shared" si="54"/>
        <v>2966.8965517241404</v>
      </c>
      <c r="N110" s="99">
        <f t="shared" si="47"/>
        <v>494.48275862069005</v>
      </c>
      <c r="O110" s="101">
        <f t="shared" si="48"/>
        <v>0</v>
      </c>
      <c r="P110" s="102">
        <f t="shared" si="49"/>
        <v>-105.51724137930995</v>
      </c>
      <c r="Q110" s="103">
        <f t="shared" si="50"/>
        <v>0.82413793103448341</v>
      </c>
      <c r="R110" s="277"/>
      <c r="S110" s="1">
        <v>0.33333333333333331</v>
      </c>
      <c r="T110" s="2">
        <v>0.35347222222222219</v>
      </c>
      <c r="U110" s="104">
        <v>5.5166666666666764</v>
      </c>
      <c r="V110" s="105">
        <v>28.999999999999979</v>
      </c>
      <c r="W110" s="106"/>
      <c r="X110" s="113"/>
      <c r="Y110" s="262"/>
      <c r="Z110" s="263"/>
      <c r="AA110" s="111">
        <f t="shared" si="51"/>
        <v>-633.10344827585959</v>
      </c>
      <c r="AB110" s="103">
        <f t="shared" si="52"/>
        <v>0.82413793103448341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1732</v>
      </c>
      <c r="G111" s="95">
        <f t="shared" si="53"/>
        <v>42832.36</v>
      </c>
      <c r="H111" s="113"/>
      <c r="I111" s="97">
        <v>6</v>
      </c>
      <c r="J111" s="98">
        <v>3600</v>
      </c>
      <c r="K111" s="99">
        <f t="shared" si="39"/>
        <v>600</v>
      </c>
      <c r="L111" s="114">
        <v>6</v>
      </c>
      <c r="M111" s="98">
        <f t="shared" si="54"/>
        <v>2981.9225251076032</v>
      </c>
      <c r="N111" s="99">
        <f t="shared" si="47"/>
        <v>496.98708751793384</v>
      </c>
      <c r="O111" s="101">
        <f t="shared" si="48"/>
        <v>0</v>
      </c>
      <c r="P111" s="102">
        <f t="shared" si="49"/>
        <v>-103.01291248206616</v>
      </c>
      <c r="Q111" s="103">
        <f t="shared" si="50"/>
        <v>0.82831181252988972</v>
      </c>
      <c r="R111" s="277"/>
      <c r="S111" s="1">
        <v>0.35797453703703702</v>
      </c>
      <c r="T111" s="2">
        <v>0.38217592592592592</v>
      </c>
      <c r="U111" s="104">
        <v>6.4833333333333609</v>
      </c>
      <c r="V111" s="105">
        <v>34.850000000000009</v>
      </c>
      <c r="W111" s="106"/>
      <c r="X111" s="113"/>
      <c r="Y111" s="262"/>
      <c r="Z111" s="263"/>
      <c r="AA111" s="111">
        <f t="shared" si="51"/>
        <v>-618.07747489239682</v>
      </c>
      <c r="AB111" s="103">
        <f t="shared" si="52"/>
        <v>0.82831181252988972</v>
      </c>
      <c r="AC111" s="268"/>
    </row>
    <row r="112" spans="1:29" ht="15.75" customHeight="1">
      <c r="A112" s="272"/>
      <c r="B112" s="92" t="s">
        <v>166</v>
      </c>
      <c r="C112" s="260" t="s">
        <v>253</v>
      </c>
      <c r="D112" s="261"/>
      <c r="E112" s="93">
        <v>19.02</v>
      </c>
      <c r="F112" s="94">
        <v>5411</v>
      </c>
      <c r="G112" s="115">
        <f t="shared" si="53"/>
        <v>102917.22</v>
      </c>
      <c r="H112" s="116"/>
      <c r="I112" s="97">
        <v>6</v>
      </c>
      <c r="J112" s="98">
        <v>3600</v>
      </c>
      <c r="K112" s="99">
        <f t="shared" si="39"/>
        <v>600</v>
      </c>
      <c r="L112" s="100">
        <v>6</v>
      </c>
      <c r="M112" s="98">
        <f t="shared" si="54"/>
        <v>2924.8648648648646</v>
      </c>
      <c r="N112" s="99">
        <f t="shared" si="47"/>
        <v>487.47747747747741</v>
      </c>
      <c r="O112" s="101">
        <f t="shared" si="48"/>
        <v>0</v>
      </c>
      <c r="P112" s="102">
        <f t="shared" si="49"/>
        <v>-112.52252252252259</v>
      </c>
      <c r="Q112" s="103">
        <f t="shared" si="50"/>
        <v>0.81246246246246234</v>
      </c>
      <c r="R112" s="277"/>
      <c r="S112" s="1">
        <v>0.38749999999999996</v>
      </c>
      <c r="T112" s="2">
        <v>0.46458333333333329</v>
      </c>
      <c r="U112" s="104">
        <v>7.6666666666666128</v>
      </c>
      <c r="V112" s="105">
        <v>111</v>
      </c>
      <c r="W112" s="106"/>
      <c r="X112" s="113"/>
      <c r="Y112" s="262"/>
      <c r="Z112" s="263"/>
      <c r="AA112" s="111">
        <f t="shared" si="51"/>
        <v>-675.13513513513544</v>
      </c>
      <c r="AB112" s="103">
        <f t="shared" si="52"/>
        <v>0.81246246246246234</v>
      </c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3491</v>
      </c>
      <c r="K123" s="139">
        <f t="shared" ref="K123" si="56">J123/I123</f>
        <v>581.83333333333337</v>
      </c>
      <c r="L123" s="137">
        <f t="shared" ref="L123:M123" si="57">AVERAGE(L107:L122)</f>
        <v>6</v>
      </c>
      <c r="M123" s="138">
        <f t="shared" si="57"/>
        <v>2908.4649694144427</v>
      </c>
      <c r="N123" s="139">
        <f>M123/L123</f>
        <v>484.74416156907381</v>
      </c>
      <c r="O123" s="140">
        <f>L123-I123</f>
        <v>0</v>
      </c>
      <c r="P123" s="141">
        <f>N123-K123</f>
        <v>-97.089171764259561</v>
      </c>
      <c r="Q123" s="142">
        <f>N123/K123</f>
        <v>0.83313233154237831</v>
      </c>
      <c r="R123" s="278"/>
      <c r="S123" s="143">
        <f>S107</f>
        <v>0.25031249999999999</v>
      </c>
      <c r="T123" s="144">
        <f>INDEX(T107:T122,COUNTA(T107:T122))</f>
        <v>0.46458333333333329</v>
      </c>
      <c r="U123" s="145"/>
      <c r="V123" s="156"/>
      <c r="W123" s="135"/>
      <c r="X123" s="139"/>
      <c r="Y123" s="265"/>
      <c r="Z123" s="266"/>
      <c r="AA123" s="157">
        <f>M123-J123</f>
        <v>-582.53503058555725</v>
      </c>
      <c r="AB123" s="142">
        <f>M123/J123</f>
        <v>0.83313233154237831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2469</v>
      </c>
      <c r="G124" s="159">
        <f t="shared" ref="G124:G126" si="58">E124*F124</f>
        <v>140214.51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1733.3073322932942</v>
      </c>
      <c r="N124" s="163">
        <f>M124/L124</f>
        <v>75.361188360578012</v>
      </c>
      <c r="O124" s="165">
        <f>L124-I124</f>
        <v>0</v>
      </c>
      <c r="P124" s="166">
        <f>N124-K124</f>
        <v>-11.595333378552425</v>
      </c>
      <c r="Q124" s="152">
        <f>N124/K124</f>
        <v>0.86665366614664707</v>
      </c>
      <c r="R124" s="276">
        <f>Q140</f>
        <v>0.86526304997898984</v>
      </c>
      <c r="S124" s="167">
        <v>0.70833333333333337</v>
      </c>
      <c r="T124" s="168">
        <v>0.76768518518518514</v>
      </c>
      <c r="U124" s="169"/>
      <c r="V124" s="170">
        <v>85.466666666666541</v>
      </c>
      <c r="W124" s="87"/>
      <c r="X124" s="88"/>
      <c r="Y124" s="279"/>
      <c r="Z124" s="280"/>
      <c r="AA124" s="109">
        <f>M124-J124</f>
        <v>-266.69266770670583</v>
      </c>
      <c r="AB124" s="152">
        <f>M124/J124</f>
        <v>0.86665366614664707</v>
      </c>
      <c r="AC124" s="352">
        <f>AB140</f>
        <v>0.86526304997898995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1992</v>
      </c>
      <c r="G125" s="95">
        <f t="shared" si="58"/>
        <v>113285.04</v>
      </c>
      <c r="H125" s="96"/>
      <c r="I125" s="97">
        <v>23</v>
      </c>
      <c r="J125" s="98">
        <v>2000</v>
      </c>
      <c r="K125" s="99">
        <f t="shared" ref="K125:K126" si="59">J125/I125</f>
        <v>86.956521739130437</v>
      </c>
      <c r="L125" s="100">
        <v>23</v>
      </c>
      <c r="M125" s="98">
        <f>F125/V125*60</f>
        <v>1730.0844390832333</v>
      </c>
      <c r="N125" s="99">
        <f>M125/L125</f>
        <v>75.221062568836231</v>
      </c>
      <c r="O125" s="101">
        <f>L125-I125</f>
        <v>0</v>
      </c>
      <c r="P125" s="102">
        <f>N125-K125</f>
        <v>-11.735459170294206</v>
      </c>
      <c r="Q125" s="103">
        <f>N125/K125</f>
        <v>0.86504221954161664</v>
      </c>
      <c r="R125" s="277"/>
      <c r="S125" s="1">
        <v>0.77152777777777781</v>
      </c>
      <c r="T125" s="2">
        <v>0.81950231481481484</v>
      </c>
      <c r="U125" s="104">
        <v>5.5333333333334522</v>
      </c>
      <c r="V125" s="105">
        <v>69.083333333333314</v>
      </c>
      <c r="W125" s="106"/>
      <c r="X125" s="107"/>
      <c r="Y125" s="262"/>
      <c r="Z125" s="263"/>
      <c r="AA125" s="111">
        <f>M125-J125</f>
        <v>-269.91556091676671</v>
      </c>
      <c r="AB125" s="103">
        <f>M125/J125</f>
        <v>0.86504221954161664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1853</v>
      </c>
      <c r="G126" s="95">
        <f t="shared" si="58"/>
        <v>82087.899999999994</v>
      </c>
      <c r="H126" s="96"/>
      <c r="I126" s="97">
        <v>17</v>
      </c>
      <c r="J126" s="98">
        <v>2000</v>
      </c>
      <c r="K126" s="99">
        <f t="shared" si="59"/>
        <v>117.64705882352941</v>
      </c>
      <c r="L126" s="100">
        <v>17</v>
      </c>
      <c r="M126" s="98">
        <f>F126/V126*60</f>
        <v>1728.1865284974124</v>
      </c>
      <c r="N126" s="99">
        <f>M126/L126</f>
        <v>101.65803108808308</v>
      </c>
      <c r="O126" s="101">
        <f>L126-I126</f>
        <v>0</v>
      </c>
      <c r="P126" s="102">
        <f>N126-K126</f>
        <v>-15.989027735446328</v>
      </c>
      <c r="Q126" s="103">
        <f>N126/K126</f>
        <v>0.86409326424870625</v>
      </c>
      <c r="R126" s="277"/>
      <c r="S126" s="1">
        <v>0.82430555555555562</v>
      </c>
      <c r="T126" s="2">
        <v>0.86898148148148147</v>
      </c>
      <c r="U126" s="104">
        <v>6.9166666666667354</v>
      </c>
      <c r="V126" s="105">
        <v>64.333333333333215</v>
      </c>
      <c r="W126" s="106"/>
      <c r="X126" s="107"/>
      <c r="Y126" s="262"/>
      <c r="Z126" s="263"/>
      <c r="AA126" s="111">
        <f>M126-J126</f>
        <v>-271.81347150258762</v>
      </c>
      <c r="AB126" s="103">
        <f>M126/J126</f>
        <v>0.86409326424870614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60">AVERAGE(I124:I139)</f>
        <v>21</v>
      </c>
      <c r="J140" s="138">
        <f t="shared" si="60"/>
        <v>2000</v>
      </c>
      <c r="K140" s="139">
        <f t="shared" ref="K140" si="61">J140/I140</f>
        <v>95.238095238095241</v>
      </c>
      <c r="L140" s="137">
        <f t="shared" ref="L140:M140" si="62">AVERAGE(L124:L139)</f>
        <v>21</v>
      </c>
      <c r="M140" s="138">
        <f t="shared" si="62"/>
        <v>1730.5260999579798</v>
      </c>
      <c r="N140" s="139">
        <f>M140/L140</f>
        <v>82.406004759903794</v>
      </c>
      <c r="O140" s="140">
        <f>L140-I140</f>
        <v>0</v>
      </c>
      <c r="P140" s="141">
        <f>N140-K140</f>
        <v>-12.832090478191446</v>
      </c>
      <c r="Q140" s="142">
        <f>N140/K140</f>
        <v>0.86526304997898984</v>
      </c>
      <c r="R140" s="278"/>
      <c r="S140" s="143">
        <f>S124</f>
        <v>0.70833333333333337</v>
      </c>
      <c r="T140" s="144">
        <f>INDEX(T124:T139,COUNTA(T124:T139))</f>
        <v>0.86898148148148147</v>
      </c>
      <c r="U140" s="145"/>
      <c r="V140" s="156"/>
      <c r="W140" s="188"/>
      <c r="X140" s="189"/>
      <c r="Y140" s="265"/>
      <c r="Z140" s="266"/>
      <c r="AA140" s="157">
        <f>M140-J140</f>
        <v>-269.4739000420202</v>
      </c>
      <c r="AB140" s="142">
        <f>M140/J140</f>
        <v>0.86526304997898995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2206</v>
      </c>
      <c r="G141" s="159">
        <f t="shared" ref="G141:G142" si="63">E141*F141</f>
        <v>111778.02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1733.2169358358819</v>
      </c>
      <c r="N141" s="163">
        <f>M141/L141</f>
        <v>86.6608467917941</v>
      </c>
      <c r="O141" s="165">
        <f>L141-I141</f>
        <v>0</v>
      </c>
      <c r="P141" s="166">
        <f>N141-K141</f>
        <v>-13.3391532082059</v>
      </c>
      <c r="Q141" s="152">
        <f>N141/K141</f>
        <v>0.86660846791794099</v>
      </c>
      <c r="R141" s="276">
        <f>Q157</f>
        <v>0.86666407491324549</v>
      </c>
      <c r="S141" s="167">
        <v>0.70833333333333337</v>
      </c>
      <c r="T141" s="168">
        <v>0.7613657407407407</v>
      </c>
      <c r="U141" s="169"/>
      <c r="V141" s="170">
        <v>76.366666666666561</v>
      </c>
      <c r="W141" s="168"/>
      <c r="X141" s="171"/>
      <c r="Y141" s="279"/>
      <c r="Z141" s="280"/>
      <c r="AA141" s="109">
        <f>M141-J141</f>
        <v>-266.78306416411806</v>
      </c>
      <c r="AB141" s="152">
        <f>M141/J141</f>
        <v>0.86660846791794099</v>
      </c>
      <c r="AC141" s="267">
        <f>AB157</f>
        <v>0.86666407491324537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2422</v>
      </c>
      <c r="G142" s="95">
        <f t="shared" si="63"/>
        <v>115287.2</v>
      </c>
      <c r="H142" s="96"/>
      <c r="I142" s="97">
        <v>23</v>
      </c>
      <c r="J142" s="98">
        <v>2000</v>
      </c>
      <c r="K142" s="99">
        <f t="shared" ref="K142" si="64">J142/I142</f>
        <v>86.956521739130437</v>
      </c>
      <c r="L142" s="100">
        <v>23</v>
      </c>
      <c r="M142" s="98">
        <f>F142/V142*60</f>
        <v>1733.4393638170995</v>
      </c>
      <c r="N142" s="99">
        <f>M142/L142</f>
        <v>75.366928861613019</v>
      </c>
      <c r="O142" s="101">
        <f>L142-I142</f>
        <v>0</v>
      </c>
      <c r="P142" s="102">
        <f>N142-K142</f>
        <v>-11.589592877517418</v>
      </c>
      <c r="Q142" s="103">
        <f>N142/K142</f>
        <v>0.86671968190854964</v>
      </c>
      <c r="R142" s="277"/>
      <c r="S142" s="1">
        <v>0.766087962962963</v>
      </c>
      <c r="T142" s="2">
        <v>0.82430555555555551</v>
      </c>
      <c r="U142" s="104">
        <v>6.8000000000001037</v>
      </c>
      <c r="V142" s="105">
        <v>83.833333333333229</v>
      </c>
      <c r="W142" s="106"/>
      <c r="X142" s="107"/>
      <c r="Y142" s="262"/>
      <c r="Z142" s="263"/>
      <c r="AA142" s="111">
        <f>M142-J142</f>
        <v>-266.56063618290045</v>
      </c>
      <c r="AB142" s="103">
        <f>M142/J142</f>
        <v>0.86671968190854976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5">AVERAGE(I141:I156)</f>
        <v>21.5</v>
      </c>
      <c r="J157" s="138">
        <f t="shared" si="65"/>
        <v>2000</v>
      </c>
      <c r="K157" s="139">
        <f t="shared" ref="K157" si="66">J157/I157</f>
        <v>93.023255813953483</v>
      </c>
      <c r="L157" s="137">
        <f t="shared" ref="L157:M157" si="67">AVERAGE(L141:L156)</f>
        <v>21.5</v>
      </c>
      <c r="M157" s="138">
        <f t="shared" si="67"/>
        <v>1733.3281498264907</v>
      </c>
      <c r="N157" s="139">
        <f>M157/L157</f>
        <v>80.619913945418176</v>
      </c>
      <c r="O157" s="140">
        <f>L157-I157</f>
        <v>0</v>
      </c>
      <c r="P157" s="141">
        <f>N157-K157</f>
        <v>-12.403341868535307</v>
      </c>
      <c r="Q157" s="142">
        <f>N157/K157</f>
        <v>0.86666407491324549</v>
      </c>
      <c r="R157" s="278"/>
      <c r="S157" s="143">
        <f>S141</f>
        <v>0.70833333333333337</v>
      </c>
      <c r="T157" s="144">
        <f>INDEX(T141:T156,COUNTA(T141:T156))</f>
        <v>0.82430555555555551</v>
      </c>
      <c r="U157" s="145"/>
      <c r="V157" s="156"/>
      <c r="W157" s="135"/>
      <c r="X157" s="139"/>
      <c r="Y157" s="265"/>
      <c r="Z157" s="266"/>
      <c r="AA157" s="157">
        <f>M157-J157</f>
        <v>-266.67185017350926</v>
      </c>
      <c r="AB157" s="142">
        <f>M157/J157</f>
        <v>0.86666407491324537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30" priority="3" operator="greaterThan">
      <formula>0</formula>
    </cfRule>
  </conditionalFormatting>
  <conditionalFormatting sqref="P5:P157 AA5:AA157">
    <cfRule type="cellIs" dxfId="429" priority="6" operator="lessThan">
      <formula>0</formula>
    </cfRule>
  </conditionalFormatting>
  <conditionalFormatting sqref="Q5:Q157 AB5:AB157">
    <cfRule type="cellIs" dxfId="428" priority="4" operator="greaterThan">
      <formula>1</formula>
    </cfRule>
    <cfRule type="cellIs" dxfId="427" priority="5" operator="lessThan">
      <formula>0.8</formula>
    </cfRule>
  </conditionalFormatting>
  <conditionalFormatting sqref="R5:R157 AC124">
    <cfRule type="cellIs" dxfId="426" priority="7" operator="lessThan">
      <formula>0.8</formula>
    </cfRule>
  </conditionalFormatting>
  <conditionalFormatting sqref="AC5:AC22 AC56:AC91">
    <cfRule type="cellIs" dxfId="425" priority="9" operator="lessThan">
      <formula>0.8</formula>
    </cfRule>
  </conditionalFormatting>
  <conditionalFormatting sqref="AC39">
    <cfRule type="cellIs" dxfId="424" priority="12" operator="lessThan">
      <formula>0.8</formula>
    </cfRule>
  </conditionalFormatting>
  <conditionalFormatting sqref="AC54">
    <cfRule type="cellIs" dxfId="423" priority="11" operator="lessThan">
      <formula>0.8</formula>
    </cfRule>
  </conditionalFormatting>
  <conditionalFormatting sqref="AC97:AC105">
    <cfRule type="cellIs" dxfId="422" priority="10" operator="lessThan">
      <formula>0.8</formula>
    </cfRule>
  </conditionalFormatting>
  <conditionalFormatting sqref="AC107:AC112">
    <cfRule type="cellIs" dxfId="421" priority="8" operator="lessThan">
      <formula>0.8</formula>
    </cfRule>
  </conditionalFormatting>
  <conditionalFormatting sqref="AC139">
    <cfRule type="cellIs" dxfId="420" priority="2" operator="lessThan">
      <formula>0.8</formula>
    </cfRule>
  </conditionalFormatting>
  <conditionalFormatting sqref="AC141:AC157">
    <cfRule type="cellIs" dxfId="419" priority="1" operator="lessThan">
      <formula>0.8</formula>
    </cfRule>
  </conditionalFormatting>
  <dataValidations count="1">
    <dataValidation type="list" allowBlank="1" showInputMessage="1" showErrorMessage="1" sqref="Y5:Z157" xr:uid="{5DC23648-018C-4CFC-A6BF-63CBC0CE104C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37E2-557D-4CCF-91CC-E224AD0A1FA4}">
  <sheetPr>
    <tabColor theme="8" tint="0.59999389629810485"/>
  </sheetPr>
  <dimension ref="B1:AR36"/>
  <sheetViews>
    <sheetView zoomScale="70" zoomScaleNormal="70" workbookViewId="0">
      <selection activeCell="K38" sqref="K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245</v>
      </c>
      <c r="D3" s="249"/>
      <c r="E3" s="7" t="s">
        <v>2</v>
      </c>
      <c r="F3" s="250">
        <f>'0915(18度C)'!D1+'0915(4度C)'!D1</f>
        <v>262173</v>
      </c>
      <c r="G3" s="251"/>
      <c r="H3" s="7" t="s">
        <v>3</v>
      </c>
      <c r="I3" s="252">
        <f>'0915(18度C)'!F1+'0915(4度C)'!F1</f>
        <v>7902070.0299999993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472.82628719168628</v>
      </c>
      <c r="F6" s="227" t="e">
        <f>AVERAGE(#REF!,D13:K13)</f>
        <v>#REF!</v>
      </c>
      <c r="G6" s="228">
        <f>AVERAGE(D13:K13)</f>
        <v>181.58218877225883</v>
      </c>
      <c r="H6" s="229"/>
      <c r="I6" s="228">
        <f>AVERAGE(L13:O13)</f>
        <v>94.130675526024362</v>
      </c>
      <c r="J6" s="229"/>
      <c r="K6" s="228">
        <f>AVERAGE(D27:O27)</f>
        <v>615.02190899242999</v>
      </c>
      <c r="L6" s="229"/>
      <c r="M6" s="228">
        <f>AVERAGE(P27:X27)</f>
        <v>772.94804713537144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407.53808842342295</v>
      </c>
      <c r="F7" s="231" t="e">
        <f>AVERAGE(#REF!,D14:K14)</f>
        <v>#REF!</v>
      </c>
      <c r="G7" s="218">
        <f>AVERAGE(D14:K14)</f>
        <v>157.29958302899925</v>
      </c>
      <c r="H7" s="219"/>
      <c r="I7" s="218">
        <f>AVERAGE(L14:O14)</f>
        <v>81.468674101922275</v>
      </c>
      <c r="J7" s="219"/>
      <c r="K7" s="218">
        <f>AVERAGE(D28:O28)</f>
        <v>530.4901437859728</v>
      </c>
      <c r="L7" s="219"/>
      <c r="M7" s="218">
        <f>AVERAGE(P28:X28)</f>
        <v>664.72875156777593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0.8643013166739465</v>
      </c>
      <c r="F8" s="223" t="e">
        <f>AVERAGE(D15:K15,#REF!)</f>
        <v>#REF!</v>
      </c>
      <c r="G8" s="224">
        <f>AVERAGE(D15:K15)</f>
        <v>0.86906581458461118</v>
      </c>
      <c r="H8" s="225"/>
      <c r="I8" s="224">
        <f>AVERAGE(L15:O15)</f>
        <v>0.86549334135096334</v>
      </c>
      <c r="J8" s="225"/>
      <c r="K8" s="224">
        <f>AVERAGE(D29:O29)</f>
        <v>0.86186275714449001</v>
      </c>
      <c r="L8" s="225"/>
      <c r="M8" s="224">
        <f>AVERAGE(P29:X29)</f>
        <v>0.86119038033686446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78.125</v>
      </c>
      <c r="F13" s="24">
        <v>82.978723404255319</v>
      </c>
      <c r="G13" s="24">
        <v>88.235294117647058</v>
      </c>
      <c r="H13" s="24">
        <v>177.46478873239437</v>
      </c>
      <c r="I13" s="24">
        <v>250.92</v>
      </c>
      <c r="J13" s="24" t="s">
        <v>36</v>
      </c>
      <c r="K13" s="54">
        <v>478.2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4"/>
      <c r="AE13" s="64"/>
    </row>
    <row r="14" spans="2:44" ht="39.6" customHeight="1">
      <c r="B14" s="206"/>
      <c r="C14" s="26" t="s">
        <v>37</v>
      </c>
      <c r="D14" s="27">
        <v>101.59545647981011</v>
      </c>
      <c r="E14" s="28">
        <v>67.666907920058534</v>
      </c>
      <c r="F14" s="28">
        <v>72.095607023488611</v>
      </c>
      <c r="G14" s="28">
        <v>76.835375375145119</v>
      </c>
      <c r="H14" s="28">
        <v>153.92456409893848</v>
      </c>
      <c r="I14" s="28">
        <v>217.90368224076724</v>
      </c>
      <c r="J14" s="28" t="s">
        <v>36</v>
      </c>
      <c r="K14" s="55">
        <v>411.07548806478661</v>
      </c>
      <c r="L14" s="27" t="s">
        <v>36</v>
      </c>
      <c r="M14" s="67" t="s">
        <v>36</v>
      </c>
      <c r="N14" s="28">
        <v>82.359241957608788</v>
      </c>
      <c r="O14" s="29">
        <v>80.578106246235762</v>
      </c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0.88227633258782456</v>
      </c>
      <c r="E15" s="32">
        <f t="shared" si="0"/>
        <v>0.86613642137674929</v>
      </c>
      <c r="F15" s="32">
        <f t="shared" si="0"/>
        <v>0.8688444948984525</v>
      </c>
      <c r="G15" s="32">
        <f t="shared" si="0"/>
        <v>0.87080092091831141</v>
      </c>
      <c r="H15" s="32">
        <f t="shared" si="0"/>
        <v>0.86735270246227236</v>
      </c>
      <c r="I15" s="32">
        <f t="shared" si="0"/>
        <v>0.86841894723723601</v>
      </c>
      <c r="J15" s="32" t="s">
        <v>36</v>
      </c>
      <c r="K15" s="56">
        <f t="shared" ref="K15" si="1">K14/K13</f>
        <v>0.85963088261143161</v>
      </c>
      <c r="L15" s="31" t="s">
        <v>36</v>
      </c>
      <c r="M15" s="68" t="s">
        <v>36</v>
      </c>
      <c r="N15" s="32">
        <f t="shared" ref="N15:O15" si="2">N14/N13</f>
        <v>0.86477204055489221</v>
      </c>
      <c r="O15" s="33">
        <f t="shared" si="2"/>
        <v>0.86621464214703447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0.2502314814814815</v>
      </c>
      <c r="F16" s="2">
        <v>0.25013888888888891</v>
      </c>
      <c r="G16" s="2">
        <v>0.25</v>
      </c>
      <c r="H16" s="2">
        <v>0.2503009259259259</v>
      </c>
      <c r="I16" s="2">
        <v>0.25</v>
      </c>
      <c r="J16" s="2" t="s">
        <v>36</v>
      </c>
      <c r="K16" s="3">
        <v>0.31805555555555548</v>
      </c>
      <c r="L16" s="1" t="s">
        <v>36</v>
      </c>
      <c r="M16" s="69" t="s">
        <v>36</v>
      </c>
      <c r="N16" s="2">
        <v>0.70853009259259259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0.56759259259259254</v>
      </c>
      <c r="E17" s="2">
        <v>0.62430555555555556</v>
      </c>
      <c r="F17" s="2">
        <v>0.60642361111111109</v>
      </c>
      <c r="G17" s="2">
        <v>0.59166666666666667</v>
      </c>
      <c r="H17" s="2">
        <v>0.70910879629629631</v>
      </c>
      <c r="I17" s="2">
        <v>0.57152777777777775</v>
      </c>
      <c r="J17" s="2" t="s">
        <v>36</v>
      </c>
      <c r="K17" s="3">
        <v>0.48055555555555557</v>
      </c>
      <c r="L17" s="1" t="s">
        <v>36</v>
      </c>
      <c r="M17" s="69" t="s">
        <v>36</v>
      </c>
      <c r="N17" s="2">
        <v>0.87708333333333333</v>
      </c>
      <c r="O17" s="4">
        <v>0.83750000000000002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</v>
      </c>
      <c r="F18" s="35">
        <v>23.5</v>
      </c>
      <c r="G18" s="35">
        <v>22.666666666666668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288.50602409638549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165.64534071054175</v>
      </c>
      <c r="E28" s="28" t="s">
        <v>36</v>
      </c>
      <c r="F28" s="28" t="s">
        <v>36</v>
      </c>
      <c r="G28" s="28">
        <v>224.4122404423903</v>
      </c>
      <c r="H28" s="28">
        <v>365.75441235910984</v>
      </c>
      <c r="I28" s="28" t="s">
        <v>36</v>
      </c>
      <c r="J28" s="28">
        <v>596.70254957507063</v>
      </c>
      <c r="K28" s="28" t="s">
        <v>36</v>
      </c>
      <c r="L28" s="28" t="s">
        <v>36</v>
      </c>
      <c r="M28" s="28">
        <v>752.65120628288025</v>
      </c>
      <c r="N28" s="28">
        <v>909.47661379572787</v>
      </c>
      <c r="O28" s="28">
        <v>698.78864333608863</v>
      </c>
      <c r="P28" s="27">
        <v>244.76817336044368</v>
      </c>
      <c r="Q28" s="28" t="s">
        <v>36</v>
      </c>
      <c r="R28" s="28" t="s">
        <v>36</v>
      </c>
      <c r="S28" s="28">
        <v>601.39534883720921</v>
      </c>
      <c r="T28" s="28">
        <v>720.80055064183341</v>
      </c>
      <c r="U28" s="28" t="s">
        <v>36</v>
      </c>
      <c r="V28" s="28">
        <v>672.89804069921934</v>
      </c>
      <c r="W28" s="28">
        <v>1009.0557013028755</v>
      </c>
      <c r="X28" s="29">
        <v>739.45469456507396</v>
      </c>
    </row>
    <row r="29" spans="2:44" ht="40.15" customHeight="1">
      <c r="B29" s="206"/>
      <c r="C29" s="30" t="s">
        <v>38</v>
      </c>
      <c r="D29" s="32">
        <f>D28/D27</f>
        <v>0.86036382281674595</v>
      </c>
      <c r="E29" s="32" t="s">
        <v>36</v>
      </c>
      <c r="F29" s="32" t="s">
        <v>36</v>
      </c>
      <c r="G29" s="32">
        <f>G28/G27</f>
        <v>0.8602469216958295</v>
      </c>
      <c r="H29" s="32">
        <f>H28/H27</f>
        <v>0.84404864390563816</v>
      </c>
      <c r="I29" s="32" t="s">
        <v>36</v>
      </c>
      <c r="J29" s="32">
        <f>J28/J27</f>
        <v>0.88400377714825285</v>
      </c>
      <c r="K29" s="32" t="s">
        <v>36</v>
      </c>
      <c r="L29" s="32" t="s">
        <v>36</v>
      </c>
      <c r="M29" s="32">
        <f>M28/M27</f>
        <v>0.8666892678408924</v>
      </c>
      <c r="N29" s="32">
        <f>N28/N27</f>
        <v>0.85097227021822486</v>
      </c>
      <c r="O29" s="32">
        <f>O28/O27</f>
        <v>0.86671459638584636</v>
      </c>
      <c r="P29" s="31">
        <f>P28/P27</f>
        <v>0.84839883023957363</v>
      </c>
      <c r="Q29" s="32" t="s">
        <v>36</v>
      </c>
      <c r="R29" s="32" t="s">
        <v>36</v>
      </c>
      <c r="S29" s="32">
        <f>S28/S27</f>
        <v>0.89095607235142105</v>
      </c>
      <c r="T29" s="32">
        <f>T28/T27</f>
        <v>0.86133399133300848</v>
      </c>
      <c r="U29" s="32" t="s">
        <v>36</v>
      </c>
      <c r="V29" s="32">
        <f>V28/V27</f>
        <v>0.86661111302172189</v>
      </c>
      <c r="W29" s="32">
        <f>W28/W27</f>
        <v>0.84087975108572954</v>
      </c>
      <c r="X29" s="33">
        <f>X28/X27</f>
        <v>0.85896252398973238</v>
      </c>
    </row>
    <row r="30" spans="2:44" ht="17.25" customHeight="1">
      <c r="B30" s="207" t="s">
        <v>39</v>
      </c>
      <c r="C30" s="15" t="s">
        <v>40</v>
      </c>
      <c r="D30" s="2">
        <v>0.38967592592592593</v>
      </c>
      <c r="E30" s="2" t="s">
        <v>36</v>
      </c>
      <c r="F30" s="2" t="s">
        <v>36</v>
      </c>
      <c r="G30" s="2">
        <v>0.31874999999999998</v>
      </c>
      <c r="H30" s="2">
        <v>0.25017361111111114</v>
      </c>
      <c r="I30" s="2" t="s">
        <v>36</v>
      </c>
      <c r="J30" s="2">
        <v>0.25</v>
      </c>
      <c r="K30" s="2" t="s">
        <v>36</v>
      </c>
      <c r="L30" s="2" t="s">
        <v>36</v>
      </c>
      <c r="M30" s="2">
        <v>0.16699074074074075</v>
      </c>
      <c r="N30" s="2">
        <v>0.16678240740740741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>
        <v>0.70833333333333337</v>
      </c>
      <c r="T30" s="2">
        <v>0.70835648148148145</v>
      </c>
      <c r="U30" s="2" t="s">
        <v>36</v>
      </c>
      <c r="V30" s="2">
        <v>0.70833333333333337</v>
      </c>
      <c r="W30" s="2">
        <v>0.70833333333333337</v>
      </c>
      <c r="X30" s="4">
        <v>0.70839120370370368</v>
      </c>
    </row>
    <row r="31" spans="2:44" ht="17.25" customHeight="1">
      <c r="B31" s="204"/>
      <c r="C31" s="15" t="s">
        <v>41</v>
      </c>
      <c r="D31" s="2">
        <v>0.47916666666666669</v>
      </c>
      <c r="E31" s="2" t="s">
        <v>36</v>
      </c>
      <c r="F31" s="2" t="s">
        <v>36</v>
      </c>
      <c r="G31" s="2">
        <v>0.37430555555555556</v>
      </c>
      <c r="H31" s="2">
        <v>0.31466435185185188</v>
      </c>
      <c r="I31" s="2" t="s">
        <v>36</v>
      </c>
      <c r="J31" s="2">
        <v>0.35214120370370372</v>
      </c>
      <c r="K31" s="2" t="s">
        <v>36</v>
      </c>
      <c r="L31" s="2" t="s">
        <v>36</v>
      </c>
      <c r="M31" s="2">
        <v>0.41394675925925928</v>
      </c>
      <c r="N31" s="2">
        <v>0.51527777777777772</v>
      </c>
      <c r="O31" s="2">
        <v>0.47789351851851852</v>
      </c>
      <c r="P31" s="1">
        <v>0.98124999999999996</v>
      </c>
      <c r="Q31" s="2" t="s">
        <v>36</v>
      </c>
      <c r="R31" s="2" t="s">
        <v>36</v>
      </c>
      <c r="S31" s="2">
        <v>0.88750000000000007</v>
      </c>
      <c r="T31" s="2">
        <v>0.94600694444444444</v>
      </c>
      <c r="U31" s="2" t="s">
        <v>36</v>
      </c>
      <c r="V31" s="2">
        <v>0.95989583333333328</v>
      </c>
      <c r="W31" s="2">
        <v>1.0013888888888889</v>
      </c>
      <c r="X31" s="4">
        <v>1.0048611111111112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3.2</v>
      </c>
      <c r="O32" s="35">
        <v>4</v>
      </c>
      <c r="P32" s="34">
        <v>11.857142857142858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1C09-098C-4CA5-A5A3-4434120A045F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K38" sqref="K38"/>
      <selection pane="bottomLeft" activeCell="K38" sqref="K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153574</v>
      </c>
      <c r="E1" s="77" t="s">
        <v>3</v>
      </c>
      <c r="F1" s="78">
        <f>SUM(G5:G225)</f>
        <v>3078906.4499999997</v>
      </c>
      <c r="G1" s="79" t="s">
        <v>73</v>
      </c>
      <c r="H1" s="80">
        <f>L21+L38+L55+L72+L89+L106+L123+L140+L157+L174+L191+L208+L225</f>
        <v>80.240476190476187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45915</v>
      </c>
      <c r="B2" s="326"/>
      <c r="C2" s="82" t="s">
        <v>34</v>
      </c>
      <c r="D2" s="83">
        <f>AVERAGE(N21,N38,N55,N72,N89,N106,N123,N140,N157,N174,N191,N208,N225)</f>
        <v>592.44642430065107</v>
      </c>
      <c r="E2" s="83" t="s">
        <v>80</v>
      </c>
      <c r="F2" s="84">
        <f>F1/D1</f>
        <v>20.048357469363303</v>
      </c>
      <c r="G2" s="85" t="s">
        <v>81</v>
      </c>
      <c r="H2" s="86">
        <f>COUNT(H5:H225)</f>
        <v>7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2528</v>
      </c>
      <c r="G5" s="95">
        <f t="shared" ref="G5:G6" si="0">E5*F5</f>
        <v>75460.800000000003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2815.8415841584215</v>
      </c>
      <c r="N5" s="99">
        <f>M5/L5</f>
        <v>165.63774024461304</v>
      </c>
      <c r="O5" s="101">
        <f>L5-I5</f>
        <v>0</v>
      </c>
      <c r="P5" s="102">
        <f>N5-K5</f>
        <v>-26.891671520092842</v>
      </c>
      <c r="Q5" s="103">
        <f>N5/K5</f>
        <v>0.86032434590846985</v>
      </c>
      <c r="R5" s="277">
        <f>Q21</f>
        <v>0.86036382281674595</v>
      </c>
      <c r="S5" s="1">
        <v>0.38967592592592593</v>
      </c>
      <c r="T5" s="2">
        <v>0.42708333333333326</v>
      </c>
      <c r="U5" s="104">
        <v>5.6833333333333158</v>
      </c>
      <c r="V5" s="105">
        <v>53.866666666666561</v>
      </c>
      <c r="W5" s="106"/>
      <c r="X5" s="107"/>
      <c r="Y5" s="279"/>
      <c r="Z5" s="280"/>
      <c r="AA5" s="109">
        <f>M5-J5</f>
        <v>-457.15841584157852</v>
      </c>
      <c r="AB5" s="110">
        <f>M5/J5</f>
        <v>0.86032434590846973</v>
      </c>
      <c r="AC5" s="292">
        <f>AB21</f>
        <v>0.86036382281674606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3129</v>
      </c>
      <c r="G6" s="95">
        <f t="shared" si="0"/>
        <v>92368.08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2816.0999999999976</v>
      </c>
      <c r="N6" s="99">
        <f>M6/L6</f>
        <v>165.65294117647045</v>
      </c>
      <c r="O6" s="101">
        <f>L6-I6</f>
        <v>0</v>
      </c>
      <c r="P6" s="102">
        <f>N6-K6</f>
        <v>-26.876470588235435</v>
      </c>
      <c r="Q6" s="103">
        <f>N6/K6</f>
        <v>0.86040329972502216</v>
      </c>
      <c r="R6" s="277"/>
      <c r="S6" s="1">
        <v>0.43287037037037035</v>
      </c>
      <c r="T6" s="2">
        <v>0.47916666666666669</v>
      </c>
      <c r="U6" s="104">
        <v>8.3333333333334103</v>
      </c>
      <c r="V6" s="105">
        <v>66.666666666666728</v>
      </c>
      <c r="W6" s="106">
        <v>0.47916666666666669</v>
      </c>
      <c r="X6" s="107">
        <v>0.51874999999999993</v>
      </c>
      <c r="Y6" s="262"/>
      <c r="Z6" s="263"/>
      <c r="AA6" s="111">
        <f>M6-J6</f>
        <v>-456.90000000000236</v>
      </c>
      <c r="AB6" s="112">
        <f>M6/J6</f>
        <v>0.86040329972502216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2815.9707920792098</v>
      </c>
      <c r="N21" s="139">
        <f>M21/L21</f>
        <v>165.64534071054175</v>
      </c>
      <c r="O21" s="140">
        <f>L21-I21</f>
        <v>0</v>
      </c>
      <c r="P21" s="141">
        <f>N21-K21</f>
        <v>-26.884071054164139</v>
      </c>
      <c r="Q21" s="142">
        <f>N21/K21</f>
        <v>0.86036382281674595</v>
      </c>
      <c r="R21" s="278"/>
      <c r="S21" s="143">
        <f>S5</f>
        <v>0.38967592592592593</v>
      </c>
      <c r="T21" s="144">
        <f>INDEX(T5:T20,COUNTA(T5:T20))</f>
        <v>0.47916666666666669</v>
      </c>
      <c r="U21" s="145"/>
      <c r="V21" s="145"/>
      <c r="W21" s="146"/>
      <c r="X21" s="147"/>
      <c r="Y21" s="265"/>
      <c r="Z21" s="266"/>
      <c r="AA21" s="148">
        <f>M21-J21</f>
        <v>-457.02920792079021</v>
      </c>
      <c r="AB21" s="149">
        <f>M21/J21</f>
        <v>0.86036382281674606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828</v>
      </c>
      <c r="G22" s="95">
        <f t="shared" ref="G22:G23" si="5">E22*F22</f>
        <v>21130.560000000001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2580.7792207792145</v>
      </c>
      <c r="N22" s="99">
        <f>M22/L22</f>
        <v>215.06493506493453</v>
      </c>
      <c r="O22" s="101">
        <f>L22-I22</f>
        <v>0</v>
      </c>
      <c r="P22" s="102">
        <f>N22-K22</f>
        <v>-34.935064935065469</v>
      </c>
      <c r="Q22" s="103">
        <f>N22/K22</f>
        <v>0.86025974025973817</v>
      </c>
      <c r="R22" s="276">
        <f>Q38</f>
        <v>0.8602469216958295</v>
      </c>
      <c r="S22" s="1">
        <v>0.31874999999999998</v>
      </c>
      <c r="T22" s="2">
        <v>0.33211805555555557</v>
      </c>
      <c r="U22" s="104">
        <v>5.9999999999999787</v>
      </c>
      <c r="V22" s="105">
        <v>19.25000000000005</v>
      </c>
      <c r="W22" s="106"/>
      <c r="X22" s="151"/>
      <c r="Y22" s="279"/>
      <c r="Z22" s="280"/>
      <c r="AA22" s="109">
        <f>M22-J22</f>
        <v>-419.22077922078552</v>
      </c>
      <c r="AB22" s="152">
        <f>M22/J22</f>
        <v>0.86025974025973817</v>
      </c>
      <c r="AC22" s="267">
        <f>AB38</f>
        <v>0.8602469216958295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2266</v>
      </c>
      <c r="G23" s="95">
        <f t="shared" si="5"/>
        <v>58100.24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2580.7023093957623</v>
      </c>
      <c r="N23" s="99">
        <f>M23/L23</f>
        <v>234.60930085416021</v>
      </c>
      <c r="O23" s="101">
        <f>L23-I23</f>
        <v>0</v>
      </c>
      <c r="P23" s="102">
        <f>N23-K23</f>
        <v>-38.117971873112538</v>
      </c>
      <c r="Q23" s="103">
        <f>N23/K23</f>
        <v>0.86023410313192072</v>
      </c>
      <c r="R23" s="277"/>
      <c r="S23" s="1">
        <v>0.33771990740740743</v>
      </c>
      <c r="T23" s="2">
        <v>0.37430555555555556</v>
      </c>
      <c r="U23" s="104">
        <v>8.0666666666666753</v>
      </c>
      <c r="V23" s="105">
        <v>52.683333333333309</v>
      </c>
      <c r="W23" s="106"/>
      <c r="X23" s="107"/>
      <c r="Y23" s="262"/>
      <c r="Z23" s="263"/>
      <c r="AA23" s="111">
        <f>M23-J23</f>
        <v>-419.29769060423769</v>
      </c>
      <c r="AB23" s="103">
        <f>M23/J23</f>
        <v>0.86023410313192072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2580.7407650874884</v>
      </c>
      <c r="N38" s="139">
        <f>M38/L38</f>
        <v>224.4122404423903</v>
      </c>
      <c r="O38" s="140">
        <f>L38-I38</f>
        <v>0</v>
      </c>
      <c r="P38" s="141">
        <f>N38-K38</f>
        <v>-36.457324775001013</v>
      </c>
      <c r="Q38" s="142">
        <f>N38/K38</f>
        <v>0.8602469216958295</v>
      </c>
      <c r="R38" s="278"/>
      <c r="S38" s="143">
        <f>S22</f>
        <v>0.31874999999999998</v>
      </c>
      <c r="T38" s="144">
        <f>INDEX(T22:T37,COUNTA(T22:T37))</f>
        <v>0.37430555555555556</v>
      </c>
      <c r="U38" s="145"/>
      <c r="V38" s="156"/>
      <c r="W38" s="135"/>
      <c r="X38" s="139"/>
      <c r="Y38" s="265"/>
      <c r="Z38" s="266"/>
      <c r="AA38" s="157">
        <f>M38-J38</f>
        <v>-419.2592349125116</v>
      </c>
      <c r="AB38" s="142">
        <f>M38/J38</f>
        <v>0.8602469216958295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1016</v>
      </c>
      <c r="G39" s="159">
        <f t="shared" ref="G39:G41" si="9">E39*F39</f>
        <v>14284.960000000001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2196.7567567567612</v>
      </c>
      <c r="N39" s="163">
        <f>M39/L39</f>
        <v>366.12612612612685</v>
      </c>
      <c r="O39" s="165">
        <f>L39-I39</f>
        <v>0</v>
      </c>
      <c r="P39" s="166">
        <f>N39-K39</f>
        <v>-67.207207207206466</v>
      </c>
      <c r="Q39" s="152">
        <f>N39/K39</f>
        <v>0.84490644490644662</v>
      </c>
      <c r="R39" s="276">
        <f>Q55</f>
        <v>0.84404864390563816</v>
      </c>
      <c r="S39" s="167">
        <v>0.25017361111111114</v>
      </c>
      <c r="T39" s="168">
        <v>0.26944444444444443</v>
      </c>
      <c r="U39" s="169"/>
      <c r="V39" s="170">
        <v>27.749999999999943</v>
      </c>
      <c r="W39" s="168"/>
      <c r="X39" s="171"/>
      <c r="Y39" s="279"/>
      <c r="Z39" s="280"/>
      <c r="AA39" s="109">
        <f>M39-J39</f>
        <v>-403.24324324323879</v>
      </c>
      <c r="AB39" s="152">
        <f>M39/J39</f>
        <v>0.84490644490644662</v>
      </c>
      <c r="AC39" s="267">
        <f>AB55</f>
        <v>0.84404864390563805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1235</v>
      </c>
      <c r="G40" s="95">
        <f t="shared" si="9"/>
        <v>18290.350000000002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2200.9900990099</v>
      </c>
      <c r="N40" s="99">
        <f>M40/L40</f>
        <v>366.83168316831666</v>
      </c>
      <c r="O40" s="101">
        <f>L40-I40</f>
        <v>0</v>
      </c>
      <c r="P40" s="102">
        <f>N40-K40</f>
        <v>-66.501650165016656</v>
      </c>
      <c r="Q40" s="103">
        <f>N40/K40</f>
        <v>0.84653465346534618</v>
      </c>
      <c r="R40" s="277"/>
      <c r="S40" s="1">
        <v>0.27384259259259258</v>
      </c>
      <c r="T40" s="2">
        <v>0.29722222222222222</v>
      </c>
      <c r="U40" s="104">
        <v>6.3333333333333375</v>
      </c>
      <c r="V40" s="105">
        <v>33.666666666666679</v>
      </c>
      <c r="W40" s="106"/>
      <c r="X40" s="113"/>
      <c r="Y40" s="262"/>
      <c r="Z40" s="263"/>
      <c r="AA40" s="111">
        <f>M40-J40</f>
        <v>-399.00990099010005</v>
      </c>
      <c r="AB40" s="103">
        <f>M40/J40</f>
        <v>0.84653465346534618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660</v>
      </c>
      <c r="G41" s="95">
        <f t="shared" si="9"/>
        <v>11794.2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2185.8325666973151</v>
      </c>
      <c r="N41" s="99">
        <f>M41/L41</f>
        <v>364.30542778288583</v>
      </c>
      <c r="O41" s="101">
        <f>L41-I41</f>
        <v>0</v>
      </c>
      <c r="P41" s="102">
        <f>N41-K41</f>
        <v>-69.027905550447485</v>
      </c>
      <c r="Q41" s="103">
        <f>N41/K41</f>
        <v>0.84070483334512114</v>
      </c>
      <c r="R41" s="277"/>
      <c r="S41" s="1">
        <v>0.30208333333333326</v>
      </c>
      <c r="T41" s="2">
        <v>0.31466435185185188</v>
      </c>
      <c r="U41" s="104">
        <v>6.9999999999998952</v>
      </c>
      <c r="V41" s="105">
        <v>18.116666666666809</v>
      </c>
      <c r="W41" s="106"/>
      <c r="X41" s="113"/>
      <c r="Y41" s="262"/>
      <c r="Z41" s="263"/>
      <c r="AA41" s="111">
        <f>M41-J41</f>
        <v>-414.16743330268491</v>
      </c>
      <c r="AB41" s="103">
        <f>M41/J41</f>
        <v>0.84070483334512114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2194.5264741546589</v>
      </c>
      <c r="N55" s="139">
        <f>M55/L55</f>
        <v>365.75441235910984</v>
      </c>
      <c r="O55" s="140">
        <f>L55-I55</f>
        <v>0</v>
      </c>
      <c r="P55" s="141">
        <f>N55-K55</f>
        <v>-67.578920974223479</v>
      </c>
      <c r="Q55" s="142">
        <f>N55/K55</f>
        <v>0.84404864390563816</v>
      </c>
      <c r="R55" s="278"/>
      <c r="S55" s="143">
        <f>S39</f>
        <v>0.25017361111111114</v>
      </c>
      <c r="T55" s="144">
        <f>INDEX(T39:T54,COUNTA(T39:T54))</f>
        <v>0.31466435185185188</v>
      </c>
      <c r="U55" s="145"/>
      <c r="V55" s="156"/>
      <c r="W55" s="135"/>
      <c r="X55" s="139"/>
      <c r="Y55" s="265"/>
      <c r="Z55" s="266"/>
      <c r="AA55" s="157">
        <f>M55-J55</f>
        <v>-405.4735258453411</v>
      </c>
      <c r="AB55" s="142">
        <f>M55/J55</f>
        <v>0.84404864390563805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5851</v>
      </c>
      <c r="G56" s="159">
        <f t="shared" ref="G56" si="14">E56*F56</f>
        <v>82089.53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2386.8101983002825</v>
      </c>
      <c r="N56" s="163">
        <f>M56/L56</f>
        <v>596.70254957507063</v>
      </c>
      <c r="O56" s="165">
        <f>L56-I56</f>
        <v>0</v>
      </c>
      <c r="P56" s="166">
        <f>N56-K56</f>
        <v>-78.297450424929366</v>
      </c>
      <c r="Q56" s="152">
        <f>N56/K56</f>
        <v>0.88400377714825285</v>
      </c>
      <c r="R56" s="276">
        <f>Q72</f>
        <v>0.88400377714825285</v>
      </c>
      <c r="S56" s="167">
        <v>0.25</v>
      </c>
      <c r="T56" s="168">
        <v>0.35214120370370372</v>
      </c>
      <c r="U56" s="169"/>
      <c r="V56" s="170">
        <v>147.08333333333337</v>
      </c>
      <c r="W56" s="173"/>
      <c r="X56" s="151"/>
      <c r="Y56" s="279"/>
      <c r="Z56" s="280"/>
      <c r="AA56" s="109">
        <f>M56-J56</f>
        <v>-313.18980169971746</v>
      </c>
      <c r="AB56" s="152">
        <f>M56/J56</f>
        <v>0.88400377714825285</v>
      </c>
      <c r="AC56" s="267">
        <f>AB72</f>
        <v>0.88400377714825285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2386.8101983002825</v>
      </c>
      <c r="N72" s="139">
        <f t="shared" ref="N72:N77" si="18">M72/L72</f>
        <v>596.70254957507063</v>
      </c>
      <c r="O72" s="140">
        <f t="shared" ref="O72:O77" si="19">L72-I72</f>
        <v>0</v>
      </c>
      <c r="P72" s="141">
        <f t="shared" ref="P72:P77" si="20">N72-K72</f>
        <v>-78.297450424929366</v>
      </c>
      <c r="Q72" s="142">
        <f t="shared" ref="Q72:Q77" si="21">N72/K72</f>
        <v>0.88400377714825285</v>
      </c>
      <c r="R72" s="278"/>
      <c r="S72" s="143">
        <f>S56</f>
        <v>0.25</v>
      </c>
      <c r="T72" s="144">
        <f>INDEX(T56:T71,COUNTA(T56:T71))</f>
        <v>0.35214120370370372</v>
      </c>
      <c r="U72" s="145"/>
      <c r="V72" s="156"/>
      <c r="W72" s="89"/>
      <c r="X72" s="91"/>
      <c r="Y72" s="265"/>
      <c r="Z72" s="266"/>
      <c r="AA72" s="157">
        <f t="shared" ref="AA72:AA77" si="22">M72-J72</f>
        <v>-313.18980169971746</v>
      </c>
      <c r="AB72" s="142">
        <f t="shared" ref="AB72:AB77" si="23">M72/J72</f>
        <v>0.88400377714825285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1447</v>
      </c>
      <c r="G73" s="159">
        <f t="shared" ref="G73:G77" si="24">E73*F73</f>
        <v>31038.149999999998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2843.4497816593894</v>
      </c>
      <c r="N73" s="163">
        <f t="shared" si="18"/>
        <v>947.81659388646312</v>
      </c>
      <c r="O73" s="165">
        <f t="shared" si="19"/>
        <v>0</v>
      </c>
      <c r="P73" s="166">
        <f t="shared" si="20"/>
        <v>-152.18340611353688</v>
      </c>
      <c r="Q73" s="152">
        <f t="shared" si="21"/>
        <v>0.86165144898769375</v>
      </c>
      <c r="R73" s="276">
        <f>Q89</f>
        <v>0.8666892678408924</v>
      </c>
      <c r="S73" s="167">
        <v>0.16699074074074075</v>
      </c>
      <c r="T73" s="168">
        <v>0.18819444444444444</v>
      </c>
      <c r="U73" s="169"/>
      <c r="V73" s="170">
        <v>30.533333333333324</v>
      </c>
      <c r="W73" s="173"/>
      <c r="X73" s="151"/>
      <c r="Y73" s="279"/>
      <c r="Z73" s="280"/>
      <c r="AA73" s="109">
        <f t="shared" si="22"/>
        <v>-456.55021834061063</v>
      </c>
      <c r="AB73" s="152">
        <f t="shared" si="23"/>
        <v>0.86165144898769375</v>
      </c>
      <c r="AC73" s="267">
        <f>AB89</f>
        <v>0.8666892678408924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3327</v>
      </c>
      <c r="G74" s="95">
        <f t="shared" si="24"/>
        <v>52267.170000000006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2865.3588516746413</v>
      </c>
      <c r="N74" s="99">
        <f t="shared" si="18"/>
        <v>955.11961722488047</v>
      </c>
      <c r="O74" s="101">
        <f t="shared" si="19"/>
        <v>0</v>
      </c>
      <c r="P74" s="102">
        <f t="shared" si="20"/>
        <v>-144.88038277511953</v>
      </c>
      <c r="Q74" s="103">
        <f t="shared" si="21"/>
        <v>0.86829056111352765</v>
      </c>
      <c r="R74" s="277"/>
      <c r="S74" s="1">
        <v>0.19259259259259259</v>
      </c>
      <c r="T74" s="2">
        <v>0.24097222222222223</v>
      </c>
      <c r="U74" s="104">
        <v>6.3333333333333375</v>
      </c>
      <c r="V74" s="105">
        <v>69.666666666666671</v>
      </c>
      <c r="W74" s="106"/>
      <c r="X74" s="107"/>
      <c r="Y74" s="262"/>
      <c r="Z74" s="263"/>
      <c r="AA74" s="111">
        <f t="shared" si="22"/>
        <v>-434.6411483253587</v>
      </c>
      <c r="AB74" s="103">
        <f t="shared" si="23"/>
        <v>0.86829056111352765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1579</v>
      </c>
      <c r="G75" s="95">
        <f t="shared" si="24"/>
        <v>35180.120000000003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2852.1826392373323</v>
      </c>
      <c r="N75" s="99">
        <f t="shared" si="18"/>
        <v>570.43652784746644</v>
      </c>
      <c r="O75" s="101">
        <f t="shared" si="19"/>
        <v>0</v>
      </c>
      <c r="P75" s="102">
        <f t="shared" si="20"/>
        <v>-89.563472152533564</v>
      </c>
      <c r="Q75" s="103">
        <f t="shared" si="21"/>
        <v>0.86429776946585823</v>
      </c>
      <c r="R75" s="277"/>
      <c r="S75" s="1">
        <v>0.24374999999999999</v>
      </c>
      <c r="T75" s="2">
        <v>0.26681712962962961</v>
      </c>
      <c r="U75" s="104">
        <v>3.9999999999999858</v>
      </c>
      <c r="V75" s="105">
        <v>33.216666666666647</v>
      </c>
      <c r="W75" s="106"/>
      <c r="X75" s="107"/>
      <c r="Y75" s="262"/>
      <c r="Z75" s="263"/>
      <c r="AA75" s="111">
        <f t="shared" si="22"/>
        <v>-447.8173607626677</v>
      </c>
      <c r="AB75" s="103">
        <f t="shared" si="23"/>
        <v>0.86429776946585823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3677</v>
      </c>
      <c r="G76" s="95">
        <f t="shared" si="24"/>
        <v>65781.53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2867.0565302144232</v>
      </c>
      <c r="N76" s="99">
        <f t="shared" si="18"/>
        <v>716.7641325536058</v>
      </c>
      <c r="O76" s="101">
        <f t="shared" si="19"/>
        <v>0</v>
      </c>
      <c r="P76" s="102">
        <f t="shared" si="20"/>
        <v>-108.2358674463942</v>
      </c>
      <c r="Q76" s="103">
        <f t="shared" si="21"/>
        <v>0.86880500915588588</v>
      </c>
      <c r="R76" s="277"/>
      <c r="S76" s="1">
        <v>0.27086805555555554</v>
      </c>
      <c r="T76" s="2">
        <v>0.32430555555555557</v>
      </c>
      <c r="U76" s="104">
        <v>5.8333333333333393</v>
      </c>
      <c r="V76" s="105">
        <v>76.950000000000045</v>
      </c>
      <c r="W76" s="106"/>
      <c r="X76" s="107"/>
      <c r="Y76" s="262"/>
      <c r="Z76" s="263"/>
      <c r="AA76" s="111">
        <f t="shared" si="22"/>
        <v>-432.94346978557678</v>
      </c>
      <c r="AB76" s="103">
        <f t="shared" si="23"/>
        <v>0.86880500915588588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5988</v>
      </c>
      <c r="G77" s="95">
        <f t="shared" si="24"/>
        <v>99760.08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2872.3251165889387</v>
      </c>
      <c r="N77" s="99">
        <f t="shared" si="18"/>
        <v>718.08127914723468</v>
      </c>
      <c r="O77" s="101">
        <f t="shared" si="19"/>
        <v>0</v>
      </c>
      <c r="P77" s="102">
        <f t="shared" si="20"/>
        <v>-106.91872085276532</v>
      </c>
      <c r="Q77" s="103">
        <f t="shared" si="21"/>
        <v>0.87040155048149659</v>
      </c>
      <c r="R77" s="277"/>
      <c r="S77" s="1">
        <v>0.32708333333333328</v>
      </c>
      <c r="T77" s="2">
        <v>0.41394675925925928</v>
      </c>
      <c r="U77" s="104">
        <v>3.9999999999999059</v>
      </c>
      <c r="V77" s="105">
        <v>125.08333333333343</v>
      </c>
      <c r="W77" s="106"/>
      <c r="X77" s="107"/>
      <c r="Y77" s="262"/>
      <c r="Z77" s="263"/>
      <c r="AA77" s="111">
        <f t="shared" si="22"/>
        <v>-427.67488341106127</v>
      </c>
      <c r="AB77" s="103">
        <f t="shared" si="23"/>
        <v>0.87040155048149659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2860.0745838749449</v>
      </c>
      <c r="N89" s="139">
        <f t="shared" ref="N89:N94" si="29">M89/L89</f>
        <v>752.65120628288025</v>
      </c>
      <c r="O89" s="140">
        <f t="shared" ref="O89:O94" si="30">L89-I89</f>
        <v>0</v>
      </c>
      <c r="P89" s="141">
        <f t="shared" ref="P89:P94" si="31">N89-K89</f>
        <v>-115.76984634869871</v>
      </c>
      <c r="Q89" s="142">
        <f t="shared" ref="Q89:Q94" si="32">N89/K89</f>
        <v>0.8666892678408924</v>
      </c>
      <c r="R89" s="278"/>
      <c r="S89" s="143">
        <f>S73</f>
        <v>0.16699074074074075</v>
      </c>
      <c r="T89" s="144">
        <f>INDEX(T73:T88,COUNTA(T73:T88))</f>
        <v>0.41394675925925928</v>
      </c>
      <c r="U89" s="145"/>
      <c r="V89" s="156"/>
      <c r="W89" s="89"/>
      <c r="X89" s="91"/>
      <c r="Y89" s="265"/>
      <c r="Z89" s="266"/>
      <c r="AA89" s="157">
        <f t="shared" ref="AA89:AA94" si="33">M89-J89</f>
        <v>-439.92541612505511</v>
      </c>
      <c r="AB89" s="142">
        <f t="shared" ref="AB89:AB94" si="34">M89/J89</f>
        <v>0.8666892678408924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24.82</v>
      </c>
      <c r="F90" s="87">
        <v>3080</v>
      </c>
      <c r="G90" s="159">
        <f t="shared" ref="G90:G94" si="35">E90*F90</f>
        <v>76445.600000000006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2850.3856041131107</v>
      </c>
      <c r="N90" s="163">
        <f t="shared" si="29"/>
        <v>712.59640102827768</v>
      </c>
      <c r="O90" s="165">
        <f t="shared" si="30"/>
        <v>0</v>
      </c>
      <c r="P90" s="166">
        <f t="shared" si="31"/>
        <v>-112.40359897172232</v>
      </c>
      <c r="Q90" s="152">
        <f t="shared" si="32"/>
        <v>0.86375321336760935</v>
      </c>
      <c r="R90" s="276">
        <f>Q106</f>
        <v>0.85097227021822486</v>
      </c>
      <c r="S90" s="167">
        <v>0.16678240740740741</v>
      </c>
      <c r="T90" s="168">
        <v>0.21180555555555555</v>
      </c>
      <c r="U90" s="169"/>
      <c r="V90" s="170">
        <v>64.833333333333329</v>
      </c>
      <c r="W90" s="173"/>
      <c r="X90" s="151"/>
      <c r="Y90" s="279"/>
      <c r="Z90" s="280"/>
      <c r="AA90" s="109">
        <f t="shared" si="33"/>
        <v>-449.61439588688927</v>
      </c>
      <c r="AB90" s="152">
        <f t="shared" si="34"/>
        <v>0.86375321336760935</v>
      </c>
      <c r="AC90" s="267">
        <f>AB106</f>
        <v>0.85097227021822497</v>
      </c>
    </row>
    <row r="91" spans="1:29" ht="15.75" customHeight="1">
      <c r="A91" s="282"/>
      <c r="B91" s="92" t="s">
        <v>115</v>
      </c>
      <c r="C91" s="260" t="s">
        <v>126</v>
      </c>
      <c r="D91" s="261"/>
      <c r="E91" s="93">
        <v>30</v>
      </c>
      <c r="F91" s="94">
        <v>4614</v>
      </c>
      <c r="G91" s="95">
        <f t="shared" si="35"/>
        <v>138420</v>
      </c>
      <c r="H91" s="96"/>
      <c r="I91" s="97">
        <v>3</v>
      </c>
      <c r="J91" s="98">
        <v>3000</v>
      </c>
      <c r="K91" s="99">
        <f t="shared" ref="K91:K130" si="36">J91/I91</f>
        <v>1000</v>
      </c>
      <c r="L91" s="100">
        <v>3</v>
      </c>
      <c r="M91" s="98">
        <f>F91/V91*60</f>
        <v>2620.7636478384352</v>
      </c>
      <c r="N91" s="99">
        <f t="shared" si="29"/>
        <v>873.58788261281177</v>
      </c>
      <c r="O91" s="101">
        <f t="shared" si="30"/>
        <v>0</v>
      </c>
      <c r="P91" s="102">
        <f t="shared" si="31"/>
        <v>-126.41211738718823</v>
      </c>
      <c r="Q91" s="103">
        <f t="shared" si="32"/>
        <v>0.87358788261281173</v>
      </c>
      <c r="R91" s="277"/>
      <c r="S91" s="1">
        <v>0.22525462962962964</v>
      </c>
      <c r="T91" s="2">
        <v>0.2986111111111111</v>
      </c>
      <c r="U91" s="104">
        <v>19.366666666666681</v>
      </c>
      <c r="V91" s="105">
        <v>105.63333333333331</v>
      </c>
      <c r="W91" s="106"/>
      <c r="X91" s="107"/>
      <c r="Y91" s="262"/>
      <c r="Z91" s="263"/>
      <c r="AA91" s="111">
        <f t="shared" si="33"/>
        <v>-379.23635216156481</v>
      </c>
      <c r="AB91" s="103">
        <f t="shared" si="34"/>
        <v>0.87358788261281173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3045</v>
      </c>
      <c r="G92" s="95">
        <f t="shared" si="35"/>
        <v>55358.1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3024.0000000000018</v>
      </c>
      <c r="N92" s="99">
        <f t="shared" si="29"/>
        <v>1008.0000000000006</v>
      </c>
      <c r="O92" s="101">
        <f t="shared" si="30"/>
        <v>0</v>
      </c>
      <c r="P92" s="102">
        <f t="shared" si="31"/>
        <v>-191.99999999999943</v>
      </c>
      <c r="Q92" s="103">
        <f t="shared" si="32"/>
        <v>0.84000000000000052</v>
      </c>
      <c r="R92" s="277"/>
      <c r="S92" s="1">
        <v>0.31041666666666667</v>
      </c>
      <c r="T92" s="2">
        <v>0.35237268518518516</v>
      </c>
      <c r="U92" s="104">
        <v>17.000000000000021</v>
      </c>
      <c r="V92" s="105">
        <v>60.416666666666629</v>
      </c>
      <c r="W92" s="106"/>
      <c r="X92" s="107"/>
      <c r="Y92" s="262"/>
      <c r="Z92" s="263"/>
      <c r="AA92" s="111">
        <f t="shared" si="33"/>
        <v>-575.99999999999818</v>
      </c>
      <c r="AB92" s="103">
        <f t="shared" si="34"/>
        <v>0.84000000000000052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2579</v>
      </c>
      <c r="G93" s="95">
        <f t="shared" si="35"/>
        <v>46886.22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3024.2345276872993</v>
      </c>
      <c r="N93" s="99">
        <f t="shared" si="29"/>
        <v>1008.0781758957664</v>
      </c>
      <c r="O93" s="101">
        <f t="shared" si="30"/>
        <v>0</v>
      </c>
      <c r="P93" s="102">
        <f t="shared" si="31"/>
        <v>-191.92182410423356</v>
      </c>
      <c r="Q93" s="103">
        <f t="shared" si="32"/>
        <v>0.84006514657980536</v>
      </c>
      <c r="R93" s="277"/>
      <c r="S93" s="1">
        <v>0.36597222222222225</v>
      </c>
      <c r="T93" s="2">
        <v>0.40150462962962963</v>
      </c>
      <c r="U93" s="104">
        <v>19.58333333333341</v>
      </c>
      <c r="V93" s="105">
        <v>51.166666666666615</v>
      </c>
      <c r="W93" s="106"/>
      <c r="X93" s="107"/>
      <c r="Y93" s="262"/>
      <c r="Z93" s="263"/>
      <c r="AA93" s="111">
        <f t="shared" si="33"/>
        <v>-575.76547231270069</v>
      </c>
      <c r="AB93" s="103">
        <f t="shared" si="34"/>
        <v>0.84006514657980536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7461</v>
      </c>
      <c r="G94" s="95">
        <f t="shared" si="35"/>
        <v>106543.08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3032.2420410927989</v>
      </c>
      <c r="N94" s="99">
        <f t="shared" si="29"/>
        <v>1010.7473470309329</v>
      </c>
      <c r="O94" s="101">
        <f t="shared" si="30"/>
        <v>0</v>
      </c>
      <c r="P94" s="102">
        <f t="shared" si="31"/>
        <v>-189.25265296906707</v>
      </c>
      <c r="Q94" s="103">
        <f t="shared" si="32"/>
        <v>0.84228945585911075</v>
      </c>
      <c r="R94" s="277"/>
      <c r="S94" s="1">
        <v>0.41275462962962961</v>
      </c>
      <c r="T94" s="2">
        <v>0.51527777777777772</v>
      </c>
      <c r="U94" s="104">
        <v>16.199999999999974</v>
      </c>
      <c r="V94" s="105">
        <v>147.63333333333327</v>
      </c>
      <c r="W94" s="106"/>
      <c r="X94" s="107"/>
      <c r="Y94" s="262"/>
      <c r="Z94" s="263"/>
      <c r="AA94" s="111">
        <f t="shared" si="33"/>
        <v>-567.7579589072011</v>
      </c>
      <c r="AB94" s="103">
        <f t="shared" si="34"/>
        <v>0.84228945585911086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3.2</v>
      </c>
      <c r="J106" s="138">
        <f t="shared" si="37"/>
        <v>3420</v>
      </c>
      <c r="K106" s="139">
        <f t="shared" ref="K106" si="38">J106/I106</f>
        <v>1068.75</v>
      </c>
      <c r="L106" s="137">
        <f t="shared" ref="L106:M106" si="39">AVERAGE(L90:L105)</f>
        <v>3.2</v>
      </c>
      <c r="M106" s="138">
        <f t="shared" si="39"/>
        <v>2910.3251641463294</v>
      </c>
      <c r="N106" s="139">
        <f>M106/L106</f>
        <v>909.47661379572787</v>
      </c>
      <c r="O106" s="140">
        <f>L106-I106</f>
        <v>0</v>
      </c>
      <c r="P106" s="141">
        <f>N106-K106</f>
        <v>-159.27338620427213</v>
      </c>
      <c r="Q106" s="142">
        <f>N106/K106</f>
        <v>0.85097227021822486</v>
      </c>
      <c r="R106" s="278"/>
      <c r="S106" s="143">
        <f>S90</f>
        <v>0.16678240740740741</v>
      </c>
      <c r="T106" s="144">
        <f>INDEX(T90:T105,COUNTA(T90:T105))</f>
        <v>0.51527777777777772</v>
      </c>
      <c r="U106" s="145"/>
      <c r="V106" s="156"/>
      <c r="W106" s="89"/>
      <c r="X106" s="91"/>
      <c r="Y106" s="265"/>
      <c r="Z106" s="266"/>
      <c r="AA106" s="157">
        <f>M106-J106</f>
        <v>-509.67483585367063</v>
      </c>
      <c r="AB106" s="142">
        <f>M106/J106</f>
        <v>0.85097227021822497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125</v>
      </c>
      <c r="D107" s="275"/>
      <c r="E107" s="158">
        <v>25.03</v>
      </c>
      <c r="F107" s="87">
        <v>2951</v>
      </c>
      <c r="G107" s="159">
        <f t="shared" ref="G107:G110" si="40">E107*F107</f>
        <v>73863.53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2845.8612376105007</v>
      </c>
      <c r="N107" s="163">
        <f>M107/L107</f>
        <v>711.46530940262517</v>
      </c>
      <c r="O107" s="165">
        <f>L107-I107</f>
        <v>0</v>
      </c>
      <c r="P107" s="166">
        <f>N107-K107</f>
        <v>-113.53469059737483</v>
      </c>
      <c r="Q107" s="152">
        <f>N107/K107</f>
        <v>0.86238219321530318</v>
      </c>
      <c r="R107" s="276">
        <f>Q123</f>
        <v>0.86671459638584636</v>
      </c>
      <c r="S107" s="167">
        <v>0.16666666666666666</v>
      </c>
      <c r="T107" s="168">
        <v>0.20987268518518518</v>
      </c>
      <c r="U107" s="169"/>
      <c r="V107" s="170">
        <v>62.216666666666669</v>
      </c>
      <c r="W107" s="168"/>
      <c r="X107" s="171"/>
      <c r="Y107" s="279"/>
      <c r="Z107" s="280"/>
      <c r="AA107" s="109">
        <f>M107-J107</f>
        <v>-454.13876238949933</v>
      </c>
      <c r="AB107" s="152">
        <f>M107/J107</f>
        <v>0.86238219321530318</v>
      </c>
      <c r="AC107" s="267">
        <f>AB123</f>
        <v>0.86671459638584636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4555</v>
      </c>
      <c r="G108" s="95">
        <f t="shared" si="40"/>
        <v>115924.75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2854.3080939947786</v>
      </c>
      <c r="N108" s="99">
        <f>M108/L108</f>
        <v>713.57702349869464</v>
      </c>
      <c r="O108" s="101">
        <f>L108-I108</f>
        <v>0</v>
      </c>
      <c r="P108" s="102">
        <f>N108-K108</f>
        <v>-111.42297650130536</v>
      </c>
      <c r="Q108" s="103">
        <f>N108/K108</f>
        <v>0.86494184666508445</v>
      </c>
      <c r="R108" s="277"/>
      <c r="S108" s="1">
        <v>0.22031249999999999</v>
      </c>
      <c r="T108" s="2">
        <v>0.28680555555555554</v>
      </c>
      <c r="U108" s="104">
        <v>15.033333333333339</v>
      </c>
      <c r="V108" s="105">
        <v>95.749999999999986</v>
      </c>
      <c r="W108" s="106"/>
      <c r="X108" s="113"/>
      <c r="Y108" s="262"/>
      <c r="Z108" s="263"/>
      <c r="AA108" s="111">
        <f>M108-J108</f>
        <v>-445.69190600522143</v>
      </c>
      <c r="AB108" s="103">
        <f>M108/J108</f>
        <v>0.86494184666508445</v>
      </c>
      <c r="AC108" s="268"/>
    </row>
    <row r="109" spans="1:29" ht="15.75" customHeight="1">
      <c r="A109" s="271"/>
      <c r="B109" s="92" t="s">
        <v>115</v>
      </c>
      <c r="C109" s="260" t="s">
        <v>237</v>
      </c>
      <c r="D109" s="261"/>
      <c r="E109" s="93">
        <v>26.73</v>
      </c>
      <c r="F109" s="94">
        <v>5623</v>
      </c>
      <c r="G109" s="95">
        <f t="shared" si="40"/>
        <v>150302.79</v>
      </c>
      <c r="H109" s="96"/>
      <c r="I109" s="97">
        <v>4</v>
      </c>
      <c r="J109" s="98">
        <v>3300</v>
      </c>
      <c r="K109" s="99">
        <f t="shared" si="36"/>
        <v>825</v>
      </c>
      <c r="L109" s="100">
        <v>4</v>
      </c>
      <c r="M109" s="98">
        <f>F109/V109*60</f>
        <v>2858.3451002541642</v>
      </c>
      <c r="N109" s="99">
        <f>M109/L109</f>
        <v>714.58627506354105</v>
      </c>
      <c r="O109" s="101">
        <f>L109-I109</f>
        <v>0</v>
      </c>
      <c r="P109" s="102">
        <f>N109-K109</f>
        <v>-110.41372493645895</v>
      </c>
      <c r="Q109" s="103">
        <f>N109/K109</f>
        <v>0.86616518189520131</v>
      </c>
      <c r="R109" s="277"/>
      <c r="S109" s="1">
        <v>0.29791666666666666</v>
      </c>
      <c r="T109" s="2">
        <v>0.37988425925925928</v>
      </c>
      <c r="U109" s="104">
        <v>16.000000000000021</v>
      </c>
      <c r="V109" s="105">
        <v>118.03333333333337</v>
      </c>
      <c r="W109" s="106"/>
      <c r="X109" s="113"/>
      <c r="Y109" s="262"/>
      <c r="Z109" s="263"/>
      <c r="AA109" s="111">
        <f>M109-J109</f>
        <v>-441.65489974583579</v>
      </c>
      <c r="AB109" s="103">
        <f>M109/J109</f>
        <v>0.86616518189520131</v>
      </c>
      <c r="AC109" s="268"/>
    </row>
    <row r="110" spans="1:29" ht="15.75" customHeight="1">
      <c r="A110" s="271"/>
      <c r="B110" s="92" t="s">
        <v>115</v>
      </c>
      <c r="C110" s="260" t="s">
        <v>226</v>
      </c>
      <c r="D110" s="261"/>
      <c r="E110" s="93">
        <v>30</v>
      </c>
      <c r="F110" s="94">
        <v>5470</v>
      </c>
      <c r="G110" s="95">
        <f t="shared" si="40"/>
        <v>164100</v>
      </c>
      <c r="H110" s="96"/>
      <c r="I110" s="97">
        <v>4</v>
      </c>
      <c r="J110" s="98">
        <v>3000</v>
      </c>
      <c r="K110" s="99">
        <f t="shared" si="36"/>
        <v>750</v>
      </c>
      <c r="L110" s="100">
        <v>4</v>
      </c>
      <c r="M110" s="98">
        <f>F110/V110*60</f>
        <v>2622.1038615179759</v>
      </c>
      <c r="N110" s="99">
        <f>M110/L110</f>
        <v>655.52596537949398</v>
      </c>
      <c r="O110" s="101">
        <f>L110-I110</f>
        <v>0</v>
      </c>
      <c r="P110" s="102">
        <f>N110-K110</f>
        <v>-94.474034620506018</v>
      </c>
      <c r="Q110" s="103">
        <f>N110/K110</f>
        <v>0.87403462050599201</v>
      </c>
      <c r="R110" s="277"/>
      <c r="S110" s="1">
        <v>0.39097222222222222</v>
      </c>
      <c r="T110" s="2">
        <v>0.47789351851851852</v>
      </c>
      <c r="U110" s="104">
        <v>15.966666666666631</v>
      </c>
      <c r="V110" s="105">
        <v>125.16666666666667</v>
      </c>
      <c r="W110" s="106"/>
      <c r="X110" s="107"/>
      <c r="Y110" s="262"/>
      <c r="Z110" s="263"/>
      <c r="AA110" s="111">
        <f>M110-J110</f>
        <v>-377.89613848202407</v>
      </c>
      <c r="AB110" s="103">
        <f>M110/J110</f>
        <v>0.87403462050599201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4</v>
      </c>
      <c r="J123" s="138">
        <f t="shared" si="41"/>
        <v>3225</v>
      </c>
      <c r="K123" s="139">
        <f t="shared" ref="K123" si="42">J123/I123</f>
        <v>806.25</v>
      </c>
      <c r="L123" s="137">
        <f t="shared" ref="L123:M123" si="43">AVERAGE(L107:L122)</f>
        <v>4</v>
      </c>
      <c r="M123" s="138">
        <f t="shared" si="43"/>
        <v>2795.1545733443545</v>
      </c>
      <c r="N123" s="139">
        <f t="shared" ref="N123:N130" si="44">M123/L123</f>
        <v>698.78864333608863</v>
      </c>
      <c r="O123" s="140">
        <f t="shared" ref="O123:O130" si="45">L123-I123</f>
        <v>0</v>
      </c>
      <c r="P123" s="141">
        <f t="shared" ref="P123:P130" si="46">N123-K123</f>
        <v>-107.46135666391137</v>
      </c>
      <c r="Q123" s="142">
        <f t="shared" ref="Q123:Q130" si="47">N123/K123</f>
        <v>0.86671459638584636</v>
      </c>
      <c r="R123" s="278"/>
      <c r="S123" s="143">
        <f>S107</f>
        <v>0.16666666666666666</v>
      </c>
      <c r="T123" s="144">
        <f>INDEX(T107:T122,COUNTA(T107:T122))</f>
        <v>0.47789351851851852</v>
      </c>
      <c r="U123" s="145"/>
      <c r="V123" s="156"/>
      <c r="W123" s="135"/>
      <c r="X123" s="139"/>
      <c r="Y123" s="265"/>
      <c r="Z123" s="266"/>
      <c r="AA123" s="157">
        <f t="shared" ref="AA123:AA130" si="48">M123-J123</f>
        <v>-429.8454266556455</v>
      </c>
      <c r="AB123" s="142">
        <f t="shared" ref="AB123:AB130" si="49">M123/J123</f>
        <v>0.86671459638584636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2458</v>
      </c>
      <c r="G124" s="159">
        <f t="shared" ref="G124:G130" si="50">E124*F124</f>
        <v>72560.160000000003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 t="shared" ref="M124:M130" si="51">F124/V124*60</f>
        <v>2816.2953532781676</v>
      </c>
      <c r="N124" s="163">
        <f t="shared" si="44"/>
        <v>165.66443254577456</v>
      </c>
      <c r="O124" s="165">
        <f t="shared" si="45"/>
        <v>0</v>
      </c>
      <c r="P124" s="166">
        <f t="shared" si="46"/>
        <v>-26.864979218931325</v>
      </c>
      <c r="Q124" s="152">
        <f t="shared" si="47"/>
        <v>0.86046298603060423</v>
      </c>
      <c r="R124" s="276">
        <f>Q140</f>
        <v>0.84839883023957363</v>
      </c>
      <c r="S124" s="167">
        <v>0.70833333333333337</v>
      </c>
      <c r="T124" s="168">
        <v>0.7446990740740741</v>
      </c>
      <c r="U124" s="169"/>
      <c r="V124" s="170">
        <v>52.366666666666646</v>
      </c>
      <c r="W124" s="168"/>
      <c r="X124" s="171"/>
      <c r="Y124" s="279"/>
      <c r="Z124" s="280"/>
      <c r="AA124" s="109">
        <f t="shared" si="48"/>
        <v>-456.70464672183243</v>
      </c>
      <c r="AB124" s="152">
        <f t="shared" si="49"/>
        <v>0.86046298603060423</v>
      </c>
      <c r="AC124" s="267">
        <f>AB140</f>
        <v>0.84839883023957352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2519</v>
      </c>
      <c r="G125" s="95">
        <f t="shared" si="50"/>
        <v>75192.150000000009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 t="shared" si="51"/>
        <v>2816.2732919254649</v>
      </c>
      <c r="N125" s="99">
        <f t="shared" si="44"/>
        <v>165.663134819145</v>
      </c>
      <c r="O125" s="101">
        <f t="shared" si="45"/>
        <v>0</v>
      </c>
      <c r="P125" s="102">
        <f t="shared" si="46"/>
        <v>-26.866276945560884</v>
      </c>
      <c r="Q125" s="103">
        <f t="shared" si="47"/>
        <v>0.86045624562342349</v>
      </c>
      <c r="R125" s="277"/>
      <c r="S125" s="1">
        <v>0.74884259259259256</v>
      </c>
      <c r="T125" s="2">
        <v>0.78611111111111109</v>
      </c>
      <c r="U125" s="104">
        <v>5.9666666666665868</v>
      </c>
      <c r="V125" s="105">
        <v>53.666666666666686</v>
      </c>
      <c r="W125" s="106"/>
      <c r="X125" s="113"/>
      <c r="Y125" s="262"/>
      <c r="Z125" s="263"/>
      <c r="AA125" s="111">
        <f t="shared" si="48"/>
        <v>-456.72670807453505</v>
      </c>
      <c r="AB125" s="103">
        <f t="shared" si="49"/>
        <v>0.86045624562342349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962</v>
      </c>
      <c r="G126" s="95">
        <f t="shared" si="50"/>
        <v>27484.34</v>
      </c>
      <c r="H126" s="96">
        <v>2</v>
      </c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 t="shared" si="51"/>
        <v>3059.3639575971702</v>
      </c>
      <c r="N126" s="99">
        <f t="shared" si="44"/>
        <v>235.33568904593616</v>
      </c>
      <c r="O126" s="101">
        <f t="shared" si="45"/>
        <v>0</v>
      </c>
      <c r="P126" s="102">
        <f t="shared" si="46"/>
        <v>-41.587387877140742</v>
      </c>
      <c r="Q126" s="103">
        <f t="shared" si="47"/>
        <v>0.84982332155476958</v>
      </c>
      <c r="R126" s="277"/>
      <c r="S126" s="1">
        <v>0.79106481481481483</v>
      </c>
      <c r="T126" s="2">
        <v>0.8041666666666667</v>
      </c>
      <c r="U126" s="104">
        <v>7.1333333333333826</v>
      </c>
      <c r="V126" s="105">
        <v>18.866666666666685</v>
      </c>
      <c r="W126" s="106"/>
      <c r="X126" s="113"/>
      <c r="Y126" s="262"/>
      <c r="Z126" s="263"/>
      <c r="AA126" s="111">
        <f t="shared" si="48"/>
        <v>-540.63604240282984</v>
      </c>
      <c r="AB126" s="103">
        <f t="shared" si="49"/>
        <v>0.84982332155476947</v>
      </c>
      <c r="AC126" s="268"/>
    </row>
    <row r="127" spans="1:29" ht="15.75" customHeight="1">
      <c r="A127" s="282"/>
      <c r="B127" s="92" t="s">
        <v>115</v>
      </c>
      <c r="C127" s="260" t="s">
        <v>246</v>
      </c>
      <c r="D127" s="261"/>
      <c r="E127" s="93">
        <v>12.77</v>
      </c>
      <c r="F127" s="94">
        <v>959</v>
      </c>
      <c r="G127" s="95">
        <f t="shared" si="50"/>
        <v>12246.43</v>
      </c>
      <c r="H127" s="96">
        <v>2</v>
      </c>
      <c r="I127" s="97">
        <v>6</v>
      </c>
      <c r="J127" s="98">
        <v>3600</v>
      </c>
      <c r="K127" s="99">
        <f t="shared" si="36"/>
        <v>600</v>
      </c>
      <c r="L127" s="100">
        <v>6</v>
      </c>
      <c r="M127" s="98">
        <f t="shared" si="51"/>
        <v>2976.2068965516937</v>
      </c>
      <c r="N127" s="99">
        <f t="shared" si="44"/>
        <v>496.03448275861564</v>
      </c>
      <c r="O127" s="101">
        <f t="shared" si="45"/>
        <v>0</v>
      </c>
      <c r="P127" s="102">
        <f t="shared" si="46"/>
        <v>-103.96551724138436</v>
      </c>
      <c r="Q127" s="103">
        <f t="shared" si="47"/>
        <v>0.82672413793102606</v>
      </c>
      <c r="R127" s="277"/>
      <c r="S127" s="1">
        <v>0.80833333333333324</v>
      </c>
      <c r="T127" s="2">
        <v>0.8217592592592593</v>
      </c>
      <c r="U127" s="104">
        <v>5.9999999999998188</v>
      </c>
      <c r="V127" s="105">
        <v>19.333333333333531</v>
      </c>
      <c r="W127" s="106"/>
      <c r="X127" s="107"/>
      <c r="Y127" s="262"/>
      <c r="Z127" s="263"/>
      <c r="AA127" s="111">
        <f t="shared" si="48"/>
        <v>-623.79310344830628</v>
      </c>
      <c r="AB127" s="103">
        <f t="shared" si="49"/>
        <v>0.82672413793102606</v>
      </c>
      <c r="AC127" s="268"/>
    </row>
    <row r="128" spans="1:29" ht="15.75" customHeight="1">
      <c r="A128" s="282"/>
      <c r="B128" s="92" t="s">
        <v>104</v>
      </c>
      <c r="C128" s="260" t="s">
        <v>128</v>
      </c>
      <c r="D128" s="261"/>
      <c r="E128" s="93">
        <v>25.64</v>
      </c>
      <c r="F128" s="94">
        <v>2227</v>
      </c>
      <c r="G128" s="95">
        <f t="shared" si="50"/>
        <v>57100.28</v>
      </c>
      <c r="H128" s="113"/>
      <c r="I128" s="97">
        <v>11</v>
      </c>
      <c r="J128" s="98">
        <v>3000</v>
      </c>
      <c r="K128" s="99">
        <f t="shared" si="36"/>
        <v>272.72727272727275</v>
      </c>
      <c r="L128" s="114">
        <v>11</v>
      </c>
      <c r="M128" s="98">
        <f t="shared" si="51"/>
        <v>2581.1976819059864</v>
      </c>
      <c r="N128" s="99">
        <f t="shared" si="44"/>
        <v>234.65433471872603</v>
      </c>
      <c r="O128" s="101">
        <f t="shared" si="45"/>
        <v>0</v>
      </c>
      <c r="P128" s="102">
        <f t="shared" si="46"/>
        <v>-38.072938008546714</v>
      </c>
      <c r="Q128" s="103">
        <f t="shared" si="47"/>
        <v>0.86039922730199536</v>
      </c>
      <c r="R128" s="277"/>
      <c r="S128" s="1">
        <v>0.82655092592592594</v>
      </c>
      <c r="T128" s="2">
        <v>0.86250000000000004</v>
      </c>
      <c r="U128" s="104">
        <v>6.8999999999999595</v>
      </c>
      <c r="V128" s="105">
        <v>51.766666666666708</v>
      </c>
      <c r="W128" s="106">
        <v>0.86250000000000004</v>
      </c>
      <c r="X128" s="107">
        <v>0.90020833333333339</v>
      </c>
      <c r="Y128" s="262"/>
      <c r="Z128" s="263"/>
      <c r="AA128" s="111">
        <f t="shared" si="48"/>
        <v>-418.80231809401357</v>
      </c>
      <c r="AB128" s="103">
        <f t="shared" si="49"/>
        <v>0.86039922730199547</v>
      </c>
      <c r="AC128" s="268"/>
    </row>
    <row r="129" spans="1:29" ht="15.75" customHeight="1">
      <c r="A129" s="282"/>
      <c r="B129" s="92" t="s">
        <v>115</v>
      </c>
      <c r="C129" s="260" t="s">
        <v>131</v>
      </c>
      <c r="D129" s="261"/>
      <c r="E129" s="93">
        <v>28.57</v>
      </c>
      <c r="F129" s="94">
        <v>749</v>
      </c>
      <c r="G129" s="115">
        <f t="shared" si="50"/>
        <v>21398.93</v>
      </c>
      <c r="H129" s="116"/>
      <c r="I129" s="97">
        <v>13</v>
      </c>
      <c r="J129" s="98">
        <v>3600</v>
      </c>
      <c r="K129" s="99">
        <f t="shared" si="36"/>
        <v>276.92307692307691</v>
      </c>
      <c r="L129" s="100">
        <v>13</v>
      </c>
      <c r="M129" s="98">
        <f t="shared" si="51"/>
        <v>3057.1428571428778</v>
      </c>
      <c r="N129" s="99">
        <f t="shared" si="44"/>
        <v>235.16483516483675</v>
      </c>
      <c r="O129" s="101">
        <f t="shared" si="45"/>
        <v>0</v>
      </c>
      <c r="P129" s="102">
        <f t="shared" si="46"/>
        <v>-41.75824175824016</v>
      </c>
      <c r="Q129" s="103">
        <f t="shared" si="47"/>
        <v>0.84920634920635496</v>
      </c>
      <c r="R129" s="277"/>
      <c r="S129" s="1">
        <v>0.90020833333333339</v>
      </c>
      <c r="T129" s="2">
        <v>0.91041666666666665</v>
      </c>
      <c r="U129" s="104">
        <v>54.300000000000011</v>
      </c>
      <c r="V129" s="105">
        <v>14.6999999999999</v>
      </c>
      <c r="W129" s="106"/>
      <c r="X129" s="4"/>
      <c r="Y129" s="262"/>
      <c r="Z129" s="263"/>
      <c r="AA129" s="111">
        <f t="shared" si="48"/>
        <v>-542.8571428571222</v>
      </c>
      <c r="AB129" s="103">
        <f t="shared" si="49"/>
        <v>0.84920634920635496</v>
      </c>
      <c r="AC129" s="268"/>
    </row>
    <row r="130" spans="1:29" ht="15.75" customHeight="1">
      <c r="A130" s="282"/>
      <c r="B130" s="92" t="s">
        <v>115</v>
      </c>
      <c r="C130" s="260" t="s">
        <v>246</v>
      </c>
      <c r="D130" s="261"/>
      <c r="E130" s="93">
        <v>12.77</v>
      </c>
      <c r="F130" s="94">
        <v>4865</v>
      </c>
      <c r="G130" s="115">
        <f t="shared" si="50"/>
        <v>62126.049999999996</v>
      </c>
      <c r="H130" s="119"/>
      <c r="I130" s="97">
        <v>6</v>
      </c>
      <c r="J130" s="98">
        <v>3600</v>
      </c>
      <c r="K130" s="99">
        <f t="shared" si="36"/>
        <v>600</v>
      </c>
      <c r="L130" s="114">
        <v>6</v>
      </c>
      <c r="M130" s="98">
        <f t="shared" si="51"/>
        <v>3009.2783505154648</v>
      </c>
      <c r="N130" s="99">
        <f t="shared" si="44"/>
        <v>501.54639175257745</v>
      </c>
      <c r="O130" s="120">
        <f t="shared" si="45"/>
        <v>0</v>
      </c>
      <c r="P130" s="121">
        <f t="shared" si="46"/>
        <v>-98.453608247422551</v>
      </c>
      <c r="Q130" s="122">
        <f t="shared" si="47"/>
        <v>0.83591065292096245</v>
      </c>
      <c r="R130" s="277"/>
      <c r="S130" s="1">
        <v>0.91388888888888886</v>
      </c>
      <c r="T130" s="2">
        <v>0.98124999999999996</v>
      </c>
      <c r="U130" s="104">
        <v>4.9999999999999822</v>
      </c>
      <c r="V130" s="105">
        <v>96.999999999999972</v>
      </c>
      <c r="W130" s="106"/>
      <c r="X130" s="107"/>
      <c r="Y130" s="262"/>
      <c r="Z130" s="263"/>
      <c r="AA130" s="111">
        <f t="shared" si="48"/>
        <v>-590.72164948453519</v>
      </c>
      <c r="AB130" s="103">
        <f t="shared" si="49"/>
        <v>0.83591065292096245</v>
      </c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2">AVERAGE(I124:I139)</f>
        <v>11.857142857142858</v>
      </c>
      <c r="J140" s="138">
        <f t="shared" si="52"/>
        <v>3420.8571428571427</v>
      </c>
      <c r="K140" s="139">
        <f t="shared" ref="K140" si="53">J140/I140</f>
        <v>288.50602409638549</v>
      </c>
      <c r="L140" s="137">
        <f t="shared" ref="L140:M140" si="54">AVERAGE(L124:L139)</f>
        <v>11.857142857142858</v>
      </c>
      <c r="M140" s="138">
        <f t="shared" si="54"/>
        <v>2902.2511984166895</v>
      </c>
      <c r="N140" s="139">
        <f>M140/L140</f>
        <v>244.76817336044368</v>
      </c>
      <c r="O140" s="140">
        <f>L140-I140</f>
        <v>0</v>
      </c>
      <c r="P140" s="141">
        <f>N140-K140</f>
        <v>-43.737850735941805</v>
      </c>
      <c r="Q140" s="142">
        <f>N140/K140</f>
        <v>0.84839883023957363</v>
      </c>
      <c r="R140" s="278"/>
      <c r="S140" s="143">
        <f>S124</f>
        <v>0.70833333333333337</v>
      </c>
      <c r="T140" s="144">
        <f>INDEX(T124:T139,COUNTA(T124:T139))</f>
        <v>0.98124999999999996</v>
      </c>
      <c r="U140" s="145"/>
      <c r="V140" s="156"/>
      <c r="W140" s="135"/>
      <c r="X140" s="139"/>
      <c r="Y140" s="265"/>
      <c r="Z140" s="266"/>
      <c r="AA140" s="157">
        <f>M140-J140</f>
        <v>-518.60594444045319</v>
      </c>
      <c r="AB140" s="142">
        <f>M140/J140</f>
        <v>0.84839883023957352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10344</v>
      </c>
      <c r="G141" s="159">
        <f t="shared" ref="G141" si="55">E141*F141</f>
        <v>145126.32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2405.5813953488368</v>
      </c>
      <c r="N141" s="163">
        <f>M141/L141</f>
        <v>601.39534883720921</v>
      </c>
      <c r="O141" s="165">
        <f>L141-I141</f>
        <v>0</v>
      </c>
      <c r="P141" s="166">
        <f>N141-K141</f>
        <v>-73.604651162790788</v>
      </c>
      <c r="Q141" s="152">
        <f>N141/K141</f>
        <v>0.89095607235142105</v>
      </c>
      <c r="R141" s="276">
        <f>Q157</f>
        <v>0.89095607235142105</v>
      </c>
      <c r="S141" s="167">
        <v>0.70833333333333337</v>
      </c>
      <c r="T141" s="168">
        <v>0.88750000000000007</v>
      </c>
      <c r="U141" s="169"/>
      <c r="V141" s="170">
        <v>258.00000000000006</v>
      </c>
      <c r="W141" s="168"/>
      <c r="X141" s="171"/>
      <c r="Y141" s="279"/>
      <c r="Z141" s="280"/>
      <c r="AA141" s="109">
        <f>M141-J141</f>
        <v>-294.41860465116315</v>
      </c>
      <c r="AB141" s="152">
        <f>M141/J141</f>
        <v>0.89095607235142105</v>
      </c>
      <c r="AC141" s="267">
        <f>AB157</f>
        <v>0.89095607235142105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6">AVERAGE(I141:I156)</f>
        <v>4</v>
      </c>
      <c r="J157" s="138">
        <f t="shared" si="56"/>
        <v>2700</v>
      </c>
      <c r="K157" s="139">
        <f t="shared" ref="K157" si="57">J157/I157</f>
        <v>675</v>
      </c>
      <c r="L157" s="137">
        <f t="shared" ref="L157:M157" si="58">AVERAGE(L141:L156)</f>
        <v>4</v>
      </c>
      <c r="M157" s="138">
        <f t="shared" si="58"/>
        <v>2405.5813953488368</v>
      </c>
      <c r="N157" s="139">
        <f t="shared" ref="N157:N162" si="59">M157/L157</f>
        <v>601.39534883720921</v>
      </c>
      <c r="O157" s="140">
        <f t="shared" ref="O157:O162" si="60">L157-I157</f>
        <v>0</v>
      </c>
      <c r="P157" s="141">
        <f t="shared" ref="P157:P162" si="61">N157-K157</f>
        <v>-73.604651162790788</v>
      </c>
      <c r="Q157" s="142">
        <f t="shared" ref="Q157:Q162" si="62">N157/K157</f>
        <v>0.89095607235142105</v>
      </c>
      <c r="R157" s="278"/>
      <c r="S157" s="143">
        <f>S141</f>
        <v>0.70833333333333337</v>
      </c>
      <c r="T157" s="144">
        <f>INDEX(T141:T156,COUNTA(T141:T156))</f>
        <v>0.88750000000000007</v>
      </c>
      <c r="U157" s="145"/>
      <c r="V157" s="156"/>
      <c r="W157" s="135"/>
      <c r="X157" s="139"/>
      <c r="Y157" s="265"/>
      <c r="Z157" s="266"/>
      <c r="AA157" s="157">
        <f t="shared" ref="AA157:AA162" si="63">M157-J157</f>
        <v>-294.41860465116315</v>
      </c>
      <c r="AB157" s="142">
        <f t="shared" ref="AB157:AB162" si="64">M157/J157</f>
        <v>0.89095607235142105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1495</v>
      </c>
      <c r="G158" s="159">
        <f t="shared" ref="G158:G162" si="65">E158*F158</f>
        <v>41232.1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2565.300285986656</v>
      </c>
      <c r="N158" s="163">
        <f t="shared" si="59"/>
        <v>641.32507149666401</v>
      </c>
      <c r="O158" s="165">
        <f t="shared" si="60"/>
        <v>0</v>
      </c>
      <c r="P158" s="166">
        <f t="shared" si="61"/>
        <v>-108.67492850333599</v>
      </c>
      <c r="Q158" s="152">
        <f t="shared" si="62"/>
        <v>0.85510009532888531</v>
      </c>
      <c r="R158" s="276">
        <f>Q174</f>
        <v>0.86133399133300848</v>
      </c>
      <c r="S158" s="167">
        <v>0.70835648148148145</v>
      </c>
      <c r="T158" s="168">
        <v>0.73263888888888884</v>
      </c>
      <c r="U158" s="169"/>
      <c r="V158" s="170">
        <v>34.96666666666664</v>
      </c>
      <c r="W158" s="173"/>
      <c r="X158" s="151"/>
      <c r="Y158" s="279"/>
      <c r="Z158" s="280"/>
      <c r="AA158" s="109">
        <f t="shared" si="63"/>
        <v>-434.69971401334396</v>
      </c>
      <c r="AB158" s="152">
        <f t="shared" si="64"/>
        <v>0.85510009532888531</v>
      </c>
      <c r="AC158" s="267">
        <f>AB174</f>
        <v>0.86133399133300848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1186</v>
      </c>
      <c r="G159" s="95">
        <f t="shared" si="65"/>
        <v>28641.899999999998</v>
      </c>
      <c r="H159" s="96"/>
      <c r="I159" s="97">
        <v>4</v>
      </c>
      <c r="J159" s="98">
        <v>3000</v>
      </c>
      <c r="K159" s="99">
        <f t="shared" ref="K159:K162" si="66">J159/I159</f>
        <v>750</v>
      </c>
      <c r="L159" s="100">
        <v>4</v>
      </c>
      <c r="M159" s="98">
        <f>F159/V159*60</f>
        <v>2558.1785500299598</v>
      </c>
      <c r="N159" s="99">
        <f t="shared" si="59"/>
        <v>639.54463750748994</v>
      </c>
      <c r="O159" s="101">
        <f t="shared" si="60"/>
        <v>0</v>
      </c>
      <c r="P159" s="102">
        <f t="shared" si="61"/>
        <v>-110.45536249251006</v>
      </c>
      <c r="Q159" s="103">
        <f t="shared" si="62"/>
        <v>0.85272618334331995</v>
      </c>
      <c r="R159" s="277"/>
      <c r="S159" s="1">
        <v>0.73623842592592592</v>
      </c>
      <c r="T159" s="2">
        <v>0.75555555555555554</v>
      </c>
      <c r="U159" s="104">
        <v>5.1833333333333975</v>
      </c>
      <c r="V159" s="105">
        <v>27.816666666666645</v>
      </c>
      <c r="W159" s="106"/>
      <c r="X159" s="107"/>
      <c r="Y159" s="262"/>
      <c r="Z159" s="263"/>
      <c r="AA159" s="111">
        <f t="shared" si="63"/>
        <v>-441.82144997004025</v>
      </c>
      <c r="AB159" s="103">
        <f t="shared" si="64"/>
        <v>0.85272618334331995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3326</v>
      </c>
      <c r="G160" s="95">
        <f t="shared" si="65"/>
        <v>52251.460000000006</v>
      </c>
      <c r="H160" s="96"/>
      <c r="I160" s="97">
        <v>3</v>
      </c>
      <c r="J160" s="98">
        <v>3300</v>
      </c>
      <c r="K160" s="99">
        <f t="shared" si="66"/>
        <v>1100</v>
      </c>
      <c r="L160" s="100">
        <v>3</v>
      </c>
      <c r="M160" s="98">
        <f>F160/V160*60</f>
        <v>2864.497607655504</v>
      </c>
      <c r="N160" s="99">
        <f t="shared" si="59"/>
        <v>954.832535885168</v>
      </c>
      <c r="O160" s="101">
        <f t="shared" si="60"/>
        <v>0</v>
      </c>
      <c r="P160" s="102">
        <f t="shared" si="61"/>
        <v>-145.167464114832</v>
      </c>
      <c r="Q160" s="103">
        <f t="shared" si="62"/>
        <v>0.86802957807742542</v>
      </c>
      <c r="R160" s="277"/>
      <c r="S160" s="1">
        <v>0.75995370370370374</v>
      </c>
      <c r="T160" s="2">
        <v>0.80833333333333335</v>
      </c>
      <c r="U160" s="104">
        <v>6.3333333333334174</v>
      </c>
      <c r="V160" s="105">
        <v>69.666666666666629</v>
      </c>
      <c r="W160" s="106"/>
      <c r="X160" s="107"/>
      <c r="Y160" s="262"/>
      <c r="Z160" s="263"/>
      <c r="AA160" s="111">
        <f t="shared" si="63"/>
        <v>-435.502392344496</v>
      </c>
      <c r="AB160" s="103">
        <f t="shared" si="64"/>
        <v>0.86802957807742542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3619</v>
      </c>
      <c r="G161" s="95">
        <f t="shared" si="65"/>
        <v>64743.91</v>
      </c>
      <c r="H161" s="96">
        <v>2</v>
      </c>
      <c r="I161" s="97">
        <v>4</v>
      </c>
      <c r="J161" s="98">
        <v>3300</v>
      </c>
      <c r="K161" s="99">
        <f t="shared" si="66"/>
        <v>825</v>
      </c>
      <c r="L161" s="100">
        <v>4</v>
      </c>
      <c r="M161" s="98">
        <f>F161/V161*60</f>
        <v>2857.1052631578991</v>
      </c>
      <c r="N161" s="99">
        <f t="shared" si="59"/>
        <v>714.27631578947478</v>
      </c>
      <c r="O161" s="101">
        <f t="shared" si="60"/>
        <v>0</v>
      </c>
      <c r="P161" s="102">
        <f t="shared" si="61"/>
        <v>-110.72368421052522</v>
      </c>
      <c r="Q161" s="103">
        <f t="shared" si="62"/>
        <v>0.86578947368421189</v>
      </c>
      <c r="R161" s="277"/>
      <c r="S161" s="1">
        <v>0.81250000000000011</v>
      </c>
      <c r="T161" s="2">
        <v>0.86527777777777781</v>
      </c>
      <c r="U161" s="104">
        <v>6.0000000000001386</v>
      </c>
      <c r="V161" s="105">
        <v>75.999999999999886</v>
      </c>
      <c r="W161" s="106">
        <v>0.86527777777777781</v>
      </c>
      <c r="X161" s="107">
        <v>0.90555555555555567</v>
      </c>
      <c r="Y161" s="262"/>
      <c r="Z161" s="263"/>
      <c r="AA161" s="111">
        <f t="shared" si="63"/>
        <v>-442.89473684210088</v>
      </c>
      <c r="AB161" s="103">
        <f t="shared" si="64"/>
        <v>0.86578947368421189</v>
      </c>
      <c r="AC161" s="268"/>
    </row>
    <row r="162" spans="1:29" ht="15.75" customHeight="1">
      <c r="A162" s="282"/>
      <c r="B162" s="92" t="s">
        <v>115</v>
      </c>
      <c r="C162" s="260" t="s">
        <v>137</v>
      </c>
      <c r="D162" s="261"/>
      <c r="E162" s="93">
        <v>17.89</v>
      </c>
      <c r="F162" s="94">
        <v>2767</v>
      </c>
      <c r="G162" s="95">
        <f t="shared" si="65"/>
        <v>49501.630000000005</v>
      </c>
      <c r="H162" s="113"/>
      <c r="I162" s="97">
        <v>4</v>
      </c>
      <c r="J162" s="98">
        <v>3300</v>
      </c>
      <c r="K162" s="99">
        <f t="shared" si="66"/>
        <v>825</v>
      </c>
      <c r="L162" s="114">
        <v>4</v>
      </c>
      <c r="M162" s="98">
        <f>F162/V162*60</f>
        <v>2850.1287553648153</v>
      </c>
      <c r="N162" s="99">
        <f t="shared" si="59"/>
        <v>712.53218884120383</v>
      </c>
      <c r="O162" s="101">
        <f t="shared" si="60"/>
        <v>0</v>
      </c>
      <c r="P162" s="102">
        <f t="shared" si="61"/>
        <v>-112.46781115879617</v>
      </c>
      <c r="Q162" s="103">
        <f t="shared" si="62"/>
        <v>0.86367538041358038</v>
      </c>
      <c r="R162" s="277"/>
      <c r="S162" s="1">
        <v>0.90555555555555567</v>
      </c>
      <c r="T162" s="2">
        <v>0.94600694444444444</v>
      </c>
      <c r="U162" s="104">
        <v>58.000000000000114</v>
      </c>
      <c r="V162" s="105">
        <v>58.249999999999829</v>
      </c>
      <c r="W162" s="106"/>
      <c r="X162" s="107"/>
      <c r="Y162" s="262"/>
      <c r="Z162" s="263"/>
      <c r="AA162" s="111">
        <f t="shared" si="63"/>
        <v>-449.87124463518467</v>
      </c>
      <c r="AB162" s="103">
        <f t="shared" si="64"/>
        <v>0.86367538041358038</v>
      </c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7">AVERAGE(I158:I173)</f>
        <v>3.8</v>
      </c>
      <c r="J174" s="138">
        <f t="shared" si="67"/>
        <v>3180</v>
      </c>
      <c r="K174" s="139">
        <f t="shared" ref="K174" si="68">J174/I174</f>
        <v>836.84210526315792</v>
      </c>
      <c r="L174" s="137">
        <f t="shared" ref="L174:M174" si="69">AVERAGE(L158:L173)</f>
        <v>3.8</v>
      </c>
      <c r="M174" s="138">
        <f t="shared" si="69"/>
        <v>2739.0420924389668</v>
      </c>
      <c r="N174" s="139">
        <f>M174/L174</f>
        <v>720.80055064183341</v>
      </c>
      <c r="O174" s="140">
        <f>L174-I174</f>
        <v>0</v>
      </c>
      <c r="P174" s="141">
        <f>N174-K174</f>
        <v>-116.04155462132451</v>
      </c>
      <c r="Q174" s="142">
        <f>N174/K174</f>
        <v>0.86133399133300848</v>
      </c>
      <c r="R174" s="278"/>
      <c r="S174" s="143">
        <f>S158</f>
        <v>0.70835648148148145</v>
      </c>
      <c r="T174" s="144">
        <f>INDEX(T158:T173,COUNTA(T158:T173))</f>
        <v>0.94600694444444444</v>
      </c>
      <c r="U174" s="145"/>
      <c r="V174" s="156"/>
      <c r="W174" s="89"/>
      <c r="X174" s="91"/>
      <c r="Y174" s="265"/>
      <c r="Z174" s="266"/>
      <c r="AA174" s="157">
        <f>M174-J174</f>
        <v>-440.95790756103315</v>
      </c>
      <c r="AB174" s="142">
        <f>M174/J174</f>
        <v>0.86133399133300848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2098</v>
      </c>
      <c r="G175" s="159">
        <f t="shared" ref="G175:G178" si="70">E175*F175</f>
        <v>46743.44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2855.50094517959</v>
      </c>
      <c r="N175" s="163">
        <f>M175/L175</f>
        <v>571.10018903591799</v>
      </c>
      <c r="O175" s="165">
        <f>L175-I175</f>
        <v>0</v>
      </c>
      <c r="P175" s="166">
        <f>N175-K175</f>
        <v>-88.899810964082008</v>
      </c>
      <c r="Q175" s="152">
        <f>N175/K175</f>
        <v>0.86530331672108785</v>
      </c>
      <c r="R175" s="276">
        <f>Q191</f>
        <v>0.86661111302172189</v>
      </c>
      <c r="S175" s="167">
        <v>0.70833333333333337</v>
      </c>
      <c r="T175" s="168">
        <v>0.73894675925925923</v>
      </c>
      <c r="U175" s="169"/>
      <c r="V175" s="170">
        <v>44.083333333333243</v>
      </c>
      <c r="W175" s="173"/>
      <c r="X175" s="151"/>
      <c r="Y175" s="279"/>
      <c r="Z175" s="280"/>
      <c r="AA175" s="109">
        <f>M175-J175</f>
        <v>-444.49905482041004</v>
      </c>
      <c r="AB175" s="152">
        <f>M175/J175</f>
        <v>0.86530331672108785</v>
      </c>
      <c r="AC175" s="267">
        <f>AB191</f>
        <v>0.86661111302172189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2001</v>
      </c>
      <c r="G176" s="95">
        <f t="shared" si="70"/>
        <v>36378.18</v>
      </c>
      <c r="H176" s="96"/>
      <c r="I176" s="97">
        <v>4</v>
      </c>
      <c r="J176" s="98">
        <v>3300</v>
      </c>
      <c r="K176" s="99">
        <f t="shared" ref="K176:K214" si="71">J176/I176</f>
        <v>825</v>
      </c>
      <c r="L176" s="100">
        <v>4</v>
      </c>
      <c r="M176" s="98">
        <f>F176/V176*60</f>
        <v>2849.5253164557012</v>
      </c>
      <c r="N176" s="99">
        <f>M176/L176</f>
        <v>712.38132911392529</v>
      </c>
      <c r="O176" s="101">
        <f>L176-I176</f>
        <v>0</v>
      </c>
      <c r="P176" s="102">
        <f>N176-K176</f>
        <v>-112.61867088607471</v>
      </c>
      <c r="Q176" s="103">
        <f>N176/K176</f>
        <v>0.8634925201380913</v>
      </c>
      <c r="R176" s="277"/>
      <c r="S176" s="1">
        <v>0.74444444444444446</v>
      </c>
      <c r="T176" s="2">
        <v>0.77370370370370367</v>
      </c>
      <c r="U176" s="104">
        <v>7.9166666666667318</v>
      </c>
      <c r="V176" s="105">
        <v>42.133333333333255</v>
      </c>
      <c r="W176" s="106"/>
      <c r="X176" s="107"/>
      <c r="Y176" s="262"/>
      <c r="Z176" s="263"/>
      <c r="AA176" s="111">
        <f>M176-J176</f>
        <v>-450.47468354429884</v>
      </c>
      <c r="AB176" s="103">
        <f>M176/J176</f>
        <v>0.8634925201380913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5796</v>
      </c>
      <c r="G177" s="95">
        <f t="shared" si="70"/>
        <v>96561.36</v>
      </c>
      <c r="H177" s="96">
        <v>2</v>
      </c>
      <c r="I177" s="97">
        <v>4</v>
      </c>
      <c r="J177" s="98">
        <v>3300</v>
      </c>
      <c r="K177" s="99">
        <f t="shared" si="71"/>
        <v>825</v>
      </c>
      <c r="L177" s="100">
        <v>4</v>
      </c>
      <c r="M177" s="98">
        <f>F177/V177*60</f>
        <v>2870.0962861072899</v>
      </c>
      <c r="N177" s="99">
        <f>M177/L177</f>
        <v>717.52407152682247</v>
      </c>
      <c r="O177" s="101">
        <f>L177-I177</f>
        <v>0</v>
      </c>
      <c r="P177" s="102">
        <f>N177-K177</f>
        <v>-107.47592847317753</v>
      </c>
      <c r="Q177" s="103">
        <f>N177/K177</f>
        <v>0.86972614730523934</v>
      </c>
      <c r="R177" s="277"/>
      <c r="S177" s="1">
        <v>0.77708333333333335</v>
      </c>
      <c r="T177" s="2">
        <v>0.86122685185185188</v>
      </c>
      <c r="U177" s="104">
        <v>4.8666666666667346</v>
      </c>
      <c r="V177" s="105">
        <v>121.16666666666669</v>
      </c>
      <c r="W177" s="106">
        <v>0.86122685185185188</v>
      </c>
      <c r="X177" s="107">
        <v>0.90208333333333335</v>
      </c>
      <c r="Y177" s="262"/>
      <c r="Z177" s="263"/>
      <c r="AA177" s="111">
        <f>M177-J177</f>
        <v>-429.90371389271013</v>
      </c>
      <c r="AB177" s="103">
        <f>M177/J177</f>
        <v>0.86972614730523934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3974</v>
      </c>
      <c r="G178" s="95">
        <f t="shared" si="70"/>
        <v>66206.84</v>
      </c>
      <c r="H178" s="96"/>
      <c r="I178" s="97">
        <v>4</v>
      </c>
      <c r="J178" s="98">
        <v>3300</v>
      </c>
      <c r="K178" s="99">
        <f t="shared" si="71"/>
        <v>825</v>
      </c>
      <c r="L178" s="100">
        <v>4</v>
      </c>
      <c r="M178" s="98">
        <f>F178/V178*60</f>
        <v>2864.1441441441475</v>
      </c>
      <c r="N178" s="99">
        <f>M178/L178</f>
        <v>716.03603603603688</v>
      </c>
      <c r="O178" s="101">
        <f>L178-I178</f>
        <v>0</v>
      </c>
      <c r="P178" s="102">
        <f>N178-K178</f>
        <v>-108.96396396396312</v>
      </c>
      <c r="Q178" s="103">
        <f>N178/K178</f>
        <v>0.86792246792246897</v>
      </c>
      <c r="R178" s="277"/>
      <c r="S178" s="1">
        <v>0.90208333333333335</v>
      </c>
      <c r="T178" s="2">
        <v>0.95989583333333328</v>
      </c>
      <c r="U178" s="104">
        <v>58.833333333333314</v>
      </c>
      <c r="V178" s="105">
        <v>83.249999999999901</v>
      </c>
      <c r="W178" s="106"/>
      <c r="X178" s="107"/>
      <c r="Y178" s="262"/>
      <c r="Z178" s="263"/>
      <c r="AA178" s="111">
        <f>M178-J178</f>
        <v>-435.8558558558525</v>
      </c>
      <c r="AB178" s="103">
        <f>M178/J178</f>
        <v>0.86792246792246897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72">AVERAGE(I175:I190)</f>
        <v>4.25</v>
      </c>
      <c r="J191" s="138">
        <f t="shared" si="72"/>
        <v>3300</v>
      </c>
      <c r="K191" s="139">
        <f t="shared" ref="K191" si="73">J191/I191</f>
        <v>776.47058823529414</v>
      </c>
      <c r="L191" s="137">
        <f t="shared" ref="L191:M191" si="74">AVERAGE(L175:L190)</f>
        <v>4.25</v>
      </c>
      <c r="M191" s="138">
        <f t="shared" si="74"/>
        <v>2859.8166729716822</v>
      </c>
      <c r="N191" s="139">
        <f>M191/L191</f>
        <v>672.89804069921934</v>
      </c>
      <c r="O191" s="140">
        <f>L191-I191</f>
        <v>0</v>
      </c>
      <c r="P191" s="141">
        <f>N191-K191</f>
        <v>-103.57254753607481</v>
      </c>
      <c r="Q191" s="142">
        <f>N191/K191</f>
        <v>0.86661111302172189</v>
      </c>
      <c r="R191" s="278"/>
      <c r="S191" s="143">
        <f>S175</f>
        <v>0.70833333333333337</v>
      </c>
      <c r="T191" s="144">
        <f>INDEX(T175:T190,COUNTA(T175:T190))</f>
        <v>0.95989583333333328</v>
      </c>
      <c r="U191" s="145"/>
      <c r="V191" s="156"/>
      <c r="W191" s="89"/>
      <c r="X191" s="91"/>
      <c r="Y191" s="265"/>
      <c r="Z191" s="266"/>
      <c r="AA191" s="157">
        <f>M191-J191</f>
        <v>-440.18332702831776</v>
      </c>
      <c r="AB191" s="142">
        <f>M191/J191</f>
        <v>0.86661111302172189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4359</v>
      </c>
      <c r="G192" s="159">
        <f t="shared" ref="G192:G194" si="75">E192*F192</f>
        <v>79246.62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3028.2516402933225</v>
      </c>
      <c r="N192" s="163">
        <f>M192/L192</f>
        <v>1009.4172134311075</v>
      </c>
      <c r="O192" s="165">
        <f>L192-I192</f>
        <v>0</v>
      </c>
      <c r="P192" s="166">
        <f>N192-K192</f>
        <v>-190.58278656889252</v>
      </c>
      <c r="Q192" s="152">
        <f>N192/K192</f>
        <v>0.84118101119258959</v>
      </c>
      <c r="R192" s="276">
        <f>Q208</f>
        <v>0.84087975108572954</v>
      </c>
      <c r="S192" s="167">
        <v>0.70833333333333337</v>
      </c>
      <c r="T192" s="168">
        <v>0.76831018518518523</v>
      </c>
      <c r="U192" s="169"/>
      <c r="V192" s="170">
        <v>86.366666666666688</v>
      </c>
      <c r="W192" s="173"/>
      <c r="X192" s="151"/>
      <c r="Y192" s="279"/>
      <c r="Z192" s="280"/>
      <c r="AA192" s="109">
        <f>M192-J192</f>
        <v>-571.74835970667755</v>
      </c>
      <c r="AB192" s="152">
        <f>M192/J192</f>
        <v>0.84118101119258959</v>
      </c>
      <c r="AC192" s="267">
        <f>AB208</f>
        <v>0.84087975108572954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4993</v>
      </c>
      <c r="G193" s="95">
        <f t="shared" si="75"/>
        <v>71300.039999999994</v>
      </c>
      <c r="H193" s="96">
        <v>2</v>
      </c>
      <c r="I193" s="97">
        <v>3</v>
      </c>
      <c r="J193" s="98">
        <v>3600</v>
      </c>
      <c r="K193" s="99">
        <f t="shared" si="71"/>
        <v>1200</v>
      </c>
      <c r="L193" s="100">
        <v>3</v>
      </c>
      <c r="M193" s="98">
        <f>F193/V193*60</f>
        <v>3020.9747899159684</v>
      </c>
      <c r="N193" s="99">
        <f>M193/L193</f>
        <v>1006.9915966386561</v>
      </c>
      <c r="O193" s="101">
        <f>L193-I193</f>
        <v>0</v>
      </c>
      <c r="P193" s="102">
        <f>N193-K193</f>
        <v>-193.00840336134388</v>
      </c>
      <c r="Q193" s="103">
        <f>N193/K193</f>
        <v>0.83915966386554675</v>
      </c>
      <c r="R193" s="277"/>
      <c r="S193" s="1">
        <v>0.78055555555555556</v>
      </c>
      <c r="T193" s="2">
        <v>0.84942129629629626</v>
      </c>
      <c r="U193" s="104">
        <v>17.633333333333265</v>
      </c>
      <c r="V193" s="105">
        <v>99.1666666666666</v>
      </c>
      <c r="W193" s="106">
        <v>0.84942129629629626</v>
      </c>
      <c r="X193" s="107">
        <v>0.90370370370370368</v>
      </c>
      <c r="Y193" s="262"/>
      <c r="Z193" s="263"/>
      <c r="AA193" s="111">
        <f>M193-J193</f>
        <v>-579.02521008403164</v>
      </c>
      <c r="AB193" s="103">
        <f>M193/J193</f>
        <v>0.83915966386554675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7109</v>
      </c>
      <c r="G194" s="95">
        <f t="shared" si="75"/>
        <v>101516.51999999999</v>
      </c>
      <c r="H194" s="96"/>
      <c r="I194" s="97">
        <v>3</v>
      </c>
      <c r="J194" s="98">
        <v>3600</v>
      </c>
      <c r="K194" s="99">
        <f t="shared" si="71"/>
        <v>1200</v>
      </c>
      <c r="L194" s="100">
        <v>3</v>
      </c>
      <c r="M194" s="98">
        <f>F194/V194*60</f>
        <v>3032.2748815165874</v>
      </c>
      <c r="N194" s="99">
        <f>M194/L194</f>
        <v>1010.7582938388624</v>
      </c>
      <c r="O194" s="101">
        <f>L194-I194</f>
        <v>0</v>
      </c>
      <c r="P194" s="102">
        <f>N194-K194</f>
        <v>-189.24170616113759</v>
      </c>
      <c r="Q194" s="103">
        <f>N194/K194</f>
        <v>0.84229857819905196</v>
      </c>
      <c r="R194" s="277"/>
      <c r="S194" s="1">
        <v>0.90370370370370368</v>
      </c>
      <c r="T194" s="2">
        <v>1.0013888888888889</v>
      </c>
      <c r="U194" s="104">
        <v>78.166666666666686</v>
      </c>
      <c r="V194" s="105">
        <v>140.66666666666669</v>
      </c>
      <c r="W194" s="106"/>
      <c r="X194" s="107"/>
      <c r="Y194" s="262"/>
      <c r="Z194" s="263"/>
      <c r="AA194" s="111">
        <f>M194-J194</f>
        <v>-567.72511848341264</v>
      </c>
      <c r="AB194" s="103">
        <f>M194/J194</f>
        <v>0.84229857819905207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76">AVERAGE(I192:I207)</f>
        <v>3</v>
      </c>
      <c r="J208" s="138">
        <f t="shared" si="76"/>
        <v>3600</v>
      </c>
      <c r="K208" s="139">
        <f t="shared" ref="K208" si="77">J208/I208</f>
        <v>1200</v>
      </c>
      <c r="L208" s="137">
        <f t="shared" ref="L208:M208" si="78">AVERAGE(L192:L207)</f>
        <v>3</v>
      </c>
      <c r="M208" s="138">
        <f t="shared" si="78"/>
        <v>3027.1671039086264</v>
      </c>
      <c r="N208" s="139">
        <f t="shared" ref="N208:N214" si="79">M208/L208</f>
        <v>1009.0557013028755</v>
      </c>
      <c r="O208" s="140">
        <f t="shared" ref="O208:O214" si="80">L208-I208</f>
        <v>0</v>
      </c>
      <c r="P208" s="141">
        <f t="shared" ref="P208:P214" si="81">N208-K208</f>
        <v>-190.94429869712451</v>
      </c>
      <c r="Q208" s="142">
        <f t="shared" ref="Q208:Q214" si="82">N208/K208</f>
        <v>0.84087975108572954</v>
      </c>
      <c r="R208" s="278"/>
      <c r="S208" s="143">
        <f>S192</f>
        <v>0.70833333333333337</v>
      </c>
      <c r="T208" s="144">
        <f>INDEX(T192:T207,COUNTA(T192:T207))</f>
        <v>1.0013888888888889</v>
      </c>
      <c r="U208" s="145"/>
      <c r="V208" s="156"/>
      <c r="W208" s="89"/>
      <c r="X208" s="91"/>
      <c r="Y208" s="265"/>
      <c r="Z208" s="266"/>
      <c r="AA208" s="157">
        <f t="shared" ref="AA208:AA214" si="83">M208-J208</f>
        <v>-572.83289609137364</v>
      </c>
      <c r="AB208" s="142">
        <f t="shared" ref="AB208:AB214" si="84">M208/J208</f>
        <v>0.84087975108572954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2416</v>
      </c>
      <c r="G209" s="159">
        <f t="shared" ref="G209:G214" si="85">E209*F209</f>
        <v>43922.879999999997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86">F209/V209*60</f>
        <v>3025.252173913038</v>
      </c>
      <c r="N209" s="163">
        <f t="shared" si="79"/>
        <v>1008.417391304346</v>
      </c>
      <c r="O209" s="165">
        <f t="shared" si="80"/>
        <v>0</v>
      </c>
      <c r="P209" s="166">
        <f t="shared" si="81"/>
        <v>-191.58260869565402</v>
      </c>
      <c r="Q209" s="152">
        <f t="shared" si="82"/>
        <v>0.84034782608695502</v>
      </c>
      <c r="R209" s="276">
        <f>Q225</f>
        <v>0.85896252398973238</v>
      </c>
      <c r="S209" s="167">
        <v>0.70839120370370368</v>
      </c>
      <c r="T209" s="168">
        <v>0.7416666666666667</v>
      </c>
      <c r="U209" s="169"/>
      <c r="V209" s="170">
        <v>47.91666666666675</v>
      </c>
      <c r="W209" s="168"/>
      <c r="X209" s="171"/>
      <c r="Y209" s="279"/>
      <c r="Z209" s="280"/>
      <c r="AA209" s="174">
        <f t="shared" si="83"/>
        <v>-574.74782608696205</v>
      </c>
      <c r="AB209" s="152">
        <f t="shared" si="84"/>
        <v>0.84034782608695502</v>
      </c>
      <c r="AC209" s="267">
        <f>AB225</f>
        <v>0.85896252398973238</v>
      </c>
    </row>
    <row r="210" spans="1:29" ht="15.75" customHeight="1">
      <c r="A210" s="271"/>
      <c r="B210" s="92" t="s">
        <v>115</v>
      </c>
      <c r="C210" s="260" t="s">
        <v>143</v>
      </c>
      <c r="D210" s="261"/>
      <c r="E210" s="93">
        <v>24.82</v>
      </c>
      <c r="F210" s="94">
        <v>1255</v>
      </c>
      <c r="G210" s="95">
        <f t="shared" si="85"/>
        <v>31149.1</v>
      </c>
      <c r="H210" s="96">
        <v>2</v>
      </c>
      <c r="I210" s="97">
        <v>4</v>
      </c>
      <c r="J210" s="98">
        <v>3300</v>
      </c>
      <c r="K210" s="99">
        <f t="shared" si="71"/>
        <v>825</v>
      </c>
      <c r="L210" s="100">
        <v>4</v>
      </c>
      <c r="M210" s="98">
        <f t="shared" si="86"/>
        <v>2837.9396984924574</v>
      </c>
      <c r="N210" s="99">
        <f t="shared" si="79"/>
        <v>709.48492462311435</v>
      </c>
      <c r="O210" s="101">
        <f t="shared" si="80"/>
        <v>0</v>
      </c>
      <c r="P210" s="102">
        <f t="shared" si="81"/>
        <v>-115.51507537688565</v>
      </c>
      <c r="Q210" s="103">
        <f t="shared" si="82"/>
        <v>0.85998172681589613</v>
      </c>
      <c r="R210" s="277"/>
      <c r="S210" s="1">
        <v>0.75449074074074074</v>
      </c>
      <c r="T210" s="2">
        <v>0.7729166666666667</v>
      </c>
      <c r="U210" s="104">
        <v>18.466666666666622</v>
      </c>
      <c r="V210" s="105">
        <v>26.533333333333378</v>
      </c>
      <c r="W210" s="106"/>
      <c r="X210" s="113"/>
      <c r="Y210" s="262"/>
      <c r="Z210" s="263"/>
      <c r="AA210" s="175">
        <f t="shared" si="83"/>
        <v>-462.06030150754259</v>
      </c>
      <c r="AB210" s="103">
        <f t="shared" si="84"/>
        <v>0.85998172681589613</v>
      </c>
      <c r="AC210" s="268"/>
    </row>
    <row r="211" spans="1:29" ht="15.75" customHeight="1">
      <c r="A211" s="271"/>
      <c r="B211" s="92" t="s">
        <v>115</v>
      </c>
      <c r="C211" s="260" t="s">
        <v>148</v>
      </c>
      <c r="D211" s="261"/>
      <c r="E211" s="93">
        <v>25.03</v>
      </c>
      <c r="F211" s="94">
        <v>1183</v>
      </c>
      <c r="G211" s="95">
        <f t="shared" si="85"/>
        <v>29610.49</v>
      </c>
      <c r="H211" s="96">
        <v>2</v>
      </c>
      <c r="I211" s="97">
        <v>4</v>
      </c>
      <c r="J211" s="98">
        <v>3300</v>
      </c>
      <c r="K211" s="99">
        <f t="shared" si="71"/>
        <v>825</v>
      </c>
      <c r="L211" s="100">
        <v>4</v>
      </c>
      <c r="M211" s="98">
        <f t="shared" si="86"/>
        <v>2839.1999999999921</v>
      </c>
      <c r="N211" s="99">
        <f t="shared" si="79"/>
        <v>709.79999999999802</v>
      </c>
      <c r="O211" s="101">
        <f t="shared" si="80"/>
        <v>0</v>
      </c>
      <c r="P211" s="102">
        <f t="shared" si="81"/>
        <v>-115.20000000000198</v>
      </c>
      <c r="Q211" s="103">
        <f t="shared" si="82"/>
        <v>0.860363636363634</v>
      </c>
      <c r="R211" s="277"/>
      <c r="S211" s="1">
        <v>0.78541666666666665</v>
      </c>
      <c r="T211" s="2">
        <v>0.80277777777777781</v>
      </c>
      <c r="U211" s="104">
        <v>17.999999999999936</v>
      </c>
      <c r="V211" s="105">
        <v>25.000000000000071</v>
      </c>
      <c r="W211" s="106"/>
      <c r="X211" s="113"/>
      <c r="Y211" s="262"/>
      <c r="Z211" s="263"/>
      <c r="AA211" s="175">
        <f t="shared" si="83"/>
        <v>-460.80000000000791</v>
      </c>
      <c r="AB211" s="103">
        <f t="shared" si="84"/>
        <v>0.860363636363634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2698</v>
      </c>
      <c r="G212" s="95">
        <f t="shared" si="85"/>
        <v>49049.64</v>
      </c>
      <c r="H212" s="96"/>
      <c r="I212" s="97">
        <v>4</v>
      </c>
      <c r="J212" s="98">
        <v>3000</v>
      </c>
      <c r="K212" s="99">
        <f t="shared" si="71"/>
        <v>750</v>
      </c>
      <c r="L212" s="100">
        <v>4</v>
      </c>
      <c r="M212" s="98">
        <f t="shared" si="86"/>
        <v>2610.9677419354866</v>
      </c>
      <c r="N212" s="99">
        <f t="shared" si="79"/>
        <v>652.74193548387166</v>
      </c>
      <c r="O212" s="101">
        <f t="shared" si="80"/>
        <v>0</v>
      </c>
      <c r="P212" s="102">
        <f t="shared" si="81"/>
        <v>-97.258064516128343</v>
      </c>
      <c r="Q212" s="103">
        <f t="shared" si="82"/>
        <v>0.87032258064516221</v>
      </c>
      <c r="R212" s="277"/>
      <c r="S212" s="1">
        <v>0.81666666666666665</v>
      </c>
      <c r="T212" s="2">
        <v>0.85972222222222217</v>
      </c>
      <c r="U212" s="104">
        <v>19.999999999999929</v>
      </c>
      <c r="V212" s="105">
        <v>61.999999999999943</v>
      </c>
      <c r="W212" s="106">
        <v>0.85972222222222217</v>
      </c>
      <c r="X212" s="107">
        <v>0.91678240740740746</v>
      </c>
      <c r="Y212" s="262"/>
      <c r="Z212" s="263"/>
      <c r="AA212" s="175">
        <f t="shared" si="83"/>
        <v>-389.03225806451337</v>
      </c>
      <c r="AB212" s="103">
        <f t="shared" si="84"/>
        <v>0.87032258064516221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2410</v>
      </c>
      <c r="G213" s="95">
        <f t="shared" si="85"/>
        <v>60322.3</v>
      </c>
      <c r="H213" s="113"/>
      <c r="I213" s="97">
        <v>4</v>
      </c>
      <c r="J213" s="98">
        <v>3300</v>
      </c>
      <c r="K213" s="99">
        <f t="shared" si="71"/>
        <v>825</v>
      </c>
      <c r="L213" s="114">
        <v>4</v>
      </c>
      <c r="M213" s="98">
        <f t="shared" si="86"/>
        <v>2844.5901639344347</v>
      </c>
      <c r="N213" s="99">
        <f t="shared" si="79"/>
        <v>711.14754098360868</v>
      </c>
      <c r="O213" s="101">
        <f t="shared" si="80"/>
        <v>0</v>
      </c>
      <c r="P213" s="102">
        <f t="shared" si="81"/>
        <v>-113.85245901639132</v>
      </c>
      <c r="Q213" s="103">
        <f t="shared" si="82"/>
        <v>0.86199701937407114</v>
      </c>
      <c r="R213" s="277"/>
      <c r="S213" s="1">
        <v>0.91678240740740746</v>
      </c>
      <c r="T213" s="2">
        <v>0.95208333333333328</v>
      </c>
      <c r="U213" s="104">
        <v>82.166666666666828</v>
      </c>
      <c r="V213" s="105">
        <v>50.833333333333179</v>
      </c>
      <c r="W213" s="106"/>
      <c r="X213" s="107"/>
      <c r="Y213" s="262"/>
      <c r="Z213" s="263"/>
      <c r="AA213" s="175">
        <f t="shared" si="83"/>
        <v>-455.40983606556529</v>
      </c>
      <c r="AB213" s="103">
        <f t="shared" si="84"/>
        <v>0.86199701937407114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24.82</v>
      </c>
      <c r="F214" s="94">
        <v>2897</v>
      </c>
      <c r="G214" s="115">
        <f t="shared" si="85"/>
        <v>71903.539999999994</v>
      </c>
      <c r="H214" s="116"/>
      <c r="I214" s="97">
        <v>4</v>
      </c>
      <c r="J214" s="98">
        <v>3300</v>
      </c>
      <c r="K214" s="99">
        <f t="shared" si="71"/>
        <v>825</v>
      </c>
      <c r="L214" s="100">
        <v>4</v>
      </c>
      <c r="M214" s="98">
        <f t="shared" si="86"/>
        <v>2849.5081967212918</v>
      </c>
      <c r="N214" s="99">
        <f t="shared" si="79"/>
        <v>712.37704918032296</v>
      </c>
      <c r="O214" s="101">
        <f t="shared" si="80"/>
        <v>0</v>
      </c>
      <c r="P214" s="102">
        <f t="shared" si="81"/>
        <v>-112.62295081967704</v>
      </c>
      <c r="Q214" s="103">
        <f t="shared" si="82"/>
        <v>0.86348733233978536</v>
      </c>
      <c r="R214" s="277"/>
      <c r="S214" s="1">
        <v>0.9624999999999998</v>
      </c>
      <c r="T214" s="2">
        <v>1.0048611111111112</v>
      </c>
      <c r="U214" s="104">
        <v>14.999999999999787</v>
      </c>
      <c r="V214" s="105">
        <v>61.000000000000426</v>
      </c>
      <c r="W214" s="106"/>
      <c r="X214" s="4"/>
      <c r="Y214" s="262"/>
      <c r="Z214" s="263"/>
      <c r="AA214" s="175">
        <f t="shared" si="83"/>
        <v>-450.49180327870818</v>
      </c>
      <c r="AB214" s="103">
        <f t="shared" si="84"/>
        <v>0.86348733233978536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7">AVERAGE(I209:I224)</f>
        <v>3.8333333333333335</v>
      </c>
      <c r="J225" s="138">
        <f t="shared" si="87"/>
        <v>3300</v>
      </c>
      <c r="K225" s="139">
        <f t="shared" ref="K225" si="88">J225/I225</f>
        <v>860.86956521739125</v>
      </c>
      <c r="L225" s="137">
        <f t="shared" ref="L225:M225" si="89">AVERAGE(L209:L224)</f>
        <v>3.8333333333333335</v>
      </c>
      <c r="M225" s="138">
        <f t="shared" si="89"/>
        <v>2834.5763291661169</v>
      </c>
      <c r="N225" s="139">
        <f>M225/L225</f>
        <v>739.45469456507396</v>
      </c>
      <c r="O225" s="140">
        <f>L225-I225</f>
        <v>0</v>
      </c>
      <c r="P225" s="141">
        <f>N225-K225</f>
        <v>-121.41487065231729</v>
      </c>
      <c r="Q225" s="142">
        <f>N225/K225</f>
        <v>0.85896252398973238</v>
      </c>
      <c r="R225" s="278"/>
      <c r="S225" s="143">
        <f>S209</f>
        <v>0.70839120370370368</v>
      </c>
      <c r="T225" s="144">
        <f>INDEX(T209:T224,COUNTA(T209:T224))</f>
        <v>1.0048611111111112</v>
      </c>
      <c r="U225" s="145"/>
      <c r="V225" s="156"/>
      <c r="W225" s="135"/>
      <c r="X225" s="139"/>
      <c r="Y225" s="265"/>
      <c r="Z225" s="266"/>
      <c r="AA225" s="177">
        <f>M225-J225</f>
        <v>-465.42367083388308</v>
      </c>
      <c r="AB225" s="142">
        <f>M225/J225</f>
        <v>0.85896252398973238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418" priority="1" operator="greaterThan">
      <formula>0</formula>
    </cfRule>
  </conditionalFormatting>
  <conditionalFormatting sqref="P5:P225 AA5:AA225">
    <cfRule type="cellIs" dxfId="417" priority="4" operator="lessThan">
      <formula>0</formula>
    </cfRule>
  </conditionalFormatting>
  <conditionalFormatting sqref="Q5:Q225 AB5:AB225">
    <cfRule type="cellIs" dxfId="416" priority="2" operator="greaterThan">
      <formula>1</formula>
    </cfRule>
    <cfRule type="cellIs" dxfId="415" priority="3" operator="lessThan">
      <formula>0.8</formula>
    </cfRule>
  </conditionalFormatting>
  <conditionalFormatting sqref="AC5:AC23 R5:R225 AC124:AC129">
    <cfRule type="cellIs" dxfId="414" priority="5" operator="lessThan">
      <formula>0.8</formula>
    </cfRule>
  </conditionalFormatting>
  <conditionalFormatting sqref="AC29:AC37">
    <cfRule type="cellIs" dxfId="413" priority="15" operator="lessThan">
      <formula>0.8</formula>
    </cfRule>
  </conditionalFormatting>
  <conditionalFormatting sqref="AC39:AC44">
    <cfRule type="cellIs" dxfId="412" priority="14" operator="lessThan">
      <formula>0.8</formula>
    </cfRule>
  </conditionalFormatting>
  <conditionalFormatting sqref="AC56">
    <cfRule type="cellIs" dxfId="411" priority="16" operator="lessThan">
      <formula>0.8</formula>
    </cfRule>
  </conditionalFormatting>
  <conditionalFormatting sqref="AC73">
    <cfRule type="cellIs" dxfId="410" priority="13" operator="lessThan">
      <formula>0.8</formula>
    </cfRule>
  </conditionalFormatting>
  <conditionalFormatting sqref="AC90">
    <cfRule type="cellIs" dxfId="409" priority="7" operator="lessThan">
      <formula>0.8</formula>
    </cfRule>
  </conditionalFormatting>
  <conditionalFormatting sqref="AC107:AC112">
    <cfRule type="cellIs" dxfId="408" priority="6" operator="lessThan">
      <formula>0.8</formula>
    </cfRule>
  </conditionalFormatting>
  <conditionalFormatting sqref="AC141:AC146">
    <cfRule type="cellIs" dxfId="407" priority="12" operator="lessThan">
      <formula>0.8</formula>
    </cfRule>
  </conditionalFormatting>
  <conditionalFormatting sqref="AC158">
    <cfRule type="cellIs" dxfId="406" priority="11" operator="lessThan">
      <formula>0.8</formula>
    </cfRule>
  </conditionalFormatting>
  <conditionalFormatting sqref="AC175">
    <cfRule type="cellIs" dxfId="405" priority="10" operator="lessThan">
      <formula>0.8</formula>
    </cfRule>
  </conditionalFormatting>
  <conditionalFormatting sqref="AC192">
    <cfRule type="cellIs" dxfId="404" priority="9" operator="lessThan">
      <formula>0.8</formula>
    </cfRule>
  </conditionalFormatting>
  <conditionalFormatting sqref="AC209:AC214">
    <cfRule type="cellIs" dxfId="403" priority="8" operator="lessThan">
      <formula>0.8</formula>
    </cfRule>
  </conditionalFormatting>
  <dataValidations count="1">
    <dataValidation type="list" allowBlank="1" showInputMessage="1" showErrorMessage="1" sqref="Y5:Z225" xr:uid="{28E4FEA6-DCA4-4EAF-BB71-3E6B9B4623BB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B4AC-42A4-4347-93CC-B6A21DEFB0C7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K38" sqref="K38"/>
      <selection pane="bottomLeft" activeCell="K38" sqref="K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108599</v>
      </c>
      <c r="E1" s="77" t="s">
        <v>3</v>
      </c>
      <c r="F1" s="78">
        <f>SUM(G5:G157)</f>
        <v>4823163.58</v>
      </c>
      <c r="G1" s="79" t="s">
        <v>73</v>
      </c>
      <c r="H1" s="80">
        <f>L21+L38+L55+L72+L89+L106+L123+L140+L157</f>
        <v>169.55238095238096</v>
      </c>
      <c r="I1" s="332" t="s">
        <v>74</v>
      </c>
      <c r="J1" s="333"/>
      <c r="K1" s="334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45915</v>
      </c>
      <c r="B2" s="326"/>
      <c r="C2" s="82" t="s">
        <v>34</v>
      </c>
      <c r="D2" s="83">
        <f>AVERAGE(N21,N38,N55,N72,N89,N106,N123,N140,N157)</f>
        <v>140.44826993409325</v>
      </c>
      <c r="E2" s="83" t="s">
        <v>80</v>
      </c>
      <c r="F2" s="84">
        <f>F1/D1</f>
        <v>44.412596616911756</v>
      </c>
      <c r="G2" s="85" t="s">
        <v>81</v>
      </c>
      <c r="H2" s="86">
        <f>COUNT(H5:H157)</f>
        <v>1</v>
      </c>
      <c r="I2" s="335"/>
      <c r="J2" s="336"/>
      <c r="K2" s="337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3471</v>
      </c>
      <c r="G5" s="159">
        <f t="shared" ref="G5:G6" si="0">E5*F5</f>
        <v>68378.7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1065.5410590943975</v>
      </c>
      <c r="N5" s="163">
        <f>M5/L5</f>
        <v>81.964696853415191</v>
      </c>
      <c r="O5" s="179">
        <f>L5-I5</f>
        <v>0</v>
      </c>
      <c r="P5" s="180">
        <f>N5-K5</f>
        <v>-10.342995454277116</v>
      </c>
      <c r="Q5" s="132">
        <f>N5/K5</f>
        <v>0.88795088257866461</v>
      </c>
      <c r="R5" s="277">
        <f>Q21</f>
        <v>0.88227633258782456</v>
      </c>
      <c r="S5" s="167">
        <v>0.25</v>
      </c>
      <c r="T5" s="168">
        <v>0.38572916666666668</v>
      </c>
      <c r="U5" s="169"/>
      <c r="V5" s="170">
        <v>195.45000000000002</v>
      </c>
      <c r="W5" s="87"/>
      <c r="X5" s="88"/>
      <c r="Y5" s="279"/>
      <c r="Z5" s="280"/>
      <c r="AA5" s="109">
        <f>M5-J5</f>
        <v>-134.4589409056025</v>
      </c>
      <c r="AB5" s="110">
        <f>M5/J5</f>
        <v>0.88795088257866461</v>
      </c>
      <c r="AC5" s="292">
        <f>AB21</f>
        <v>0.88227633258782467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2681</v>
      </c>
      <c r="G6" s="95">
        <f t="shared" si="0"/>
        <v>80349.569999999992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2287.1090047393363</v>
      </c>
      <c r="N6" s="99">
        <f>M6/L6</f>
        <v>114.35545023696682</v>
      </c>
      <c r="O6" s="101">
        <f>L6-I6</f>
        <v>0</v>
      </c>
      <c r="P6" s="102">
        <f>N6-K6</f>
        <v>-15.644549763033183</v>
      </c>
      <c r="Q6" s="103">
        <f>N6/K6</f>
        <v>0.87965730951512933</v>
      </c>
      <c r="R6" s="277"/>
      <c r="S6" s="1">
        <v>0.51874999999999993</v>
      </c>
      <c r="T6" s="2">
        <v>0.56759259259259254</v>
      </c>
      <c r="U6" s="104">
        <v>56.999999999999879</v>
      </c>
      <c r="V6" s="105">
        <v>70.333333333333343</v>
      </c>
      <c r="W6" s="2"/>
      <c r="X6" s="4"/>
      <c r="Y6" s="262"/>
      <c r="Z6" s="263"/>
      <c r="AA6" s="111">
        <f>M6-J6</f>
        <v>-312.89099526066366</v>
      </c>
      <c r="AB6" s="112">
        <f>M6/J6</f>
        <v>0.87965730951512933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1676.3250319168669</v>
      </c>
      <c r="N21" s="139">
        <f t="shared" ref="N21:N26" si="5">M21/L21</f>
        <v>101.59545647981011</v>
      </c>
      <c r="O21" s="140">
        <f t="shared" ref="O21:O26" si="6">L21-I21</f>
        <v>0</v>
      </c>
      <c r="P21" s="141">
        <f t="shared" ref="P21:P26" si="7">N21-K21</f>
        <v>-13.556058671705046</v>
      </c>
      <c r="Q21" s="142">
        <f t="shared" ref="Q21:Q26" si="8">N21/K21</f>
        <v>0.88227633258782456</v>
      </c>
      <c r="R21" s="278"/>
      <c r="S21" s="143">
        <f>S5</f>
        <v>0.25</v>
      </c>
      <c r="T21" s="144">
        <f>INDEX(T5:T20,COUNTA(T5:T20))</f>
        <v>0.56759259259259254</v>
      </c>
      <c r="U21" s="145"/>
      <c r="V21" s="145"/>
      <c r="W21" s="146"/>
      <c r="X21" s="147"/>
      <c r="Y21" s="265"/>
      <c r="Z21" s="266"/>
      <c r="AA21" s="148">
        <f t="shared" ref="AA21:AA26" si="9">M21-J21</f>
        <v>-223.67496808313308</v>
      </c>
      <c r="AB21" s="149">
        <f t="shared" ref="AB21:AB26" si="10">M21/J21</f>
        <v>0.88227633258782467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1829</v>
      </c>
      <c r="G22" s="159">
        <f t="shared" ref="G22:G26" si="11">E22*F22</f>
        <v>94851.94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1723.664921465969</v>
      </c>
      <c r="N22" s="163">
        <f t="shared" si="5"/>
        <v>66.294804671768034</v>
      </c>
      <c r="O22" s="165">
        <f t="shared" si="6"/>
        <v>0</v>
      </c>
      <c r="P22" s="166">
        <f t="shared" si="7"/>
        <v>-10.628272251308886</v>
      </c>
      <c r="Q22" s="152">
        <f t="shared" si="8"/>
        <v>0.86183246073298447</v>
      </c>
      <c r="R22" s="276">
        <f>Q38</f>
        <v>0.86613642137674929</v>
      </c>
      <c r="S22" s="167">
        <v>0.2502314814814815</v>
      </c>
      <c r="T22" s="168">
        <v>0.29444444444444445</v>
      </c>
      <c r="U22" s="169"/>
      <c r="V22" s="170">
        <v>63.666666666666657</v>
      </c>
      <c r="W22" s="181"/>
      <c r="X22" s="163"/>
      <c r="Y22" s="279"/>
      <c r="Z22" s="280"/>
      <c r="AA22" s="109">
        <f t="shared" si="9"/>
        <v>-276.33507853403103</v>
      </c>
      <c r="AB22" s="152">
        <f t="shared" si="10"/>
        <v>0.86183246073298447</v>
      </c>
      <c r="AC22" s="352">
        <f>AB38</f>
        <v>0.86613642137674929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1218</v>
      </c>
      <c r="G23" s="95">
        <f t="shared" si="11"/>
        <v>69791.399999999994</v>
      </c>
      <c r="H23" s="96"/>
      <c r="I23" s="97">
        <v>26</v>
      </c>
      <c r="J23" s="98">
        <v>2000</v>
      </c>
      <c r="K23" s="99">
        <f t="shared" ref="K23:K58" si="12">J23/I23</f>
        <v>76.92307692307692</v>
      </c>
      <c r="L23" s="100">
        <v>26</v>
      </c>
      <c r="M23" s="98">
        <f>F23/V23*60</f>
        <v>1720.2040015692437</v>
      </c>
      <c r="N23" s="99">
        <f t="shared" si="5"/>
        <v>66.161692368047838</v>
      </c>
      <c r="O23" s="101">
        <f t="shared" si="6"/>
        <v>0</v>
      </c>
      <c r="P23" s="102">
        <f t="shared" si="7"/>
        <v>-10.761384555029082</v>
      </c>
      <c r="Q23" s="103">
        <f t="shared" si="8"/>
        <v>0.86010200078462196</v>
      </c>
      <c r="R23" s="277"/>
      <c r="S23" s="1">
        <v>0.29791666666666666</v>
      </c>
      <c r="T23" s="2">
        <v>0.32741898148148146</v>
      </c>
      <c r="U23" s="104">
        <v>4.9999999999999822</v>
      </c>
      <c r="V23" s="105">
        <v>42.483333333333313</v>
      </c>
      <c r="W23" s="106"/>
      <c r="X23" s="107"/>
      <c r="Y23" s="262"/>
      <c r="Z23" s="263"/>
      <c r="AA23" s="111">
        <f t="shared" si="9"/>
        <v>-279.7959984307563</v>
      </c>
      <c r="AB23" s="103">
        <f t="shared" si="10"/>
        <v>0.86010200078462185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4929</v>
      </c>
      <c r="G24" s="95">
        <f t="shared" si="11"/>
        <v>279819.33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1753.3992094861658</v>
      </c>
      <c r="N24" s="99">
        <f t="shared" si="5"/>
        <v>67.438431134083302</v>
      </c>
      <c r="O24" s="101">
        <f t="shared" si="6"/>
        <v>0</v>
      </c>
      <c r="P24" s="102">
        <f t="shared" si="7"/>
        <v>-9.4846457889936175</v>
      </c>
      <c r="Q24" s="103">
        <f t="shared" si="8"/>
        <v>0.87669960474308295</v>
      </c>
      <c r="R24" s="277"/>
      <c r="S24" s="1">
        <v>0.33148148148148149</v>
      </c>
      <c r="T24" s="2">
        <v>0.44861111111111113</v>
      </c>
      <c r="U24" s="104">
        <v>5.8500000000000352</v>
      </c>
      <c r="V24" s="105">
        <v>168.66666666666669</v>
      </c>
      <c r="W24" s="106">
        <v>0.44861111111111113</v>
      </c>
      <c r="X24" s="107">
        <v>0.48709490740740741</v>
      </c>
      <c r="Y24" s="262"/>
      <c r="Z24" s="263"/>
      <c r="AA24" s="111">
        <f t="shared" si="9"/>
        <v>-246.60079051383423</v>
      </c>
      <c r="AB24" s="103">
        <f t="shared" si="10"/>
        <v>0.87669960474308284</v>
      </c>
      <c r="AC24" s="294"/>
    </row>
    <row r="25" spans="1:43" ht="15.75" customHeight="1">
      <c r="A25" s="282"/>
      <c r="B25" s="92" t="s">
        <v>169</v>
      </c>
      <c r="C25" s="286" t="s">
        <v>212</v>
      </c>
      <c r="D25" s="286"/>
      <c r="E25" s="93">
        <v>57.3</v>
      </c>
      <c r="F25" s="94">
        <v>1826</v>
      </c>
      <c r="G25" s="95">
        <f t="shared" si="11"/>
        <v>104629.79999999999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1723.0930537352556</v>
      </c>
      <c r="N25" s="99">
        <f t="shared" si="5"/>
        <v>68.923722149410224</v>
      </c>
      <c r="O25" s="101">
        <f t="shared" si="6"/>
        <v>0</v>
      </c>
      <c r="P25" s="102">
        <f t="shared" si="7"/>
        <v>-11.076277850589776</v>
      </c>
      <c r="Q25" s="103">
        <f t="shared" si="8"/>
        <v>0.86154652686762778</v>
      </c>
      <c r="R25" s="277"/>
      <c r="S25" s="1">
        <v>0.48709490740740741</v>
      </c>
      <c r="T25" s="2">
        <v>0.53125</v>
      </c>
      <c r="U25" s="104">
        <v>55.416666666666643</v>
      </c>
      <c r="V25" s="105">
        <v>63.583333333333336</v>
      </c>
      <c r="W25" s="106"/>
      <c r="X25" s="107"/>
      <c r="Y25" s="262"/>
      <c r="Z25" s="263"/>
      <c r="AA25" s="111">
        <f t="shared" si="9"/>
        <v>-276.90694626474442</v>
      </c>
      <c r="AB25" s="103">
        <f t="shared" si="10"/>
        <v>0.86154652686762778</v>
      </c>
      <c r="AC25" s="294"/>
    </row>
    <row r="26" spans="1:43" ht="15.75" customHeight="1">
      <c r="A26" s="282"/>
      <c r="B26" s="92" t="s">
        <v>172</v>
      </c>
      <c r="C26" s="286" t="s">
        <v>182</v>
      </c>
      <c r="D26" s="286"/>
      <c r="E26" s="93">
        <v>77.34</v>
      </c>
      <c r="F26" s="94">
        <v>3674</v>
      </c>
      <c r="G26" s="95">
        <f t="shared" si="11"/>
        <v>284147.16000000003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1741.0030275108584</v>
      </c>
      <c r="N26" s="99">
        <f t="shared" si="5"/>
        <v>69.640121100434328</v>
      </c>
      <c r="O26" s="101">
        <f t="shared" si="6"/>
        <v>0</v>
      </c>
      <c r="P26" s="102">
        <f t="shared" si="7"/>
        <v>-10.359878899565672</v>
      </c>
      <c r="Q26" s="103">
        <f t="shared" si="8"/>
        <v>0.87050151375542906</v>
      </c>
      <c r="R26" s="277"/>
      <c r="S26" s="1">
        <v>0.53637731481481477</v>
      </c>
      <c r="T26" s="2">
        <v>0.62430555555555556</v>
      </c>
      <c r="U26" s="104">
        <v>7.3833333333332618</v>
      </c>
      <c r="V26" s="105">
        <v>126.61666666666675</v>
      </c>
      <c r="W26" s="106"/>
      <c r="X26" s="107"/>
      <c r="Y26" s="262"/>
      <c r="Z26" s="263"/>
      <c r="AA26" s="111">
        <f t="shared" si="9"/>
        <v>-258.99697248914163</v>
      </c>
      <c r="AB26" s="103">
        <f t="shared" si="10"/>
        <v>0.87050151375542917</v>
      </c>
      <c r="AC26" s="294"/>
    </row>
    <row r="27" spans="1:43" ht="15.75" customHeight="1">
      <c r="A27" s="282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3">AVERAGE(I22:I37)</f>
        <v>25.6</v>
      </c>
      <c r="J38" s="138">
        <f t="shared" si="13"/>
        <v>2000</v>
      </c>
      <c r="K38" s="139">
        <f t="shared" ref="K38" si="14">J38/I38</f>
        <v>78.125</v>
      </c>
      <c r="L38" s="137">
        <f t="shared" ref="L38:M38" si="15">AVERAGE(L22:L37)</f>
        <v>25.6</v>
      </c>
      <c r="M38" s="138">
        <f t="shared" si="15"/>
        <v>1732.2728427534985</v>
      </c>
      <c r="N38" s="139">
        <f>M38/L38</f>
        <v>67.666907920058534</v>
      </c>
      <c r="O38" s="140">
        <f>L38-I38</f>
        <v>0</v>
      </c>
      <c r="P38" s="141">
        <f>N38-K38</f>
        <v>-10.458092079941466</v>
      </c>
      <c r="Q38" s="142">
        <f>N38/K38</f>
        <v>0.86613642137674929</v>
      </c>
      <c r="R38" s="278"/>
      <c r="S38" s="143">
        <f>S22</f>
        <v>0.2502314814814815</v>
      </c>
      <c r="T38" s="144">
        <f>INDEX(T22:T37,COUNTA(T22:T37))</f>
        <v>0.62430555555555556</v>
      </c>
      <c r="U38" s="145"/>
      <c r="V38" s="156"/>
      <c r="W38" s="135"/>
      <c r="X38" s="139"/>
      <c r="Y38" s="265"/>
      <c r="Z38" s="266"/>
      <c r="AA38" s="157">
        <f>M38-J38</f>
        <v>-267.72715724650152</v>
      </c>
      <c r="AB38" s="142">
        <f>M38/J38</f>
        <v>0.86613642137674929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2037</v>
      </c>
      <c r="G39" s="159">
        <f t="shared" ref="G39:G42" si="16">E39*F39</f>
        <v>100872.24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1726.271186440679</v>
      </c>
      <c r="N39" s="163">
        <f>M39/L39</f>
        <v>71.927966101694963</v>
      </c>
      <c r="O39" s="165">
        <f>L39-I39</f>
        <v>0</v>
      </c>
      <c r="P39" s="166">
        <f>N39-K39</f>
        <v>-11.405367231638365</v>
      </c>
      <c r="Q39" s="152">
        <f>N39/K39</f>
        <v>0.86313559322033961</v>
      </c>
      <c r="R39" s="276">
        <f>Q55</f>
        <v>0.8688444948984525</v>
      </c>
      <c r="S39" s="167">
        <v>0.25013888888888891</v>
      </c>
      <c r="T39" s="168">
        <v>0.29930555555555555</v>
      </c>
      <c r="U39" s="169"/>
      <c r="V39" s="170">
        <v>70.799999999999955</v>
      </c>
      <c r="W39" s="87"/>
      <c r="X39" s="88"/>
      <c r="Y39" s="279"/>
      <c r="Z39" s="280"/>
      <c r="AA39" s="109">
        <f>M39-J39</f>
        <v>-273.728813559321</v>
      </c>
      <c r="AB39" s="152">
        <f>M39/J39</f>
        <v>0.8631355932203395</v>
      </c>
      <c r="AC39" s="352">
        <f>AB55</f>
        <v>0.86884449489845261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2254</v>
      </c>
      <c r="G40" s="95">
        <f t="shared" si="16"/>
        <v>116802.28</v>
      </c>
      <c r="H40" s="96"/>
      <c r="I40" s="100">
        <v>22</v>
      </c>
      <c r="J40" s="98">
        <v>1800</v>
      </c>
      <c r="K40" s="99">
        <f t="shared" si="12"/>
        <v>81.818181818181813</v>
      </c>
      <c r="L40" s="100">
        <v>22</v>
      </c>
      <c r="M40" s="98">
        <f>F40/V40*60</f>
        <v>1557.4664107485612</v>
      </c>
      <c r="N40" s="99">
        <f>M40/L40</f>
        <v>70.793927761298235</v>
      </c>
      <c r="O40" s="101">
        <f>L40-I40</f>
        <v>0</v>
      </c>
      <c r="P40" s="102">
        <f>N40-K40</f>
        <v>-11.024254056883578</v>
      </c>
      <c r="Q40" s="103">
        <f>N40/K40</f>
        <v>0.865259117082534</v>
      </c>
      <c r="R40" s="277"/>
      <c r="S40" s="1">
        <v>0.30358796296296298</v>
      </c>
      <c r="T40" s="2">
        <v>0.36388888888888887</v>
      </c>
      <c r="U40" s="104">
        <v>6.166666666666698</v>
      </c>
      <c r="V40" s="105">
        <v>86.833333333333286</v>
      </c>
      <c r="W40" s="106"/>
      <c r="X40" s="107"/>
      <c r="Y40" s="262"/>
      <c r="Z40" s="263"/>
      <c r="AA40" s="111">
        <f>M40-J40</f>
        <v>-242.5335892514388</v>
      </c>
      <c r="AB40" s="103">
        <f>M40/J40</f>
        <v>0.865259117082534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3018</v>
      </c>
      <c r="G41" s="95">
        <f t="shared" si="16"/>
        <v>179088.12000000002</v>
      </c>
      <c r="H41" s="96"/>
      <c r="I41" s="100">
        <v>24</v>
      </c>
      <c r="J41" s="98">
        <v>2000</v>
      </c>
      <c r="K41" s="99">
        <f t="shared" si="12"/>
        <v>83.333333333333329</v>
      </c>
      <c r="L41" s="100">
        <v>24</v>
      </c>
      <c r="M41" s="98">
        <f>F41/V41*60</f>
        <v>1739.7598078462768</v>
      </c>
      <c r="N41" s="99">
        <f>M41/L41</f>
        <v>72.48999199359487</v>
      </c>
      <c r="O41" s="101">
        <f>L41-I41</f>
        <v>0</v>
      </c>
      <c r="P41" s="102">
        <f>N41-K41</f>
        <v>-10.843341339738458</v>
      </c>
      <c r="Q41" s="103">
        <f>N41/K41</f>
        <v>0.86987990392313852</v>
      </c>
      <c r="R41" s="277"/>
      <c r="S41" s="1">
        <v>0.36805555555555552</v>
      </c>
      <c r="T41" s="2">
        <v>0.44033564814814813</v>
      </c>
      <c r="U41" s="104">
        <v>5.9999999999999787</v>
      </c>
      <c r="V41" s="105">
        <v>104.08333333333334</v>
      </c>
      <c r="W41" s="106">
        <v>0.44033564814814813</v>
      </c>
      <c r="X41" s="107">
        <v>0.48055555555555551</v>
      </c>
      <c r="Y41" s="262"/>
      <c r="Z41" s="263"/>
      <c r="AA41" s="111">
        <f>M41-J41</f>
        <v>-260.24019215372323</v>
      </c>
      <c r="AB41" s="103">
        <f>M41/J41</f>
        <v>0.86987990392313841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5297</v>
      </c>
      <c r="G42" s="95">
        <f t="shared" si="16"/>
        <v>310774.99</v>
      </c>
      <c r="H42" s="96"/>
      <c r="I42" s="100">
        <v>24</v>
      </c>
      <c r="J42" s="98">
        <v>2000</v>
      </c>
      <c r="K42" s="99">
        <f t="shared" si="12"/>
        <v>83.333333333333329</v>
      </c>
      <c r="L42" s="100">
        <v>24</v>
      </c>
      <c r="M42" s="98">
        <f>F42/V42*60</f>
        <v>1753.4896551724134</v>
      </c>
      <c r="N42" s="99">
        <f>M42/L42</f>
        <v>73.062068965517227</v>
      </c>
      <c r="O42" s="101">
        <f>L42-I42</f>
        <v>0</v>
      </c>
      <c r="P42" s="102">
        <f>N42-K42</f>
        <v>-10.271264367816102</v>
      </c>
      <c r="Q42" s="103">
        <f>N42/K42</f>
        <v>0.87674482758620675</v>
      </c>
      <c r="R42" s="277"/>
      <c r="S42" s="1">
        <v>0.48055555555555551</v>
      </c>
      <c r="T42" s="2">
        <v>0.60642361111111109</v>
      </c>
      <c r="U42" s="104">
        <v>57.916666666666636</v>
      </c>
      <c r="V42" s="105">
        <v>181.25000000000003</v>
      </c>
      <c r="W42" s="106"/>
      <c r="X42" s="107"/>
      <c r="Y42" s="262"/>
      <c r="Z42" s="263"/>
      <c r="AA42" s="111">
        <f>M42-J42</f>
        <v>-246.51034482758655</v>
      </c>
      <c r="AB42" s="103">
        <f>M42/J42</f>
        <v>0.87674482758620675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7">AVERAGE(I39:I54)</f>
        <v>23.5</v>
      </c>
      <c r="J55" s="138">
        <f t="shared" si="17"/>
        <v>1950</v>
      </c>
      <c r="K55" s="139">
        <f t="shared" ref="K55" si="18">J55/I55</f>
        <v>82.978723404255319</v>
      </c>
      <c r="L55" s="137">
        <f t="shared" ref="L55:M55" si="19">AVERAGE(L39:L54)</f>
        <v>23.5</v>
      </c>
      <c r="M55" s="138">
        <f t="shared" si="19"/>
        <v>1694.2467650519825</v>
      </c>
      <c r="N55" s="139">
        <f>M55/L55</f>
        <v>72.095607023488611</v>
      </c>
      <c r="O55" s="140">
        <f>L55-I55</f>
        <v>0</v>
      </c>
      <c r="P55" s="141">
        <f>N55-K55</f>
        <v>-10.883116380766708</v>
      </c>
      <c r="Q55" s="142">
        <f>N55/K55</f>
        <v>0.8688444948984525</v>
      </c>
      <c r="R55" s="278"/>
      <c r="S55" s="143">
        <f>S39</f>
        <v>0.25013888888888891</v>
      </c>
      <c r="T55" s="144">
        <f>INDEX(T39:T54,COUNTA(T39:T54))</f>
        <v>0.60642361111111109</v>
      </c>
      <c r="U55" s="145"/>
      <c r="V55" s="156"/>
      <c r="W55" s="188"/>
      <c r="X55" s="189"/>
      <c r="Y55" s="265"/>
      <c r="Z55" s="266"/>
      <c r="AA55" s="157">
        <f>M55-J55</f>
        <v>-255.75323494801751</v>
      </c>
      <c r="AB55" s="142">
        <f>M55/J55</f>
        <v>0.86884449489845261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7289</v>
      </c>
      <c r="G56" s="159">
        <f t="shared" ref="G56:G58" si="20">E56*F56</f>
        <v>433841.28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1761.1006711409393</v>
      </c>
      <c r="N56" s="163">
        <f>M56/L56</f>
        <v>70.444026845637566</v>
      </c>
      <c r="O56" s="165">
        <f>L56-I56</f>
        <v>0</v>
      </c>
      <c r="P56" s="166">
        <f>N56-K56</f>
        <v>-9.5559731543624338</v>
      </c>
      <c r="Q56" s="152">
        <f>N56/K56</f>
        <v>0.88055033557046958</v>
      </c>
      <c r="R56" s="276">
        <f>Q72</f>
        <v>0.87080092091831141</v>
      </c>
      <c r="S56" s="167">
        <v>0.25</v>
      </c>
      <c r="T56" s="168">
        <v>0.42245370370370372</v>
      </c>
      <c r="U56" s="169"/>
      <c r="V56" s="170">
        <v>248.33333333333337</v>
      </c>
      <c r="W56" s="168"/>
      <c r="X56" s="171"/>
      <c r="Y56" s="279"/>
      <c r="Z56" s="280"/>
      <c r="AA56" s="109">
        <f>M56-J56</f>
        <v>-238.89932885906069</v>
      </c>
      <c r="AB56" s="152">
        <f>M56/J56</f>
        <v>0.88055033557046969</v>
      </c>
      <c r="AC56" s="267">
        <f>AB72</f>
        <v>0.87080092091831141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2159</v>
      </c>
      <c r="G57" s="95">
        <f t="shared" si="20"/>
        <v>102271.83</v>
      </c>
      <c r="H57" s="96"/>
      <c r="I57" s="97">
        <v>21</v>
      </c>
      <c r="J57" s="98">
        <v>2000</v>
      </c>
      <c r="K57" s="99">
        <f t="shared" si="12"/>
        <v>95.238095238095241</v>
      </c>
      <c r="L57" s="100">
        <v>21</v>
      </c>
      <c r="M57" s="98">
        <f>F57/V57*60</f>
        <v>1727.1999999999987</v>
      </c>
      <c r="N57" s="99">
        <f>M57/L57</f>
        <v>82.247619047618983</v>
      </c>
      <c r="O57" s="101">
        <f>L57-I57</f>
        <v>0</v>
      </c>
      <c r="P57" s="102">
        <f>N57-K57</f>
        <v>-12.990476190476258</v>
      </c>
      <c r="Q57" s="103">
        <f>N57/K57</f>
        <v>0.86359999999999926</v>
      </c>
      <c r="R57" s="277"/>
      <c r="S57" s="1">
        <v>0.42708333333333331</v>
      </c>
      <c r="T57" s="2">
        <v>0.47916666666666669</v>
      </c>
      <c r="U57" s="104">
        <v>6.6666666666666163</v>
      </c>
      <c r="V57" s="105">
        <v>75.000000000000057</v>
      </c>
      <c r="W57" s="106">
        <v>0.47916666666666669</v>
      </c>
      <c r="X57" s="107">
        <v>0.52013888888888882</v>
      </c>
      <c r="Y57" s="262"/>
      <c r="Z57" s="263"/>
      <c r="AA57" s="111">
        <f>M57-J57</f>
        <v>-272.80000000000132</v>
      </c>
      <c r="AB57" s="103">
        <f>M57/J57</f>
        <v>0.86359999999999937</v>
      </c>
      <c r="AC57" s="268"/>
    </row>
    <row r="58" spans="1:29" ht="15.75" customHeight="1">
      <c r="A58" s="282"/>
      <c r="B58" s="153" t="s">
        <v>169</v>
      </c>
      <c r="C58" s="260" t="s">
        <v>216</v>
      </c>
      <c r="D58" s="261"/>
      <c r="E58" s="93">
        <v>56.43</v>
      </c>
      <c r="F58" s="94">
        <v>2981</v>
      </c>
      <c r="G58" s="95">
        <f t="shared" si="20"/>
        <v>168217.83</v>
      </c>
      <c r="H58" s="96"/>
      <c r="I58" s="97">
        <v>22</v>
      </c>
      <c r="J58" s="98">
        <v>2000</v>
      </c>
      <c r="K58" s="99">
        <f t="shared" si="12"/>
        <v>90.909090909090907</v>
      </c>
      <c r="L58" s="100">
        <v>22</v>
      </c>
      <c r="M58" s="98">
        <f>F58/V58*60</f>
        <v>1736.50485436893</v>
      </c>
      <c r="N58" s="99">
        <f>M58/L58</f>
        <v>78.932038834951356</v>
      </c>
      <c r="O58" s="101">
        <f>L58-I58</f>
        <v>0</v>
      </c>
      <c r="P58" s="102">
        <f>N58-K58</f>
        <v>-11.97705207413955</v>
      </c>
      <c r="Q58" s="103">
        <f>N58/K58</f>
        <v>0.86825242718446494</v>
      </c>
      <c r="R58" s="277"/>
      <c r="S58" s="1">
        <v>0.52013888888888882</v>
      </c>
      <c r="T58" s="2">
        <v>0.59166666666666667</v>
      </c>
      <c r="U58" s="104">
        <v>58.999999999999872</v>
      </c>
      <c r="V58" s="105">
        <v>103.00000000000011</v>
      </c>
      <c r="W58" s="106"/>
      <c r="X58" s="107"/>
      <c r="Y58" s="262"/>
      <c r="Z58" s="263"/>
      <c r="AA58" s="111">
        <f>M58-J58</f>
        <v>-263.49514563107005</v>
      </c>
      <c r="AB58" s="103">
        <f>M58/J58</f>
        <v>0.86825242718446494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1">AVERAGE(I56:I71)</f>
        <v>22.666666666666668</v>
      </c>
      <c r="J72" s="138">
        <f t="shared" si="21"/>
        <v>2000</v>
      </c>
      <c r="K72" s="139">
        <f t="shared" ref="K72" si="22">J72/I72</f>
        <v>88.235294117647058</v>
      </c>
      <c r="L72" s="137">
        <f t="shared" ref="L72:M72" si="23">AVERAGE(L56:L71)</f>
        <v>22.666666666666668</v>
      </c>
      <c r="M72" s="138">
        <f t="shared" si="23"/>
        <v>1741.6018418366227</v>
      </c>
      <c r="N72" s="139">
        <f t="shared" ref="N72:N79" si="24">M72/L72</f>
        <v>76.835375375145119</v>
      </c>
      <c r="O72" s="140">
        <f t="shared" ref="O72:O79" si="25">L72-I72</f>
        <v>0</v>
      </c>
      <c r="P72" s="141">
        <f t="shared" ref="P72:P79" si="26">N72-K72</f>
        <v>-11.399918742501939</v>
      </c>
      <c r="Q72" s="142">
        <f t="shared" ref="Q72:Q79" si="27">N72/K72</f>
        <v>0.87080092091831141</v>
      </c>
      <c r="R72" s="278"/>
      <c r="S72" s="143">
        <f>S56</f>
        <v>0.25</v>
      </c>
      <c r="T72" s="144">
        <f>INDEX(T56:T71,COUNTA(T56:T71))</f>
        <v>0.59166666666666667</v>
      </c>
      <c r="U72" s="145"/>
      <c r="V72" s="156"/>
      <c r="W72" s="135"/>
      <c r="X72" s="139"/>
      <c r="Y72" s="265"/>
      <c r="Z72" s="266"/>
      <c r="AA72" s="157">
        <f t="shared" ref="AA72:AA79" si="28">M72-J72</f>
        <v>-258.39815816337727</v>
      </c>
      <c r="AB72" s="142">
        <f t="shared" ref="AB72:AB79" si="29">M72/J72</f>
        <v>0.87080092091831141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6594</v>
      </c>
      <c r="G73" s="159">
        <f t="shared" ref="G73:G79" si="30">E73*F73</f>
        <v>250176.36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1">F73/V73*60</f>
        <v>3030.1761552208309</v>
      </c>
      <c r="N73" s="163">
        <f t="shared" si="24"/>
        <v>144.29410262956338</v>
      </c>
      <c r="O73" s="165">
        <f t="shared" si="25"/>
        <v>0</v>
      </c>
      <c r="P73" s="166">
        <f t="shared" si="26"/>
        <v>-27.134468799008033</v>
      </c>
      <c r="Q73" s="152">
        <f t="shared" si="27"/>
        <v>0.84171559867245316</v>
      </c>
      <c r="R73" s="276">
        <f>Q89</f>
        <v>0.86735270246227236</v>
      </c>
      <c r="S73" s="167">
        <v>0.2503009259259259</v>
      </c>
      <c r="T73" s="168">
        <v>0.34097222222222223</v>
      </c>
      <c r="U73" s="169"/>
      <c r="V73" s="170">
        <v>130.56666666666672</v>
      </c>
      <c r="W73" s="168"/>
      <c r="X73" s="171"/>
      <c r="Y73" s="279"/>
      <c r="Z73" s="280"/>
      <c r="AA73" s="109">
        <f t="shared" si="28"/>
        <v>-569.82384477916912</v>
      </c>
      <c r="AB73" s="152">
        <f t="shared" si="29"/>
        <v>0.84171559867245305</v>
      </c>
      <c r="AC73" s="267">
        <f>AB89</f>
        <v>0.86735270246227225</v>
      </c>
    </row>
    <row r="74" spans="1:29" ht="15.75" customHeight="1">
      <c r="A74" s="271"/>
      <c r="B74" s="92" t="s">
        <v>179</v>
      </c>
      <c r="C74" s="286" t="s">
        <v>188</v>
      </c>
      <c r="D74" s="286"/>
      <c r="E74" s="93">
        <v>38.99</v>
      </c>
      <c r="F74" s="94">
        <v>2471</v>
      </c>
      <c r="G74" s="95">
        <f t="shared" si="30"/>
        <v>96344.290000000008</v>
      </c>
      <c r="H74" s="96"/>
      <c r="I74" s="97">
        <v>19</v>
      </c>
      <c r="J74" s="98">
        <v>3600</v>
      </c>
      <c r="K74" s="99">
        <f t="shared" ref="K74:K111" si="32">J74/I74</f>
        <v>189.47368421052633</v>
      </c>
      <c r="L74" s="100">
        <v>19</v>
      </c>
      <c r="M74" s="98">
        <f t="shared" si="31"/>
        <v>3015.4576271186415</v>
      </c>
      <c r="N74" s="99">
        <f t="shared" si="24"/>
        <v>158.70829616413903</v>
      </c>
      <c r="O74" s="101">
        <f t="shared" si="25"/>
        <v>0</v>
      </c>
      <c r="P74" s="102">
        <f t="shared" si="26"/>
        <v>-30.765388046387301</v>
      </c>
      <c r="Q74" s="103">
        <f t="shared" si="27"/>
        <v>0.83762711864406703</v>
      </c>
      <c r="R74" s="277"/>
      <c r="S74" s="1">
        <v>0.34513888888888888</v>
      </c>
      <c r="T74" s="2">
        <v>0.37928240740740743</v>
      </c>
      <c r="U74" s="104">
        <v>5.9999999999999787</v>
      </c>
      <c r="V74" s="105">
        <v>49.166666666666707</v>
      </c>
      <c r="W74" s="106"/>
      <c r="X74" s="107"/>
      <c r="Y74" s="262"/>
      <c r="Z74" s="263"/>
      <c r="AA74" s="111">
        <f t="shared" si="28"/>
        <v>-584.54237288135846</v>
      </c>
      <c r="AB74" s="103">
        <f t="shared" si="29"/>
        <v>0.83762711864406714</v>
      </c>
      <c r="AC74" s="268"/>
    </row>
    <row r="75" spans="1:29" ht="15.75" customHeight="1">
      <c r="A75" s="271"/>
      <c r="B75" s="92" t="s">
        <v>179</v>
      </c>
      <c r="C75" s="286" t="s">
        <v>189</v>
      </c>
      <c r="D75" s="286"/>
      <c r="E75" s="93">
        <v>31.27</v>
      </c>
      <c r="F75" s="94">
        <v>4093</v>
      </c>
      <c r="G75" s="95">
        <f t="shared" si="30"/>
        <v>127988.11</v>
      </c>
      <c r="H75" s="96"/>
      <c r="I75" s="97">
        <v>19</v>
      </c>
      <c r="J75" s="98">
        <v>3600</v>
      </c>
      <c r="K75" s="99">
        <f t="shared" si="32"/>
        <v>189.47368421052633</v>
      </c>
      <c r="L75" s="100">
        <v>19</v>
      </c>
      <c r="M75" s="98">
        <f t="shared" si="31"/>
        <v>3026.2476894639535</v>
      </c>
      <c r="N75" s="99">
        <f t="shared" si="24"/>
        <v>159.27619418231333</v>
      </c>
      <c r="O75" s="101">
        <f t="shared" si="25"/>
        <v>0</v>
      </c>
      <c r="P75" s="102">
        <f t="shared" si="26"/>
        <v>-30.197490028212997</v>
      </c>
      <c r="Q75" s="103">
        <f t="shared" si="27"/>
        <v>0.84062435818443138</v>
      </c>
      <c r="R75" s="277"/>
      <c r="S75" s="1">
        <v>0.38402777777777775</v>
      </c>
      <c r="T75" s="2">
        <v>0.44038194444444445</v>
      </c>
      <c r="U75" s="104">
        <v>6.8333333333332558</v>
      </c>
      <c r="V75" s="105">
        <v>81.150000000000063</v>
      </c>
      <c r="W75" s="106">
        <v>0.44038194444444445</v>
      </c>
      <c r="X75" s="107">
        <v>0.48055555555555551</v>
      </c>
      <c r="Y75" s="262"/>
      <c r="Z75" s="263"/>
      <c r="AA75" s="111">
        <f t="shared" si="28"/>
        <v>-573.75231053604648</v>
      </c>
      <c r="AB75" s="103">
        <f t="shared" si="29"/>
        <v>0.84062435818443149</v>
      </c>
      <c r="AC75" s="268"/>
    </row>
    <row r="76" spans="1:29" ht="15.75" customHeight="1">
      <c r="A76" s="271"/>
      <c r="B76" s="92" t="s">
        <v>179</v>
      </c>
      <c r="C76" s="286" t="s">
        <v>190</v>
      </c>
      <c r="D76" s="286"/>
      <c r="E76" s="93">
        <v>36.86</v>
      </c>
      <c r="F76" s="94">
        <v>3635</v>
      </c>
      <c r="G76" s="95">
        <f t="shared" si="30"/>
        <v>133986.1</v>
      </c>
      <c r="H76" s="96"/>
      <c r="I76" s="97">
        <v>21</v>
      </c>
      <c r="J76" s="98">
        <v>3600</v>
      </c>
      <c r="K76" s="99">
        <f t="shared" si="32"/>
        <v>171.42857142857142</v>
      </c>
      <c r="L76" s="100">
        <v>21</v>
      </c>
      <c r="M76" s="98">
        <f t="shared" si="31"/>
        <v>3195.6043956043904</v>
      </c>
      <c r="N76" s="99">
        <f t="shared" si="24"/>
        <v>152.17163788592336</v>
      </c>
      <c r="O76" s="101">
        <f t="shared" si="25"/>
        <v>0</v>
      </c>
      <c r="P76" s="102">
        <f t="shared" si="26"/>
        <v>-19.256933542648056</v>
      </c>
      <c r="Q76" s="103">
        <f t="shared" si="27"/>
        <v>0.88766788766788629</v>
      </c>
      <c r="R76" s="277"/>
      <c r="S76" s="1">
        <v>0.48055555555555551</v>
      </c>
      <c r="T76" s="2">
        <v>0.52795138888888893</v>
      </c>
      <c r="U76" s="104">
        <v>57.84999999999993</v>
      </c>
      <c r="V76" s="105">
        <v>68.250000000000114</v>
      </c>
      <c r="W76" s="106"/>
      <c r="X76" s="107"/>
      <c r="Y76" s="262"/>
      <c r="Z76" s="263"/>
      <c r="AA76" s="191">
        <f t="shared" si="28"/>
        <v>-404.39560439560955</v>
      </c>
      <c r="AB76" s="192">
        <f t="shared" si="29"/>
        <v>0.88766788766788629</v>
      </c>
      <c r="AC76" s="268"/>
    </row>
    <row r="77" spans="1:29" ht="15.75" customHeight="1">
      <c r="A77" s="272"/>
      <c r="B77" s="92" t="s">
        <v>179</v>
      </c>
      <c r="C77" s="286" t="s">
        <v>192</v>
      </c>
      <c r="D77" s="286"/>
      <c r="E77" s="93">
        <v>38</v>
      </c>
      <c r="F77" s="98">
        <v>1973</v>
      </c>
      <c r="G77" s="95">
        <f t="shared" si="30"/>
        <v>74974</v>
      </c>
      <c r="H77" s="113">
        <v>2</v>
      </c>
      <c r="I77" s="97">
        <v>21</v>
      </c>
      <c r="J77" s="98">
        <v>3600</v>
      </c>
      <c r="K77" s="99">
        <f t="shared" si="32"/>
        <v>171.42857142857142</v>
      </c>
      <c r="L77" s="114">
        <v>21</v>
      </c>
      <c r="M77" s="98">
        <f t="shared" si="31"/>
        <v>3186.541049798112</v>
      </c>
      <c r="N77" s="99">
        <f t="shared" si="24"/>
        <v>151.7400499903863</v>
      </c>
      <c r="O77" s="101">
        <f t="shared" si="25"/>
        <v>0</v>
      </c>
      <c r="P77" s="102">
        <f t="shared" si="26"/>
        <v>-19.68852143818512</v>
      </c>
      <c r="Q77" s="103">
        <f t="shared" si="27"/>
        <v>0.88515029161058678</v>
      </c>
      <c r="R77" s="277"/>
      <c r="S77" s="1">
        <v>0.53267361111111111</v>
      </c>
      <c r="T77" s="2">
        <v>0.55847222222222226</v>
      </c>
      <c r="U77" s="104">
        <v>6.7999999999999439</v>
      </c>
      <c r="V77" s="105">
        <v>37.150000000000048</v>
      </c>
      <c r="W77" s="106"/>
      <c r="X77" s="107"/>
      <c r="Y77" s="262"/>
      <c r="Z77" s="263"/>
      <c r="AA77" s="191">
        <f t="shared" si="28"/>
        <v>-413.458950201888</v>
      </c>
      <c r="AB77" s="192">
        <f t="shared" si="29"/>
        <v>0.88515029161058667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5599</v>
      </c>
      <c r="G78" s="115">
        <f t="shared" si="30"/>
        <v>216289.37000000002</v>
      </c>
      <c r="H78" s="116"/>
      <c r="I78" s="97">
        <v>20</v>
      </c>
      <c r="J78" s="98">
        <v>3600</v>
      </c>
      <c r="K78" s="99">
        <f t="shared" si="32"/>
        <v>180</v>
      </c>
      <c r="L78" s="100">
        <v>20</v>
      </c>
      <c r="M78" s="98">
        <f t="shared" si="31"/>
        <v>3204.5151033386333</v>
      </c>
      <c r="N78" s="99">
        <f t="shared" si="24"/>
        <v>160.22575516693166</v>
      </c>
      <c r="O78" s="101">
        <f t="shared" si="25"/>
        <v>0</v>
      </c>
      <c r="P78" s="102">
        <f t="shared" si="26"/>
        <v>-19.774244833068337</v>
      </c>
      <c r="Q78" s="103">
        <f t="shared" si="27"/>
        <v>0.89014308426073141</v>
      </c>
      <c r="R78" s="277"/>
      <c r="S78" s="1">
        <v>0.56331018518518516</v>
      </c>
      <c r="T78" s="2">
        <v>0.63611111111111107</v>
      </c>
      <c r="U78" s="104">
        <v>6.9666666666665833</v>
      </c>
      <c r="V78" s="105">
        <v>104.83333333333331</v>
      </c>
      <c r="W78" s="106"/>
      <c r="X78" s="107"/>
      <c r="Y78" s="262"/>
      <c r="Z78" s="263"/>
      <c r="AA78" s="191">
        <f t="shared" si="28"/>
        <v>-395.48489666136675</v>
      </c>
      <c r="AB78" s="192">
        <f t="shared" si="29"/>
        <v>0.89014308426073141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5102</v>
      </c>
      <c r="G79" s="115">
        <f t="shared" si="30"/>
        <v>193876</v>
      </c>
      <c r="H79" s="119"/>
      <c r="I79" s="97">
        <v>21</v>
      </c>
      <c r="J79" s="98">
        <v>3600</v>
      </c>
      <c r="K79" s="99">
        <f t="shared" si="32"/>
        <v>171.42857142857142</v>
      </c>
      <c r="L79" s="114">
        <v>21</v>
      </c>
      <c r="M79" s="98">
        <f t="shared" si="31"/>
        <v>3198.7460815046993</v>
      </c>
      <c r="N79" s="99">
        <f t="shared" si="24"/>
        <v>152.32124197641426</v>
      </c>
      <c r="O79" s="120">
        <f t="shared" si="25"/>
        <v>0</v>
      </c>
      <c r="P79" s="121">
        <f t="shared" si="26"/>
        <v>-19.10732945215716</v>
      </c>
      <c r="Q79" s="122">
        <f t="shared" si="27"/>
        <v>0.88854057819574994</v>
      </c>
      <c r="R79" s="277"/>
      <c r="S79" s="1">
        <v>0.64265046296296291</v>
      </c>
      <c r="T79" s="2">
        <v>0.70910879629629631</v>
      </c>
      <c r="U79" s="104">
        <v>9.4166666666666465</v>
      </c>
      <c r="V79" s="105">
        <v>95.700000000000088</v>
      </c>
      <c r="W79" s="106"/>
      <c r="X79" s="107"/>
      <c r="Y79" s="262"/>
      <c r="Z79" s="263"/>
      <c r="AA79" s="191">
        <f t="shared" si="28"/>
        <v>-401.2539184953007</v>
      </c>
      <c r="AB79" s="192">
        <f t="shared" si="29"/>
        <v>0.88854057819574983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3">AVERAGE(I73:I88)</f>
        <v>20.285714285714285</v>
      </c>
      <c r="J89" s="138">
        <f t="shared" si="33"/>
        <v>3600</v>
      </c>
      <c r="K89" s="139">
        <f t="shared" ref="K89" si="34">J89/I89</f>
        <v>177.46478873239437</v>
      </c>
      <c r="L89" s="137">
        <f t="shared" ref="L89:M89" si="35">AVERAGE(L73:L88)</f>
        <v>20.285714285714285</v>
      </c>
      <c r="M89" s="138">
        <f t="shared" si="35"/>
        <v>3122.4697288641801</v>
      </c>
      <c r="N89" s="139">
        <f>M89/L89</f>
        <v>153.92456409893848</v>
      </c>
      <c r="O89" s="140">
        <f>L89-I89</f>
        <v>0</v>
      </c>
      <c r="P89" s="141">
        <f>N89-K89</f>
        <v>-23.540224633455892</v>
      </c>
      <c r="Q89" s="142">
        <f>N89/K89</f>
        <v>0.86735270246227236</v>
      </c>
      <c r="R89" s="278"/>
      <c r="S89" s="143">
        <f>S73</f>
        <v>0.2503009259259259</v>
      </c>
      <c r="T89" s="144">
        <f>INDEX(T73:T88,COUNTA(T73:T88))</f>
        <v>0.70910879629629631</v>
      </c>
      <c r="U89" s="145"/>
      <c r="V89" s="156"/>
      <c r="W89" s="135"/>
      <c r="X89" s="139"/>
      <c r="Y89" s="265"/>
      <c r="Z89" s="266"/>
      <c r="AA89" s="157">
        <f>M89-J89</f>
        <v>-477.53027113581993</v>
      </c>
      <c r="AB89" s="142">
        <f>M89/J89</f>
        <v>0.86735270246227225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1993</v>
      </c>
      <c r="G90" s="159">
        <f t="shared" ref="G90:G93" si="36">E90*F90</f>
        <v>68220.39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2585.5135135135115</v>
      </c>
      <c r="N90" s="163">
        <f>M90/L90</f>
        <v>161.59459459459447</v>
      </c>
      <c r="O90" s="165">
        <f>L90-I90</f>
        <v>0</v>
      </c>
      <c r="P90" s="166">
        <f>N90-K90</f>
        <v>-25.905405405405531</v>
      </c>
      <c r="Q90" s="152">
        <f>N90/K90</f>
        <v>0.86183783783783718</v>
      </c>
      <c r="R90" s="276">
        <f>Q106</f>
        <v>0.86841894723723601</v>
      </c>
      <c r="S90" s="167">
        <v>0.25</v>
      </c>
      <c r="T90" s="168">
        <v>0.28211805555555558</v>
      </c>
      <c r="U90" s="169"/>
      <c r="V90" s="170">
        <v>46.250000000000036</v>
      </c>
      <c r="W90" s="173"/>
      <c r="X90" s="151"/>
      <c r="Y90" s="279"/>
      <c r="Z90" s="280"/>
      <c r="AA90" s="109">
        <f>M90-J90</f>
        <v>-414.4864864864885</v>
      </c>
      <c r="AB90" s="152">
        <f>M90/J90</f>
        <v>0.86183783783783718</v>
      </c>
      <c r="AC90" s="267">
        <f>AB106</f>
        <v>0.86841894723723589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1667</v>
      </c>
      <c r="G91" s="95">
        <f t="shared" si="36"/>
        <v>57961.590000000004</v>
      </c>
      <c r="H91" s="96"/>
      <c r="I91" s="97">
        <v>11</v>
      </c>
      <c r="J91" s="98">
        <v>3000</v>
      </c>
      <c r="K91" s="99">
        <f t="shared" si="32"/>
        <v>272.72727272727275</v>
      </c>
      <c r="L91" s="100">
        <v>11</v>
      </c>
      <c r="M91" s="98">
        <f>F91/V91*60</f>
        <v>2581.1612903225819</v>
      </c>
      <c r="N91" s="99">
        <f>M91/L91</f>
        <v>234.651026392962</v>
      </c>
      <c r="O91" s="101">
        <f>L91-I91</f>
        <v>0</v>
      </c>
      <c r="P91" s="102">
        <f>N91-K91</f>
        <v>-38.076246334310753</v>
      </c>
      <c r="Q91" s="103">
        <f>N91/K91</f>
        <v>0.86038709677419389</v>
      </c>
      <c r="R91" s="277"/>
      <c r="S91" s="1">
        <v>0.28767361111111112</v>
      </c>
      <c r="T91" s="2">
        <v>0.31458333333333333</v>
      </c>
      <c r="U91" s="104">
        <v>7.9999999999999716</v>
      </c>
      <c r="V91" s="105">
        <v>38.749999999999986</v>
      </c>
      <c r="W91" s="106"/>
      <c r="X91" s="107"/>
      <c r="Y91" s="262"/>
      <c r="Z91" s="263"/>
      <c r="AA91" s="111">
        <f>M91-J91</f>
        <v>-418.83870967741814</v>
      </c>
      <c r="AB91" s="103">
        <f>M91/J91</f>
        <v>0.860387096774194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6011</v>
      </c>
      <c r="G92" s="95">
        <f t="shared" si="36"/>
        <v>215374.12999999998</v>
      </c>
      <c r="H92" s="113"/>
      <c r="I92" s="97">
        <v>12</v>
      </c>
      <c r="J92" s="98">
        <v>3273</v>
      </c>
      <c r="K92" s="99">
        <f t="shared" si="32"/>
        <v>272.75</v>
      </c>
      <c r="L92" s="114">
        <v>12</v>
      </c>
      <c r="M92" s="98">
        <f>F92/V92*60</f>
        <v>2873.4032664984729</v>
      </c>
      <c r="N92" s="99">
        <f>M92/L92</f>
        <v>239.45027220820609</v>
      </c>
      <c r="O92" s="101">
        <f>L92-I92</f>
        <v>0</v>
      </c>
      <c r="P92" s="102">
        <f>N92-K92</f>
        <v>-33.299727791793913</v>
      </c>
      <c r="Q92" s="103">
        <f>N92/K92</f>
        <v>0.87791117216574188</v>
      </c>
      <c r="R92" s="277"/>
      <c r="S92" s="1">
        <v>0.37950231481481483</v>
      </c>
      <c r="T92" s="2">
        <v>0.46666666666666667</v>
      </c>
      <c r="U92" s="104">
        <v>7.4833333333333574</v>
      </c>
      <c r="V92" s="105">
        <v>125.51666666666665</v>
      </c>
      <c r="W92" s="106">
        <v>0.46666666666666667</v>
      </c>
      <c r="X92" s="107">
        <v>0.5065856481481481</v>
      </c>
      <c r="Y92" s="262"/>
      <c r="Z92" s="263"/>
      <c r="AA92" s="111">
        <f>M92-J92</f>
        <v>-399.59673350152707</v>
      </c>
      <c r="AB92" s="103">
        <f>M92/J92</f>
        <v>0.87791117216574177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4450</v>
      </c>
      <c r="G93" s="115">
        <f t="shared" si="36"/>
        <v>162024.49999999997</v>
      </c>
      <c r="H93" s="116"/>
      <c r="I93" s="97">
        <v>11</v>
      </c>
      <c r="J93" s="98">
        <v>3273</v>
      </c>
      <c r="K93" s="99">
        <f t="shared" si="32"/>
        <v>297.54545454545456</v>
      </c>
      <c r="L93" s="100">
        <v>11</v>
      </c>
      <c r="M93" s="98">
        <f>F93/V93*60</f>
        <v>2855.1060417037957</v>
      </c>
      <c r="N93" s="99">
        <f>M93/L93</f>
        <v>259.55509470034508</v>
      </c>
      <c r="O93" s="101">
        <f>L93-I93</f>
        <v>0</v>
      </c>
      <c r="P93" s="102">
        <f>N93-K93</f>
        <v>-37.990359845109481</v>
      </c>
      <c r="Q93" s="103">
        <f>N93/K93</f>
        <v>0.87232081934121475</v>
      </c>
      <c r="R93" s="277"/>
      <c r="S93" s="1">
        <v>0.5065856481481481</v>
      </c>
      <c r="T93" s="2">
        <v>0.57152777777777775</v>
      </c>
      <c r="U93" s="104">
        <v>57.483333333333263</v>
      </c>
      <c r="V93" s="105">
        <v>93.51666666666668</v>
      </c>
      <c r="W93" s="106"/>
      <c r="X93" s="107"/>
      <c r="Y93" s="262"/>
      <c r="Z93" s="263"/>
      <c r="AA93" s="111">
        <f>M93-J93</f>
        <v>-417.89395829620435</v>
      </c>
      <c r="AB93" s="103">
        <f>M93/J93</f>
        <v>0.87232081934121464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7">AVERAGE(I90:I105)</f>
        <v>12.5</v>
      </c>
      <c r="J106" s="138">
        <f t="shared" si="37"/>
        <v>3136.5</v>
      </c>
      <c r="K106" s="139">
        <f t="shared" ref="K106" si="38">J106/I106</f>
        <v>250.92</v>
      </c>
      <c r="L106" s="137">
        <f t="shared" ref="L106:M106" si="39">AVERAGE(L90:L105)</f>
        <v>12.5</v>
      </c>
      <c r="M106" s="138">
        <f t="shared" si="39"/>
        <v>2723.7960280095904</v>
      </c>
      <c r="N106" s="139">
        <f t="shared" ref="N106:N111" si="40">M106/L106</f>
        <v>217.90368224076724</v>
      </c>
      <c r="O106" s="140">
        <f t="shared" ref="O106:O111" si="41">L106-I106</f>
        <v>0</v>
      </c>
      <c r="P106" s="141">
        <f t="shared" ref="P106:P111" si="42">N106-K106</f>
        <v>-33.016317759232749</v>
      </c>
      <c r="Q106" s="142">
        <f t="shared" ref="Q106:Q111" si="43">N106/K106</f>
        <v>0.86841894723723601</v>
      </c>
      <c r="R106" s="278"/>
      <c r="S106" s="143">
        <f>S90</f>
        <v>0.25</v>
      </c>
      <c r="T106" s="144">
        <f>INDEX(T90:T105,COUNTA(T90:T105))</f>
        <v>0.57152777777777775</v>
      </c>
      <c r="U106" s="145"/>
      <c r="V106" s="156"/>
      <c r="W106" s="135"/>
      <c r="X106" s="139"/>
      <c r="Y106" s="265"/>
      <c r="Z106" s="266"/>
      <c r="AA106" s="157">
        <f t="shared" ref="AA106:AA111" si="44">M106-J106</f>
        <v>-412.70397199040963</v>
      </c>
      <c r="AB106" s="142">
        <f t="shared" ref="AB106:AB111" si="45">M106/J106</f>
        <v>0.86841894723723589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892</v>
      </c>
      <c r="G107" s="159">
        <f t="shared" ref="G107:G111" si="46">E107*F107</f>
        <v>23753.96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2794.7780678851004</v>
      </c>
      <c r="N107" s="163">
        <f t="shared" si="40"/>
        <v>465.79634464751672</v>
      </c>
      <c r="O107" s="165">
        <f t="shared" si="41"/>
        <v>0</v>
      </c>
      <c r="P107" s="166">
        <f t="shared" si="42"/>
        <v>-79.703655352483281</v>
      </c>
      <c r="Q107" s="152">
        <f t="shared" si="43"/>
        <v>0.85388880778646514</v>
      </c>
      <c r="R107" s="276">
        <f>Q123</f>
        <v>0.85963088261143161</v>
      </c>
      <c r="S107" s="193">
        <v>0.31805555555555548</v>
      </c>
      <c r="T107" s="194">
        <v>0.33135416666666667</v>
      </c>
      <c r="U107" s="169"/>
      <c r="V107" s="170">
        <v>19.150000000000116</v>
      </c>
      <c r="W107" s="168"/>
      <c r="X107" s="171"/>
      <c r="Y107" s="279"/>
      <c r="Z107" s="280"/>
      <c r="AA107" s="109">
        <f t="shared" si="44"/>
        <v>-478.22193211489957</v>
      </c>
      <c r="AB107" s="152">
        <f t="shared" si="45"/>
        <v>0.85388880778646514</v>
      </c>
      <c r="AC107" s="267">
        <f>AB123</f>
        <v>0.85963088261143161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2269</v>
      </c>
      <c r="G108" s="95">
        <f t="shared" si="46"/>
        <v>69431.400000000009</v>
      </c>
      <c r="H108" s="96"/>
      <c r="I108" s="97">
        <v>6</v>
      </c>
      <c r="J108" s="98">
        <v>3273</v>
      </c>
      <c r="K108" s="99">
        <f t="shared" si="32"/>
        <v>545.5</v>
      </c>
      <c r="L108" s="100">
        <v>6</v>
      </c>
      <c r="M108" s="98">
        <f>F108/V108*60</f>
        <v>2798.3556012332983</v>
      </c>
      <c r="N108" s="99">
        <f t="shared" si="40"/>
        <v>466.39260020554974</v>
      </c>
      <c r="O108" s="101">
        <f t="shared" si="41"/>
        <v>0</v>
      </c>
      <c r="P108" s="102">
        <f t="shared" si="42"/>
        <v>-79.107399794450259</v>
      </c>
      <c r="Q108" s="103">
        <f t="shared" si="43"/>
        <v>0.85498185188918374</v>
      </c>
      <c r="R108" s="277"/>
      <c r="S108" s="1">
        <v>0.33496527777777779</v>
      </c>
      <c r="T108" s="2">
        <v>0.36875000000000002</v>
      </c>
      <c r="U108" s="104">
        <v>5.2000000000000135</v>
      </c>
      <c r="V108" s="105">
        <v>48.650000000000013</v>
      </c>
      <c r="W108" s="106"/>
      <c r="X108" s="113"/>
      <c r="Y108" s="262"/>
      <c r="Z108" s="263"/>
      <c r="AA108" s="111">
        <f t="shared" si="44"/>
        <v>-474.64439876670167</v>
      </c>
      <c r="AB108" s="103">
        <f t="shared" si="45"/>
        <v>0.85498185188918374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1987</v>
      </c>
      <c r="G109" s="95">
        <f t="shared" si="46"/>
        <v>49138.51</v>
      </c>
      <c r="H109" s="96"/>
      <c r="I109" s="97">
        <v>6</v>
      </c>
      <c r="J109" s="98">
        <v>2600</v>
      </c>
      <c r="K109" s="99">
        <f t="shared" si="32"/>
        <v>433.33333333333331</v>
      </c>
      <c r="L109" s="100">
        <v>6</v>
      </c>
      <c r="M109" s="98">
        <f>F109/V109*60</f>
        <v>2250.8495909376966</v>
      </c>
      <c r="N109" s="99">
        <f t="shared" si="40"/>
        <v>375.14159848961611</v>
      </c>
      <c r="O109" s="101">
        <f t="shared" si="41"/>
        <v>0</v>
      </c>
      <c r="P109" s="102">
        <f t="shared" si="42"/>
        <v>-58.1917348437172</v>
      </c>
      <c r="Q109" s="103">
        <f t="shared" si="43"/>
        <v>0.86571138112988333</v>
      </c>
      <c r="R109" s="277"/>
      <c r="S109" s="1">
        <v>0.37155092592592592</v>
      </c>
      <c r="T109" s="2">
        <v>0.40833333333333333</v>
      </c>
      <c r="U109" s="104">
        <v>4.0333333333332977</v>
      </c>
      <c r="V109" s="105">
        <v>52.966666666666661</v>
      </c>
      <c r="W109" s="106"/>
      <c r="X109" s="107"/>
      <c r="Y109" s="262"/>
      <c r="Z109" s="263"/>
      <c r="AA109" s="111">
        <f t="shared" si="44"/>
        <v>-349.15040906230342</v>
      </c>
      <c r="AB109" s="103">
        <f t="shared" si="45"/>
        <v>0.86571138112988333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1499</v>
      </c>
      <c r="G110" s="95">
        <f t="shared" si="46"/>
        <v>37385.060000000005</v>
      </c>
      <c r="H110" s="96"/>
      <c r="I110" s="97">
        <v>6</v>
      </c>
      <c r="J110" s="98">
        <v>2600</v>
      </c>
      <c r="K110" s="99">
        <f t="shared" si="32"/>
        <v>433.33333333333331</v>
      </c>
      <c r="L110" s="100">
        <v>6</v>
      </c>
      <c r="M110" s="98">
        <f>F110/V110*60</f>
        <v>2239.1701244813148</v>
      </c>
      <c r="N110" s="99">
        <f t="shared" si="40"/>
        <v>373.1950207468858</v>
      </c>
      <c r="O110" s="101">
        <f t="shared" si="41"/>
        <v>0</v>
      </c>
      <c r="P110" s="102">
        <f t="shared" si="42"/>
        <v>-60.138312586447512</v>
      </c>
      <c r="Q110" s="103">
        <f t="shared" si="43"/>
        <v>0.86121927864665959</v>
      </c>
      <c r="R110" s="277"/>
      <c r="S110" s="1">
        <v>0.41319444444444431</v>
      </c>
      <c r="T110" s="2">
        <v>0.44108796296296299</v>
      </c>
      <c r="U110" s="104">
        <v>6.9999999999998153</v>
      </c>
      <c r="V110" s="105">
        <v>40.166666666666899</v>
      </c>
      <c r="W110" s="106"/>
      <c r="X110" s="113"/>
      <c r="Y110" s="262"/>
      <c r="Z110" s="263"/>
      <c r="AA110" s="111">
        <f t="shared" si="44"/>
        <v>-360.82987551868518</v>
      </c>
      <c r="AB110" s="103">
        <f t="shared" si="45"/>
        <v>0.86121927864665959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1898</v>
      </c>
      <c r="G111" s="95">
        <f t="shared" si="46"/>
        <v>46937.54</v>
      </c>
      <c r="H111" s="113"/>
      <c r="I111" s="97">
        <v>6</v>
      </c>
      <c r="J111" s="98">
        <v>2600</v>
      </c>
      <c r="K111" s="99">
        <f t="shared" si="32"/>
        <v>433.33333333333331</v>
      </c>
      <c r="L111" s="114">
        <v>6</v>
      </c>
      <c r="M111" s="98">
        <f>F111/V111*60</f>
        <v>2249.1112574061858</v>
      </c>
      <c r="N111" s="99">
        <f t="shared" si="40"/>
        <v>374.85187623436428</v>
      </c>
      <c r="O111" s="101">
        <f t="shared" si="41"/>
        <v>0</v>
      </c>
      <c r="P111" s="102">
        <f t="shared" si="42"/>
        <v>-58.481457098969031</v>
      </c>
      <c r="Q111" s="103">
        <f t="shared" si="43"/>
        <v>0.86504279131007145</v>
      </c>
      <c r="R111" s="277"/>
      <c r="S111" s="1">
        <v>0.44539351851851849</v>
      </c>
      <c r="T111" s="2">
        <v>0.48055555555555557</v>
      </c>
      <c r="U111" s="104">
        <v>6.19999999999993</v>
      </c>
      <c r="V111" s="105">
        <v>50.63333333333339</v>
      </c>
      <c r="W111" s="106"/>
      <c r="X111" s="113"/>
      <c r="Y111" s="262"/>
      <c r="Z111" s="263"/>
      <c r="AA111" s="111">
        <f t="shared" si="44"/>
        <v>-350.88874259381419</v>
      </c>
      <c r="AB111" s="103">
        <f t="shared" si="45"/>
        <v>0.86504279131007145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7">AVERAGE(I107:I122)</f>
        <v>6</v>
      </c>
      <c r="J123" s="138">
        <f t="shared" si="47"/>
        <v>2869.2</v>
      </c>
      <c r="K123" s="139">
        <f t="shared" ref="K123" si="48">J123/I123</f>
        <v>478.2</v>
      </c>
      <c r="L123" s="137">
        <f t="shared" ref="L123:M123" si="49">AVERAGE(L107:L122)</f>
        <v>6</v>
      </c>
      <c r="M123" s="138">
        <f t="shared" si="49"/>
        <v>2466.4529283887196</v>
      </c>
      <c r="N123" s="139">
        <f>M123/L123</f>
        <v>411.07548806478661</v>
      </c>
      <c r="O123" s="140">
        <f>L123-I123</f>
        <v>0</v>
      </c>
      <c r="P123" s="141">
        <f>N123-K123</f>
        <v>-67.124511935213377</v>
      </c>
      <c r="Q123" s="142">
        <f>N123/K123</f>
        <v>0.85963088261143161</v>
      </c>
      <c r="R123" s="278"/>
      <c r="S123" s="143">
        <f>S107</f>
        <v>0.31805555555555548</v>
      </c>
      <c r="T123" s="144">
        <f>INDEX(T107:T122,COUNTA(T107:T122))</f>
        <v>0.48055555555555557</v>
      </c>
      <c r="U123" s="145"/>
      <c r="V123" s="156"/>
      <c r="W123" s="135"/>
      <c r="X123" s="139"/>
      <c r="Y123" s="265"/>
      <c r="Z123" s="266"/>
      <c r="AA123" s="157">
        <f>M123-J123</f>
        <v>-402.74707161128026</v>
      </c>
      <c r="AB123" s="142">
        <f>M123/J123</f>
        <v>0.85963088261143161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2504</v>
      </c>
      <c r="G124" s="159">
        <f t="shared" ref="G124:G126" si="50">E124*F124</f>
        <v>142202.16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1732.538919853929</v>
      </c>
      <c r="N124" s="163">
        <f>M124/L124</f>
        <v>75.327779124083875</v>
      </c>
      <c r="O124" s="165">
        <f>L124-I124</f>
        <v>0</v>
      </c>
      <c r="P124" s="166">
        <f>N124-K124</f>
        <v>-11.628742615046562</v>
      </c>
      <c r="Q124" s="152">
        <f>N124/K124</f>
        <v>0.86626945992696458</v>
      </c>
      <c r="R124" s="276">
        <f>Q140</f>
        <v>0.86477204055489221</v>
      </c>
      <c r="S124" s="167">
        <v>0.70853009259259259</v>
      </c>
      <c r="T124" s="168">
        <v>0.76875000000000004</v>
      </c>
      <c r="U124" s="169"/>
      <c r="V124" s="170">
        <v>86.71666666666674</v>
      </c>
      <c r="W124" s="87"/>
      <c r="X124" s="88"/>
      <c r="Y124" s="279"/>
      <c r="Z124" s="280"/>
      <c r="AA124" s="109">
        <f>M124-J124</f>
        <v>-267.46108014607103</v>
      </c>
      <c r="AB124" s="152">
        <f>M124/J124</f>
        <v>0.86626945992696447</v>
      </c>
      <c r="AC124" s="352">
        <f>AB140</f>
        <v>0.86477204055489221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2106</v>
      </c>
      <c r="G125" s="95">
        <f t="shared" si="50"/>
        <v>119768.22</v>
      </c>
      <c r="H125" s="96"/>
      <c r="I125" s="97">
        <v>23</v>
      </c>
      <c r="J125" s="98">
        <v>2000</v>
      </c>
      <c r="K125" s="99">
        <f t="shared" ref="K125:K126" si="51">J125/I125</f>
        <v>86.956521739130437</v>
      </c>
      <c r="L125" s="100">
        <v>23</v>
      </c>
      <c r="M125" s="98">
        <f>F125/V125*60</f>
        <v>1728.9851767388832</v>
      </c>
      <c r="N125" s="99">
        <f>M125/L125</f>
        <v>75.173268553864489</v>
      </c>
      <c r="O125" s="101">
        <f>L125-I125</f>
        <v>0</v>
      </c>
      <c r="P125" s="102">
        <f>N125-K125</f>
        <v>-11.783253185265949</v>
      </c>
      <c r="Q125" s="103">
        <f>N125/K125</f>
        <v>0.86449258836944165</v>
      </c>
      <c r="R125" s="277"/>
      <c r="S125" s="1">
        <v>0.77222222222222225</v>
      </c>
      <c r="T125" s="2">
        <v>0.82297453703703705</v>
      </c>
      <c r="U125" s="104">
        <v>4.9999999999999822</v>
      </c>
      <c r="V125" s="105">
        <v>73.0833333333333</v>
      </c>
      <c r="W125" s="106"/>
      <c r="X125" s="107"/>
      <c r="Y125" s="262"/>
      <c r="Z125" s="263"/>
      <c r="AA125" s="111">
        <f>M125-J125</f>
        <v>-271.01482326111682</v>
      </c>
      <c r="AB125" s="103">
        <f>M125/J125</f>
        <v>0.86449258836944154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2014</v>
      </c>
      <c r="G126" s="95">
        <f t="shared" si="50"/>
        <v>89220.2</v>
      </c>
      <c r="H126" s="96"/>
      <c r="I126" s="97">
        <v>17</v>
      </c>
      <c r="J126" s="98">
        <v>2000</v>
      </c>
      <c r="K126" s="99">
        <f t="shared" si="51"/>
        <v>117.64705882352941</v>
      </c>
      <c r="L126" s="100">
        <v>17</v>
      </c>
      <c r="M126" s="98">
        <f>F126/V126*60</f>
        <v>1727.1081467365409</v>
      </c>
      <c r="N126" s="99">
        <f>M126/L126</f>
        <v>101.59459686685534</v>
      </c>
      <c r="O126" s="101">
        <f>L126-I126</f>
        <v>0</v>
      </c>
      <c r="P126" s="102">
        <f>N126-K126</f>
        <v>-16.052461956674065</v>
      </c>
      <c r="Q126" s="103">
        <f>N126/K126</f>
        <v>0.86355407336827039</v>
      </c>
      <c r="R126" s="277"/>
      <c r="S126" s="1">
        <v>0.82849537037037035</v>
      </c>
      <c r="T126" s="2">
        <v>0.87708333333333333</v>
      </c>
      <c r="U126" s="104">
        <v>7.9499999999999638</v>
      </c>
      <c r="V126" s="105">
        <v>69.966666666666683</v>
      </c>
      <c r="W126" s="106"/>
      <c r="X126" s="107"/>
      <c r="Y126" s="262"/>
      <c r="Z126" s="263"/>
      <c r="AA126" s="111">
        <f>M126-J126</f>
        <v>-272.8918532634591</v>
      </c>
      <c r="AB126" s="103">
        <f>M126/J126</f>
        <v>0.8635540733682705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2">AVERAGE(I124:I139)</f>
        <v>21</v>
      </c>
      <c r="J140" s="138">
        <f t="shared" si="52"/>
        <v>2000</v>
      </c>
      <c r="K140" s="139">
        <f t="shared" ref="K140" si="53">J140/I140</f>
        <v>95.238095238095241</v>
      </c>
      <c r="L140" s="137">
        <f t="shared" ref="L140:M140" si="54">AVERAGE(L124:L139)</f>
        <v>21</v>
      </c>
      <c r="M140" s="138">
        <f t="shared" si="54"/>
        <v>1729.5440811097844</v>
      </c>
      <c r="N140" s="139">
        <f>M140/L140</f>
        <v>82.359241957608788</v>
      </c>
      <c r="O140" s="140">
        <f>L140-I140</f>
        <v>0</v>
      </c>
      <c r="P140" s="141">
        <f>N140-K140</f>
        <v>-12.878853280486453</v>
      </c>
      <c r="Q140" s="142">
        <f>N140/K140</f>
        <v>0.86477204055489221</v>
      </c>
      <c r="R140" s="278"/>
      <c r="S140" s="143">
        <f>S124</f>
        <v>0.70853009259259259</v>
      </c>
      <c r="T140" s="144">
        <f>INDEX(T124:T139,COUNTA(T124:T139))</f>
        <v>0.87708333333333333</v>
      </c>
      <c r="U140" s="145"/>
      <c r="V140" s="156"/>
      <c r="W140" s="188"/>
      <c r="X140" s="189"/>
      <c r="Y140" s="265"/>
      <c r="Z140" s="266"/>
      <c r="AA140" s="157">
        <f>M140-J140</f>
        <v>-270.45591889021557</v>
      </c>
      <c r="AB140" s="142">
        <f>M140/J140</f>
        <v>0.86477204055489221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2526</v>
      </c>
      <c r="G141" s="159">
        <f t="shared" ref="G141:G142" si="55">E141*F141</f>
        <v>127992.42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1732.4442751000195</v>
      </c>
      <c r="N141" s="163">
        <f>M141/L141</f>
        <v>86.622213755000971</v>
      </c>
      <c r="O141" s="165">
        <f>L141-I141</f>
        <v>0</v>
      </c>
      <c r="P141" s="166">
        <f>N141-K141</f>
        <v>-13.377786244999029</v>
      </c>
      <c r="Q141" s="152">
        <f>N141/K141</f>
        <v>0.86622213755000965</v>
      </c>
      <c r="R141" s="276">
        <f>Q157</f>
        <v>0.86621464214703447</v>
      </c>
      <c r="S141" s="167">
        <v>0.70833333333333337</v>
      </c>
      <c r="T141" s="168">
        <v>0.76908564814814817</v>
      </c>
      <c r="U141" s="169"/>
      <c r="V141" s="170">
        <v>87.48333333333332</v>
      </c>
      <c r="W141" s="168"/>
      <c r="X141" s="171"/>
      <c r="Y141" s="279"/>
      <c r="Z141" s="280"/>
      <c r="AA141" s="109">
        <f>M141-J141</f>
        <v>-267.55572489998053</v>
      </c>
      <c r="AB141" s="152">
        <f>M141/J141</f>
        <v>0.86622213755000976</v>
      </c>
      <c r="AC141" s="267">
        <f>AB157</f>
        <v>0.86621464214703447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2653</v>
      </c>
      <c r="G142" s="95">
        <f t="shared" si="55"/>
        <v>126282.8</v>
      </c>
      <c r="H142" s="96"/>
      <c r="I142" s="97">
        <v>23</v>
      </c>
      <c r="J142" s="98">
        <v>2000</v>
      </c>
      <c r="K142" s="99">
        <f t="shared" ref="K142" si="56">J142/I142</f>
        <v>86.956521739130437</v>
      </c>
      <c r="L142" s="100">
        <v>23</v>
      </c>
      <c r="M142" s="98">
        <f>F142/V142*60</f>
        <v>1732.4142934881186</v>
      </c>
      <c r="N142" s="99">
        <f>M142/L142</f>
        <v>75.322360586439942</v>
      </c>
      <c r="O142" s="101">
        <f>L142-I142</f>
        <v>0</v>
      </c>
      <c r="P142" s="102">
        <f>N142-K142</f>
        <v>-11.634161152690496</v>
      </c>
      <c r="Q142" s="103">
        <f>N142/K142</f>
        <v>0.8662071467440593</v>
      </c>
      <c r="R142" s="277"/>
      <c r="S142" s="1">
        <v>0.77369212962962963</v>
      </c>
      <c r="T142" s="2">
        <v>0.83750000000000002</v>
      </c>
      <c r="U142" s="104">
        <v>6.6333333333333044</v>
      </c>
      <c r="V142" s="105">
        <v>91.883333333333354</v>
      </c>
      <c r="W142" s="106"/>
      <c r="X142" s="107"/>
      <c r="Y142" s="262"/>
      <c r="Z142" s="263"/>
      <c r="AA142" s="111">
        <f>M142-J142</f>
        <v>-267.58570651188143</v>
      </c>
      <c r="AB142" s="103">
        <f>M142/J142</f>
        <v>0.8662071467440593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7">AVERAGE(I141:I156)</f>
        <v>21.5</v>
      </c>
      <c r="J157" s="138">
        <f t="shared" si="57"/>
        <v>2000</v>
      </c>
      <c r="K157" s="139">
        <f t="shared" ref="K157" si="58">J157/I157</f>
        <v>93.023255813953483</v>
      </c>
      <c r="L157" s="137">
        <f t="shared" ref="L157:M157" si="59">AVERAGE(L141:L156)</f>
        <v>21.5</v>
      </c>
      <c r="M157" s="138">
        <f t="shared" si="59"/>
        <v>1732.429284294069</v>
      </c>
      <c r="N157" s="139">
        <f>M157/L157</f>
        <v>80.578106246235762</v>
      </c>
      <c r="O157" s="140">
        <f>L157-I157</f>
        <v>0</v>
      </c>
      <c r="P157" s="141">
        <f>N157-K157</f>
        <v>-12.445149567717721</v>
      </c>
      <c r="Q157" s="142">
        <f>N157/K157</f>
        <v>0.86621464214703447</v>
      </c>
      <c r="R157" s="278"/>
      <c r="S157" s="143">
        <f>S141</f>
        <v>0.70833333333333337</v>
      </c>
      <c r="T157" s="144">
        <f>INDEX(T141:T156,COUNTA(T141:T156))</f>
        <v>0.83750000000000002</v>
      </c>
      <c r="U157" s="145"/>
      <c r="V157" s="156"/>
      <c r="W157" s="135"/>
      <c r="X157" s="139"/>
      <c r="Y157" s="265"/>
      <c r="Z157" s="266"/>
      <c r="AA157" s="157">
        <f>M157-J157</f>
        <v>-267.57071570593098</v>
      </c>
      <c r="AB157" s="142">
        <f>M157/J157</f>
        <v>0.86621464214703447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402" priority="3" operator="greaterThan">
      <formula>0</formula>
    </cfRule>
  </conditionalFormatting>
  <conditionalFormatting sqref="P5:P157 AA5:AA157">
    <cfRule type="cellIs" dxfId="401" priority="6" operator="lessThan">
      <formula>0</formula>
    </cfRule>
  </conditionalFormatting>
  <conditionalFormatting sqref="Q5:Q157 AB5:AB157">
    <cfRule type="cellIs" dxfId="400" priority="4" operator="greaterThan">
      <formula>1</formula>
    </cfRule>
    <cfRule type="cellIs" dxfId="399" priority="5" operator="lessThan">
      <formula>0.8</formula>
    </cfRule>
  </conditionalFormatting>
  <conditionalFormatting sqref="R5:R157 AC124">
    <cfRule type="cellIs" dxfId="398" priority="7" operator="lessThan">
      <formula>0.8</formula>
    </cfRule>
  </conditionalFormatting>
  <conditionalFormatting sqref="AC5:AC22 AC56:AC91">
    <cfRule type="cellIs" dxfId="397" priority="9" operator="lessThan">
      <formula>0.8</formula>
    </cfRule>
  </conditionalFormatting>
  <conditionalFormatting sqref="AC39">
    <cfRule type="cellIs" dxfId="396" priority="12" operator="lessThan">
      <formula>0.8</formula>
    </cfRule>
  </conditionalFormatting>
  <conditionalFormatting sqref="AC54">
    <cfRule type="cellIs" dxfId="395" priority="11" operator="lessThan">
      <formula>0.8</formula>
    </cfRule>
  </conditionalFormatting>
  <conditionalFormatting sqref="AC97:AC105">
    <cfRule type="cellIs" dxfId="394" priority="10" operator="lessThan">
      <formula>0.8</formula>
    </cfRule>
  </conditionalFormatting>
  <conditionalFormatting sqref="AC107:AC112">
    <cfRule type="cellIs" dxfId="393" priority="8" operator="lessThan">
      <formula>0.8</formula>
    </cfRule>
  </conditionalFormatting>
  <conditionalFormatting sqref="AC139">
    <cfRule type="cellIs" dxfId="392" priority="2" operator="lessThan">
      <formula>0.8</formula>
    </cfRule>
  </conditionalFormatting>
  <conditionalFormatting sqref="AC141:AC157">
    <cfRule type="cellIs" dxfId="391" priority="1" operator="lessThan">
      <formula>0.8</formula>
    </cfRule>
  </conditionalFormatting>
  <dataValidations count="1">
    <dataValidation type="list" allowBlank="1" showInputMessage="1" showErrorMessage="1" sqref="Y5:Z157" xr:uid="{27917C05-B81E-4FB7-9FE2-809DF4751ECA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9084-A565-4334-99E3-00AFB9B983F2}">
  <sheetPr>
    <tabColor theme="9" tint="0.59999389629810485"/>
  </sheetPr>
  <dimension ref="B1:AR36"/>
  <sheetViews>
    <sheetView zoomScale="70" zoomScaleNormal="70" workbookViewId="0">
      <selection activeCell="Y34" sqref="Y34:Z3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244</v>
      </c>
      <c r="D3" s="249"/>
      <c r="E3" s="7" t="s">
        <v>2</v>
      </c>
      <c r="F3" s="250">
        <f>'0914(18度C)'!D1+'0914(4度C)'!D1</f>
        <v>263020</v>
      </c>
      <c r="G3" s="251"/>
      <c r="H3" s="7" t="s">
        <v>3</v>
      </c>
      <c r="I3" s="252">
        <f>'0914(18度C)'!F1+'0914(4度C)'!F1</f>
        <v>8034432.2199999988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470.01488484247761</v>
      </c>
      <c r="F6" s="227" t="e">
        <f>AVERAGE(#REF!,D13:K13)</f>
        <v>#REF!</v>
      </c>
      <c r="G6" s="228">
        <f>AVERAGE(D13:K13)</f>
        <v>181.58218877225883</v>
      </c>
      <c r="H6" s="229"/>
      <c r="I6" s="228">
        <f>AVERAGE(L13:O13)</f>
        <v>94.130675526024362</v>
      </c>
      <c r="J6" s="229"/>
      <c r="K6" s="228">
        <f>AVERAGE(D27:O27)</f>
        <v>615.02190899242999</v>
      </c>
      <c r="L6" s="229"/>
      <c r="M6" s="228">
        <f>AVERAGE(P27:X27)</f>
        <v>762.63957185493939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404.8240158855146</v>
      </c>
      <c r="F7" s="231" t="e">
        <f>AVERAGE(#REF!,D14:K14)</f>
        <v>#REF!</v>
      </c>
      <c r="G7" s="218">
        <f>AVERAGE(D14:K14)</f>
        <v>156.96632064923</v>
      </c>
      <c r="H7" s="219"/>
      <c r="I7" s="218">
        <f>AVERAGE(L14:O14)</f>
        <v>81.404492628560178</v>
      </c>
      <c r="J7" s="219"/>
      <c r="K7" s="218">
        <f>AVERAGE(D28:O28)</f>
        <v>530.10284357351679</v>
      </c>
      <c r="L7" s="219"/>
      <c r="M7" s="218">
        <f>AVERAGE(P28:X28)</f>
        <v>655.63920244416215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0.86366084451038672</v>
      </c>
      <c r="F8" s="223" t="e">
        <f>AVERAGE(D15:K15,#REF!)</f>
        <v>#REF!</v>
      </c>
      <c r="G8" s="224">
        <f>AVERAGE(D15:K15)</f>
        <v>0.86715078256257416</v>
      </c>
      <c r="H8" s="225"/>
      <c r="I8" s="224">
        <f>AVERAGE(L15:O15)</f>
        <v>0.86481403537775325</v>
      </c>
      <c r="J8" s="225"/>
      <c r="K8" s="224">
        <f>AVERAGE(D29:O29)</f>
        <v>0.86122363448968575</v>
      </c>
      <c r="L8" s="225"/>
      <c r="M8" s="224">
        <f>AVERAGE(P29:X29)</f>
        <v>0.86204826485119701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78.125</v>
      </c>
      <c r="F13" s="24">
        <v>82.978723404255319</v>
      </c>
      <c r="G13" s="24">
        <v>88.235294117647058</v>
      </c>
      <c r="H13" s="24">
        <v>177.46478873239437</v>
      </c>
      <c r="I13" s="24">
        <v>250.92</v>
      </c>
      <c r="J13" s="24" t="s">
        <v>36</v>
      </c>
      <c r="K13" s="54">
        <v>478.2</v>
      </c>
      <c r="L13" s="23" t="s">
        <v>36</v>
      </c>
      <c r="M13" s="66" t="s">
        <v>36</v>
      </c>
      <c r="N13" s="24">
        <v>95.238095238095241</v>
      </c>
      <c r="O13" s="25">
        <v>93.023255813953483</v>
      </c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 spans="2:44" ht="39.6" customHeight="1">
      <c r="B14" s="206"/>
      <c r="C14" s="26" t="s">
        <v>37</v>
      </c>
      <c r="D14" s="27">
        <v>101.44692714931975</v>
      </c>
      <c r="E14" s="28">
        <v>67.574950823934586</v>
      </c>
      <c r="F14" s="28">
        <v>72.016747356082391</v>
      </c>
      <c r="G14" s="28">
        <v>76.757794118648476</v>
      </c>
      <c r="H14" s="28">
        <v>152.70839525436028</v>
      </c>
      <c r="I14" s="28">
        <v>217.50742154332445</v>
      </c>
      <c r="J14" s="28" t="s">
        <v>36</v>
      </c>
      <c r="K14" s="55">
        <v>410.75200829893993</v>
      </c>
      <c r="L14" s="27" t="s">
        <v>36</v>
      </c>
      <c r="M14" s="67" t="s">
        <v>36</v>
      </c>
      <c r="N14" s="28">
        <v>82.274083034149058</v>
      </c>
      <c r="O14" s="29">
        <v>80.534902222971283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0.88098647261251362</v>
      </c>
      <c r="E15" s="32">
        <f t="shared" si="0"/>
        <v>0.86495937054636274</v>
      </c>
      <c r="F15" s="32">
        <f t="shared" si="0"/>
        <v>0.86789413480406985</v>
      </c>
      <c r="G15" s="32">
        <f t="shared" si="0"/>
        <v>0.86992166667801607</v>
      </c>
      <c r="H15" s="32">
        <f t="shared" si="0"/>
        <v>0.86049968754441108</v>
      </c>
      <c r="I15" s="32">
        <f t="shared" si="0"/>
        <v>0.8668397160183503</v>
      </c>
      <c r="J15" s="32" t="s">
        <v>36</v>
      </c>
      <c r="K15" s="56">
        <f t="shared" ref="K15" si="1">K14/K13</f>
        <v>0.85895442973429514</v>
      </c>
      <c r="L15" s="31" t="s">
        <v>36</v>
      </c>
      <c r="M15" s="68" t="s">
        <v>36</v>
      </c>
      <c r="N15" s="32">
        <f t="shared" ref="N15:O15" si="2">N14/N13</f>
        <v>0.86387787185856513</v>
      </c>
      <c r="O15" s="33">
        <f t="shared" si="2"/>
        <v>0.86575019889694138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2:44" ht="17.25" customHeight="1">
      <c r="B16" s="207" t="s">
        <v>39</v>
      </c>
      <c r="C16" s="15" t="s">
        <v>40</v>
      </c>
      <c r="D16" s="1">
        <v>0.2502314814814815</v>
      </c>
      <c r="E16" s="2">
        <v>0.25024305555555554</v>
      </c>
      <c r="F16" s="2">
        <v>0.25</v>
      </c>
      <c r="G16" s="2">
        <v>0.2502314814814815</v>
      </c>
      <c r="H16" s="2">
        <v>0.16680555555555557</v>
      </c>
      <c r="I16" s="2">
        <v>0.25</v>
      </c>
      <c r="J16" s="2" t="s">
        <v>36</v>
      </c>
      <c r="K16" s="3">
        <v>0.32222222222222219</v>
      </c>
      <c r="L16" s="1" t="s">
        <v>36</v>
      </c>
      <c r="M16" s="69" t="s">
        <v>36</v>
      </c>
      <c r="N16" s="2">
        <v>0.708587962962963</v>
      </c>
      <c r="O16" s="4">
        <v>0.70844907407407409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0.55138888888888893</v>
      </c>
      <c r="E17" s="2">
        <v>0.62811342592592589</v>
      </c>
      <c r="F17" s="2">
        <v>0.61805555555555558</v>
      </c>
      <c r="G17" s="2">
        <v>0.60564814814814816</v>
      </c>
      <c r="H17" s="2">
        <v>0.65138888888888891</v>
      </c>
      <c r="I17" s="2">
        <v>0.56388888888888888</v>
      </c>
      <c r="J17" s="2" t="s">
        <v>36</v>
      </c>
      <c r="K17" s="3">
        <v>0.49260416666666668</v>
      </c>
      <c r="L17" s="1" t="s">
        <v>36</v>
      </c>
      <c r="M17" s="69" t="s">
        <v>36</v>
      </c>
      <c r="N17" s="2">
        <v>0.87777777777777777</v>
      </c>
      <c r="O17" s="4">
        <v>0.83958333333333335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</v>
      </c>
      <c r="F18" s="35">
        <v>23.5</v>
      </c>
      <c r="G18" s="35">
        <v>22.666666666666668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165.62591217903415</v>
      </c>
      <c r="E28" s="28" t="s">
        <v>36</v>
      </c>
      <c r="F28" s="28" t="s">
        <v>36</v>
      </c>
      <c r="G28" s="28">
        <v>224.3659717955679</v>
      </c>
      <c r="H28" s="28">
        <v>364.65551731382016</v>
      </c>
      <c r="I28" s="28" t="s">
        <v>36</v>
      </c>
      <c r="J28" s="28">
        <v>596.55018421346449</v>
      </c>
      <c r="K28" s="28" t="s">
        <v>36</v>
      </c>
      <c r="L28" s="28" t="s">
        <v>36</v>
      </c>
      <c r="M28" s="28">
        <v>752.40758937870453</v>
      </c>
      <c r="N28" s="28">
        <v>908.57851879754912</v>
      </c>
      <c r="O28" s="28">
        <v>698.53621133647766</v>
      </c>
      <c r="P28" s="27">
        <v>194.59668467893397</v>
      </c>
      <c r="Q28" s="28" t="s">
        <v>36</v>
      </c>
      <c r="R28" s="28" t="s">
        <v>36</v>
      </c>
      <c r="S28" s="28">
        <v>601.36836695361683</v>
      </c>
      <c r="T28" s="28">
        <v>718.45071085343022</v>
      </c>
      <c r="U28" s="28" t="s">
        <v>36</v>
      </c>
      <c r="V28" s="28">
        <v>672.54720064532103</v>
      </c>
      <c r="W28" s="28">
        <v>1008.4753884402702</v>
      </c>
      <c r="X28" s="29">
        <v>738.39686309340084</v>
      </c>
    </row>
    <row r="29" spans="2:44" ht="40.15" customHeight="1">
      <c r="B29" s="206"/>
      <c r="C29" s="30" t="s">
        <v>38</v>
      </c>
      <c r="D29" s="32">
        <f>D28/D27</f>
        <v>0.86026291079852746</v>
      </c>
      <c r="E29" s="32" t="s">
        <v>36</v>
      </c>
      <c r="F29" s="32" t="s">
        <v>36</v>
      </c>
      <c r="G29" s="32">
        <f>G28/G27</f>
        <v>0.86006955854967693</v>
      </c>
      <c r="H29" s="32">
        <f>H28/H27</f>
        <v>0.84151273226266199</v>
      </c>
      <c r="I29" s="32" t="s">
        <v>36</v>
      </c>
      <c r="J29" s="32">
        <f>J28/J27</f>
        <v>0.88377805068661408</v>
      </c>
      <c r="K29" s="32" t="s">
        <v>36</v>
      </c>
      <c r="L29" s="32" t="s">
        <v>36</v>
      </c>
      <c r="M29" s="32">
        <f>M28/M27</f>
        <v>0.86640873928456885</v>
      </c>
      <c r="N29" s="32">
        <f>N28/N27</f>
        <v>0.85013194741291143</v>
      </c>
      <c r="O29" s="32">
        <f>O28/O27</f>
        <v>0.86640150243284053</v>
      </c>
      <c r="P29" s="31">
        <f>P28/P27</f>
        <v>0.85855832278854172</v>
      </c>
      <c r="Q29" s="32" t="s">
        <v>36</v>
      </c>
      <c r="R29" s="32" t="s">
        <v>36</v>
      </c>
      <c r="S29" s="32">
        <f>S28/S27</f>
        <v>0.89091609919054349</v>
      </c>
      <c r="T29" s="32">
        <f>T28/T27</f>
        <v>0.85852600668019963</v>
      </c>
      <c r="U29" s="32" t="s">
        <v>36</v>
      </c>
      <c r="V29" s="32">
        <f>V28/V27</f>
        <v>0.86615927355836797</v>
      </c>
      <c r="W29" s="32">
        <f>W28/W27</f>
        <v>0.84039615703355852</v>
      </c>
      <c r="X29" s="33">
        <f>X28/X27</f>
        <v>0.85773372985597074</v>
      </c>
    </row>
    <row r="30" spans="2:44" ht="17.25" customHeight="1">
      <c r="B30" s="207" t="s">
        <v>39</v>
      </c>
      <c r="C30" s="15" t="s">
        <v>40</v>
      </c>
      <c r="D30" s="2">
        <v>0.38194444444444442</v>
      </c>
      <c r="E30" s="2" t="s">
        <v>36</v>
      </c>
      <c r="F30" s="2" t="s">
        <v>36</v>
      </c>
      <c r="G30" s="2">
        <v>0.31805555555555554</v>
      </c>
      <c r="H30" s="2">
        <v>0.25025462962962963</v>
      </c>
      <c r="I30" s="2" t="s">
        <v>36</v>
      </c>
      <c r="J30" s="2">
        <v>0.25</v>
      </c>
      <c r="K30" s="2" t="s">
        <v>36</v>
      </c>
      <c r="L30" s="2" t="s">
        <v>36</v>
      </c>
      <c r="M30" s="2">
        <v>0.16689814814814816</v>
      </c>
      <c r="N30" s="2">
        <v>0.16680555555555557</v>
      </c>
      <c r="O30" s="2">
        <v>0.16694444444444445</v>
      </c>
      <c r="P30" s="1">
        <v>0.70833333333333337</v>
      </c>
      <c r="Q30" s="2" t="s">
        <v>36</v>
      </c>
      <c r="R30" s="2" t="s">
        <v>36</v>
      </c>
      <c r="S30" s="2">
        <v>0.70833333333333337</v>
      </c>
      <c r="T30" s="2">
        <v>0.70847222222222217</v>
      </c>
      <c r="U30" s="2" t="s">
        <v>36</v>
      </c>
      <c r="V30" s="2">
        <v>0.70833333333333337</v>
      </c>
      <c r="W30" s="2">
        <v>0.7085069444444444</v>
      </c>
      <c r="X30" s="4">
        <v>0.70854166666666663</v>
      </c>
    </row>
    <row r="31" spans="2:44" ht="17.25" customHeight="1">
      <c r="B31" s="204"/>
      <c r="C31" s="15" t="s">
        <v>41</v>
      </c>
      <c r="D31" s="2">
        <v>0.46319444444444435</v>
      </c>
      <c r="E31" s="2" t="s">
        <v>36</v>
      </c>
      <c r="F31" s="2" t="s">
        <v>36</v>
      </c>
      <c r="G31" s="2">
        <v>0.37430555555555556</v>
      </c>
      <c r="H31" s="2">
        <v>0.31814814814814812</v>
      </c>
      <c r="I31" s="2" t="s">
        <v>36</v>
      </c>
      <c r="J31" s="2">
        <v>0.35366898148148146</v>
      </c>
      <c r="K31" s="2" t="s">
        <v>36</v>
      </c>
      <c r="L31" s="2" t="s">
        <v>36</v>
      </c>
      <c r="M31" s="2">
        <v>0.42253472222222221</v>
      </c>
      <c r="N31" s="2">
        <v>0.51967592592592593</v>
      </c>
      <c r="O31" s="2">
        <v>0.5</v>
      </c>
      <c r="P31" s="1">
        <v>0.85380787037037043</v>
      </c>
      <c r="Q31" s="2" t="s">
        <v>36</v>
      </c>
      <c r="R31" s="2" t="s">
        <v>36</v>
      </c>
      <c r="S31" s="2">
        <v>0.88849537037037041</v>
      </c>
      <c r="T31" s="2">
        <v>0.95023148148148151</v>
      </c>
      <c r="U31" s="2" t="s">
        <v>36</v>
      </c>
      <c r="V31" s="2">
        <v>0.96001157407407411</v>
      </c>
      <c r="W31" s="2">
        <v>1.0013888888888889</v>
      </c>
      <c r="X31" s="4">
        <v>1.0048611111111112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3.2</v>
      </c>
      <c r="O32" s="35">
        <v>4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4353-86F9-4357-B93C-38F161002196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151372</v>
      </c>
      <c r="E1" s="77" t="s">
        <v>3</v>
      </c>
      <c r="F1" s="78">
        <f>SUM(G5:G225)</f>
        <v>3080226.5100000002</v>
      </c>
      <c r="G1" s="79" t="s">
        <v>73</v>
      </c>
      <c r="H1" s="80">
        <f>L21+L38+L55+L72+L89+L106+L123+L140+L157+L174+L191+L208+L225</f>
        <v>82.883333333333326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45914</v>
      </c>
      <c r="B2" s="326"/>
      <c r="C2" s="82" t="s">
        <v>34</v>
      </c>
      <c r="D2" s="83">
        <f>AVERAGE(N21,N38,N55,N72,N89,N106,N123,N140,N157,N174,N191,N208,N225)</f>
        <v>588.04270151381456</v>
      </c>
      <c r="E2" s="83" t="s">
        <v>80</v>
      </c>
      <c r="F2" s="84">
        <f>F1/D1</f>
        <v>20.348720437068945</v>
      </c>
      <c r="G2" s="85" t="s">
        <v>81</v>
      </c>
      <c r="H2" s="86">
        <f>COUNT(H5:H225)</f>
        <v>5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2634</v>
      </c>
      <c r="G5" s="95">
        <f t="shared" ref="G5:G6" si="0">E5*F5</f>
        <v>78624.900000000009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2815.4394299287392</v>
      </c>
      <c r="N5" s="99">
        <f>M5/L5</f>
        <v>165.61408411345525</v>
      </c>
      <c r="O5" s="101">
        <f>L5-I5</f>
        <v>0</v>
      </c>
      <c r="P5" s="102">
        <f>N5-K5</f>
        <v>-26.915327651250635</v>
      </c>
      <c r="Q5" s="103">
        <f>N5/K5</f>
        <v>0.86020147568858518</v>
      </c>
      <c r="R5" s="277">
        <f>Q21</f>
        <v>0.86026291079852746</v>
      </c>
      <c r="S5" s="1">
        <v>0.38194444444444442</v>
      </c>
      <c r="T5" s="2">
        <v>0.42092592592592593</v>
      </c>
      <c r="U5" s="104">
        <v>4.9999999999999822</v>
      </c>
      <c r="V5" s="105">
        <v>56.133333333333368</v>
      </c>
      <c r="W5" s="106"/>
      <c r="X5" s="107"/>
      <c r="Y5" s="279"/>
      <c r="Z5" s="280"/>
      <c r="AA5" s="109">
        <f>M5-J5</f>
        <v>-457.56057007126083</v>
      </c>
      <c r="AB5" s="110">
        <f>M5/J5</f>
        <v>0.86020147568858518</v>
      </c>
      <c r="AC5" s="292">
        <f>AB21</f>
        <v>0.86026291079852746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2528</v>
      </c>
      <c r="G6" s="95">
        <f t="shared" si="0"/>
        <v>74626.559999999998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2815.8415841584215</v>
      </c>
      <c r="N6" s="99">
        <f>M6/L6</f>
        <v>165.63774024461304</v>
      </c>
      <c r="O6" s="101">
        <f>L6-I6</f>
        <v>0</v>
      </c>
      <c r="P6" s="102">
        <f>N6-K6</f>
        <v>-26.891671520092842</v>
      </c>
      <c r="Q6" s="103">
        <f>N6/K6</f>
        <v>0.86032434590846985</v>
      </c>
      <c r="R6" s="277"/>
      <c r="S6" s="1">
        <v>0.42578703703703702</v>
      </c>
      <c r="T6" s="2">
        <v>0.46319444444444435</v>
      </c>
      <c r="U6" s="104">
        <v>6.9999999999999751</v>
      </c>
      <c r="V6" s="105">
        <v>53.866666666666561</v>
      </c>
      <c r="W6" s="106">
        <v>0.46319444444444435</v>
      </c>
      <c r="X6" s="107">
        <v>0.50215277777777778</v>
      </c>
      <c r="Y6" s="262"/>
      <c r="Z6" s="263"/>
      <c r="AA6" s="111">
        <f>M6-J6</f>
        <v>-457.15841584157852</v>
      </c>
      <c r="AB6" s="112">
        <f>M6/J6</f>
        <v>0.86032434590846973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2815.6405070435803</v>
      </c>
      <c r="N21" s="139">
        <f>M21/L21</f>
        <v>165.62591217903415</v>
      </c>
      <c r="O21" s="140">
        <f>L21-I21</f>
        <v>0</v>
      </c>
      <c r="P21" s="141">
        <f>N21-K21</f>
        <v>-26.903499585671739</v>
      </c>
      <c r="Q21" s="142">
        <f>N21/K21</f>
        <v>0.86026291079852746</v>
      </c>
      <c r="R21" s="278"/>
      <c r="S21" s="143">
        <f>S5</f>
        <v>0.38194444444444442</v>
      </c>
      <c r="T21" s="144">
        <f>INDEX(T5:T20,COUNTA(T5:T20))</f>
        <v>0.46319444444444435</v>
      </c>
      <c r="U21" s="145"/>
      <c r="V21" s="145"/>
      <c r="W21" s="146"/>
      <c r="X21" s="147"/>
      <c r="Y21" s="265"/>
      <c r="Z21" s="266"/>
      <c r="AA21" s="148">
        <f>M21-J21</f>
        <v>-457.35949295641967</v>
      </c>
      <c r="AB21" s="149">
        <f>M21/J21</f>
        <v>0.86026291079852746</v>
      </c>
      <c r="AC21" s="295"/>
    </row>
    <row r="22" spans="1:29" ht="15.75" customHeight="1">
      <c r="A22" s="281" t="s">
        <v>108</v>
      </c>
      <c r="B22" s="92" t="s">
        <v>104</v>
      </c>
      <c r="C22" s="291" t="s">
        <v>218</v>
      </c>
      <c r="D22" s="291"/>
      <c r="E22" s="93">
        <v>25.52</v>
      </c>
      <c r="F22" s="94">
        <v>877</v>
      </c>
      <c r="G22" s="95">
        <f t="shared" ref="G22:G23" si="5">E22*F22</f>
        <v>22381.040000000001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2579.4117647058833</v>
      </c>
      <c r="N22" s="99">
        <f>M22/L22</f>
        <v>214.95098039215694</v>
      </c>
      <c r="O22" s="101">
        <f>L22-I22</f>
        <v>0</v>
      </c>
      <c r="P22" s="102">
        <f>N22-K22</f>
        <v>-35.049019607843064</v>
      </c>
      <c r="Q22" s="103">
        <f>N22/K22</f>
        <v>0.85980392156862773</v>
      </c>
      <c r="R22" s="276">
        <f>Q38</f>
        <v>0.86006955854967693</v>
      </c>
      <c r="S22" s="1">
        <v>0.31805555555555554</v>
      </c>
      <c r="T22" s="2">
        <v>0.3322222222222222</v>
      </c>
      <c r="U22" s="104">
        <v>6.7166666666666242</v>
      </c>
      <c r="V22" s="105">
        <v>20.399999999999991</v>
      </c>
      <c r="W22" s="106"/>
      <c r="X22" s="151"/>
      <c r="Y22" s="279"/>
      <c r="Z22" s="280"/>
      <c r="AA22" s="109">
        <f>M22-J22</f>
        <v>-420.58823529411666</v>
      </c>
      <c r="AB22" s="152">
        <f>M22/J22</f>
        <v>0.85980392156862773</v>
      </c>
      <c r="AC22" s="267">
        <f>AB38</f>
        <v>0.86006955854967693</v>
      </c>
    </row>
    <row r="23" spans="1:29" ht="15.75" customHeight="1">
      <c r="A23" s="282"/>
      <c r="B23" s="92" t="s">
        <v>104</v>
      </c>
      <c r="C23" s="286" t="s">
        <v>109</v>
      </c>
      <c r="D23" s="286"/>
      <c r="E23" s="93">
        <v>25.64</v>
      </c>
      <c r="F23" s="94">
        <v>2310</v>
      </c>
      <c r="G23" s="95">
        <f t="shared" si="5"/>
        <v>59228.4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2581.0055865921786</v>
      </c>
      <c r="N23" s="99">
        <f>M23/L23</f>
        <v>234.63687150837987</v>
      </c>
      <c r="O23" s="101">
        <f>L23-I23</f>
        <v>0</v>
      </c>
      <c r="P23" s="102">
        <f>N23-K23</f>
        <v>-38.090401218892879</v>
      </c>
      <c r="Q23" s="103">
        <f>N23/K23</f>
        <v>0.86033519553072613</v>
      </c>
      <c r="R23" s="277"/>
      <c r="S23" s="1">
        <v>0.33701388888888889</v>
      </c>
      <c r="T23" s="2">
        <v>0.37430555555555556</v>
      </c>
      <c r="U23" s="104">
        <v>6.9000000000000394</v>
      </c>
      <c r="V23" s="105">
        <v>53.7</v>
      </c>
      <c r="W23" s="106"/>
      <c r="X23" s="107"/>
      <c r="Y23" s="262"/>
      <c r="Z23" s="263"/>
      <c r="AA23" s="111">
        <f>M23-J23</f>
        <v>-418.99441340782141</v>
      </c>
      <c r="AB23" s="103">
        <f>M23/J23</f>
        <v>0.86033519553072624</v>
      </c>
      <c r="AC23" s="268"/>
    </row>
    <row r="24" spans="1:29" ht="15.75" customHeight="1">
      <c r="A24" s="282"/>
      <c r="B24" s="92"/>
      <c r="C24" s="286"/>
      <c r="D24" s="286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86"/>
      <c r="D25" s="286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2580.2086756490307</v>
      </c>
      <c r="N38" s="139">
        <f>M38/L38</f>
        <v>224.3659717955679</v>
      </c>
      <c r="O38" s="140">
        <f>L38-I38</f>
        <v>0</v>
      </c>
      <c r="P38" s="141">
        <f>N38-K38</f>
        <v>-36.50359342182341</v>
      </c>
      <c r="Q38" s="142">
        <f>N38/K38</f>
        <v>0.86006955854967693</v>
      </c>
      <c r="R38" s="278"/>
      <c r="S38" s="143">
        <f>S22</f>
        <v>0.31805555555555554</v>
      </c>
      <c r="T38" s="144">
        <f>INDEX(T22:T37,COUNTA(T22:T37))</f>
        <v>0.37430555555555556</v>
      </c>
      <c r="U38" s="145"/>
      <c r="V38" s="156"/>
      <c r="W38" s="135"/>
      <c r="X38" s="139"/>
      <c r="Y38" s="265"/>
      <c r="Z38" s="266"/>
      <c r="AA38" s="157">
        <f>M38-J38</f>
        <v>-419.79132435096926</v>
      </c>
      <c r="AB38" s="142">
        <f>M38/J38</f>
        <v>0.86006955854967693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1081</v>
      </c>
      <c r="G39" s="159">
        <f t="shared" ref="G39:G41" si="9">E39*F39</f>
        <v>15198.86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2188.7514060742428</v>
      </c>
      <c r="N39" s="163">
        <f>M39/L39</f>
        <v>364.79190101237378</v>
      </c>
      <c r="O39" s="165">
        <f>L39-I39</f>
        <v>0</v>
      </c>
      <c r="P39" s="166">
        <f>N39-K39</f>
        <v>-68.54143232095953</v>
      </c>
      <c r="Q39" s="152">
        <f>N39/K39</f>
        <v>0.84182746387470875</v>
      </c>
      <c r="R39" s="276">
        <f>Q55</f>
        <v>0.84151273226266199</v>
      </c>
      <c r="S39" s="167">
        <v>0.25025462962962963</v>
      </c>
      <c r="T39" s="168">
        <v>0.27083333333333331</v>
      </c>
      <c r="U39" s="169"/>
      <c r="V39" s="170">
        <v>29.633333333333304</v>
      </c>
      <c r="W39" s="168"/>
      <c r="X39" s="171"/>
      <c r="Y39" s="279"/>
      <c r="Z39" s="280"/>
      <c r="AA39" s="109">
        <f>M39-J39</f>
        <v>-411.24859392575718</v>
      </c>
      <c r="AB39" s="152">
        <f>M39/J39</f>
        <v>0.84182746387470875</v>
      </c>
      <c r="AC39" s="267">
        <f>AB55</f>
        <v>0.84151273226266188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1293</v>
      </c>
      <c r="G40" s="95">
        <f t="shared" si="9"/>
        <v>19149.330000000002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2193.5909519321372</v>
      </c>
      <c r="N40" s="99">
        <f>M40/L40</f>
        <v>365.59849198868955</v>
      </c>
      <c r="O40" s="101">
        <f>L40-I40</f>
        <v>0</v>
      </c>
      <c r="P40" s="102">
        <f>N40-K40</f>
        <v>-67.734841344643769</v>
      </c>
      <c r="Q40" s="103">
        <f>N40/K40</f>
        <v>0.84368882766620668</v>
      </c>
      <c r="R40" s="277"/>
      <c r="S40" s="1">
        <v>0.27430555555555552</v>
      </c>
      <c r="T40" s="2">
        <v>0.29886574074074074</v>
      </c>
      <c r="U40" s="104">
        <v>4.9999999999999822</v>
      </c>
      <c r="V40" s="105">
        <v>35.366666666666703</v>
      </c>
      <c r="W40" s="106"/>
      <c r="X40" s="113"/>
      <c r="Y40" s="262"/>
      <c r="Z40" s="263"/>
      <c r="AA40" s="111">
        <f>M40-J40</f>
        <v>-406.40904806786284</v>
      </c>
      <c r="AB40" s="103">
        <f>M40/J40</f>
        <v>0.84368882766620656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732</v>
      </c>
      <c r="G41" s="95">
        <f t="shared" si="9"/>
        <v>13080.84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2181.4569536423837</v>
      </c>
      <c r="N41" s="99">
        <f>M41/L41</f>
        <v>363.57615894039731</v>
      </c>
      <c r="O41" s="101">
        <f>L41-I41</f>
        <v>0</v>
      </c>
      <c r="P41" s="102">
        <f>N41-K41</f>
        <v>-69.757174392936008</v>
      </c>
      <c r="Q41" s="103">
        <f>N41/K41</f>
        <v>0.83902190524707077</v>
      </c>
      <c r="R41" s="277"/>
      <c r="S41" s="1">
        <v>0.30416666666666664</v>
      </c>
      <c r="T41" s="2">
        <v>0.31814814814814812</v>
      </c>
      <c r="U41" s="104">
        <v>7.6333333333333009</v>
      </c>
      <c r="V41" s="105">
        <v>20.133333333333336</v>
      </c>
      <c r="W41" s="106"/>
      <c r="X41" s="113"/>
      <c r="Y41" s="262"/>
      <c r="Z41" s="263"/>
      <c r="AA41" s="111">
        <f>M41-J41</f>
        <v>-418.54304635761628</v>
      </c>
      <c r="AB41" s="103">
        <f>M41/J41</f>
        <v>0.83902190524707065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2187.9331038829209</v>
      </c>
      <c r="N55" s="139">
        <f>M55/L55</f>
        <v>364.65551731382016</v>
      </c>
      <c r="O55" s="140">
        <f>L55-I55</f>
        <v>0</v>
      </c>
      <c r="P55" s="141">
        <f>N55-K55</f>
        <v>-68.677816019513159</v>
      </c>
      <c r="Q55" s="142">
        <f>N55/K55</f>
        <v>0.84151273226266199</v>
      </c>
      <c r="R55" s="278"/>
      <c r="S55" s="143">
        <f>S39</f>
        <v>0.25025462962962963</v>
      </c>
      <c r="T55" s="144">
        <f>INDEX(T39:T54,COUNTA(T39:T54))</f>
        <v>0.31814814814814812</v>
      </c>
      <c r="U55" s="145"/>
      <c r="V55" s="156"/>
      <c r="W55" s="135"/>
      <c r="X55" s="139"/>
      <c r="Y55" s="265"/>
      <c r="Z55" s="266"/>
      <c r="AA55" s="157">
        <f>M55-J55</f>
        <v>-412.06689611707907</v>
      </c>
      <c r="AB55" s="142">
        <f>M55/J55</f>
        <v>0.84151273226266188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5937</v>
      </c>
      <c r="G56" s="159">
        <f t="shared" ref="G56" si="14">E56*F56</f>
        <v>83296.11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2386.200736853858</v>
      </c>
      <c r="N56" s="163">
        <f>M56/L56</f>
        <v>596.55018421346449</v>
      </c>
      <c r="O56" s="165">
        <f>L56-I56</f>
        <v>0</v>
      </c>
      <c r="P56" s="166">
        <f>N56-K56</f>
        <v>-78.44981578653551</v>
      </c>
      <c r="Q56" s="152">
        <f>N56/K56</f>
        <v>0.88377805068661408</v>
      </c>
      <c r="R56" s="276">
        <f>Q72</f>
        <v>0.88377805068661408</v>
      </c>
      <c r="S56" s="167">
        <v>0.25</v>
      </c>
      <c r="T56" s="168">
        <v>0.35366898148148146</v>
      </c>
      <c r="U56" s="169"/>
      <c r="V56" s="170">
        <v>149.2833333333333</v>
      </c>
      <c r="W56" s="173"/>
      <c r="X56" s="151"/>
      <c r="Y56" s="279"/>
      <c r="Z56" s="280"/>
      <c r="AA56" s="109">
        <f>M56-J56</f>
        <v>-313.79926314614204</v>
      </c>
      <c r="AB56" s="152">
        <f>M56/J56</f>
        <v>0.88377805068661408</v>
      </c>
      <c r="AC56" s="267">
        <f>AB72</f>
        <v>0.88377805068661408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2386.200736853858</v>
      </c>
      <c r="N72" s="139">
        <f t="shared" ref="N72:N77" si="18">M72/L72</f>
        <v>596.55018421346449</v>
      </c>
      <c r="O72" s="140">
        <f t="shared" ref="O72:O77" si="19">L72-I72</f>
        <v>0</v>
      </c>
      <c r="P72" s="141">
        <f t="shared" ref="P72:P77" si="20">N72-K72</f>
        <v>-78.44981578653551</v>
      </c>
      <c r="Q72" s="142">
        <f t="shared" ref="Q72:Q77" si="21">N72/K72</f>
        <v>0.88377805068661408</v>
      </c>
      <c r="R72" s="278"/>
      <c r="S72" s="143">
        <f>S56</f>
        <v>0.25</v>
      </c>
      <c r="T72" s="144">
        <f>INDEX(T56:T71,COUNTA(T56:T71))</f>
        <v>0.35366898148148146</v>
      </c>
      <c r="U72" s="145"/>
      <c r="V72" s="156"/>
      <c r="W72" s="89"/>
      <c r="X72" s="91"/>
      <c r="Y72" s="265"/>
      <c r="Z72" s="266"/>
      <c r="AA72" s="157">
        <f t="shared" ref="AA72:AA77" si="22">M72-J72</f>
        <v>-313.79926314614204</v>
      </c>
      <c r="AB72" s="142">
        <f t="shared" ref="AB72:AB77" si="23">M72/J72</f>
        <v>0.88377805068661408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1500</v>
      </c>
      <c r="G73" s="159">
        <f t="shared" ref="G73:G77" si="24">E73*F73</f>
        <v>32175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2842.1052631578968</v>
      </c>
      <c r="N73" s="163">
        <f t="shared" si="18"/>
        <v>947.36842105263224</v>
      </c>
      <c r="O73" s="165">
        <f t="shared" si="19"/>
        <v>0</v>
      </c>
      <c r="P73" s="166">
        <f t="shared" si="20"/>
        <v>-152.63157894736776</v>
      </c>
      <c r="Q73" s="152">
        <f t="shared" si="21"/>
        <v>0.86124401913875659</v>
      </c>
      <c r="R73" s="276">
        <f>Q89</f>
        <v>0.86640873928456885</v>
      </c>
      <c r="S73" s="167">
        <v>0.16689814814814816</v>
      </c>
      <c r="T73" s="168">
        <v>0.18888888888888888</v>
      </c>
      <c r="U73" s="169"/>
      <c r="V73" s="170">
        <v>31.666666666666647</v>
      </c>
      <c r="W73" s="173"/>
      <c r="X73" s="151"/>
      <c r="Y73" s="279"/>
      <c r="Z73" s="280"/>
      <c r="AA73" s="109">
        <f t="shared" si="22"/>
        <v>-457.89473684210316</v>
      </c>
      <c r="AB73" s="152">
        <f t="shared" si="23"/>
        <v>0.86124401913875659</v>
      </c>
      <c r="AC73" s="267">
        <f>AB89</f>
        <v>0.86640873928456874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3438</v>
      </c>
      <c r="G74" s="95">
        <f t="shared" si="24"/>
        <v>54010.98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2864.3369590372608</v>
      </c>
      <c r="N74" s="99">
        <f t="shared" si="18"/>
        <v>954.77898634575365</v>
      </c>
      <c r="O74" s="101">
        <f t="shared" si="19"/>
        <v>0</v>
      </c>
      <c r="P74" s="102">
        <f t="shared" si="20"/>
        <v>-145.22101365424635</v>
      </c>
      <c r="Q74" s="103">
        <f t="shared" si="21"/>
        <v>0.86798089667795786</v>
      </c>
      <c r="R74" s="277"/>
      <c r="S74" s="1">
        <v>0.19305555555555556</v>
      </c>
      <c r="T74" s="2">
        <v>0.24306712962962962</v>
      </c>
      <c r="U74" s="104">
        <v>6.0000000000000187</v>
      </c>
      <c r="V74" s="105">
        <v>72.016666666666637</v>
      </c>
      <c r="W74" s="106"/>
      <c r="X74" s="107"/>
      <c r="Y74" s="262"/>
      <c r="Z74" s="263"/>
      <c r="AA74" s="111">
        <f t="shared" si="22"/>
        <v>-435.66304096273916</v>
      </c>
      <c r="AB74" s="103">
        <f t="shared" si="23"/>
        <v>0.86798089667795786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1652</v>
      </c>
      <c r="G75" s="95">
        <f t="shared" si="24"/>
        <v>36806.560000000005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2851.0067114093972</v>
      </c>
      <c r="N75" s="99">
        <f t="shared" si="18"/>
        <v>570.20134228187942</v>
      </c>
      <c r="O75" s="101">
        <f t="shared" si="19"/>
        <v>0</v>
      </c>
      <c r="P75" s="102">
        <f t="shared" si="20"/>
        <v>-89.79865771812058</v>
      </c>
      <c r="Q75" s="103">
        <f t="shared" si="21"/>
        <v>0.8639414276998173</v>
      </c>
      <c r="R75" s="277"/>
      <c r="S75" s="1">
        <v>0.24807870370370369</v>
      </c>
      <c r="T75" s="2">
        <v>0.2722222222222222</v>
      </c>
      <c r="U75" s="104">
        <v>7.2166666666666623</v>
      </c>
      <c r="V75" s="105">
        <v>34.766666666666652</v>
      </c>
      <c r="W75" s="106"/>
      <c r="X75" s="107"/>
      <c r="Y75" s="262"/>
      <c r="Z75" s="263"/>
      <c r="AA75" s="111">
        <f t="shared" si="22"/>
        <v>-448.99328859060279</v>
      </c>
      <c r="AB75" s="103">
        <f t="shared" si="23"/>
        <v>0.8639414276998173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3724</v>
      </c>
      <c r="G76" s="95">
        <f t="shared" si="24"/>
        <v>66622.36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2866.4528543938436</v>
      </c>
      <c r="N76" s="99">
        <f t="shared" si="18"/>
        <v>716.6132135984609</v>
      </c>
      <c r="O76" s="101">
        <f t="shared" si="19"/>
        <v>0</v>
      </c>
      <c r="P76" s="102">
        <f t="shared" si="20"/>
        <v>-108.3867864015391</v>
      </c>
      <c r="Q76" s="103">
        <f t="shared" si="21"/>
        <v>0.86862207708904349</v>
      </c>
      <c r="R76" s="277"/>
      <c r="S76" s="1">
        <v>0.27503472222222225</v>
      </c>
      <c r="T76" s="2">
        <v>0.32916666666666666</v>
      </c>
      <c r="U76" s="104">
        <v>4.0500000000000735</v>
      </c>
      <c r="V76" s="105">
        <v>77.94999999999996</v>
      </c>
      <c r="W76" s="106"/>
      <c r="X76" s="107"/>
      <c r="Y76" s="262"/>
      <c r="Z76" s="263"/>
      <c r="AA76" s="111">
        <f t="shared" si="22"/>
        <v>-433.54714560615639</v>
      </c>
      <c r="AB76" s="103">
        <f t="shared" si="23"/>
        <v>0.86862207708904349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6196</v>
      </c>
      <c r="G77" s="95">
        <f t="shared" si="24"/>
        <v>103225.36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2871.8424101969867</v>
      </c>
      <c r="N77" s="99">
        <f t="shared" si="18"/>
        <v>717.96060254924669</v>
      </c>
      <c r="O77" s="101">
        <f t="shared" si="19"/>
        <v>0</v>
      </c>
      <c r="P77" s="102">
        <f t="shared" si="20"/>
        <v>-107.03939745075331</v>
      </c>
      <c r="Q77" s="103">
        <f t="shared" si="21"/>
        <v>0.87025527581726869</v>
      </c>
      <c r="R77" s="277"/>
      <c r="S77" s="1">
        <v>0.33263888888888887</v>
      </c>
      <c r="T77" s="2">
        <v>0.42253472222222221</v>
      </c>
      <c r="U77" s="104">
        <v>4.9999999999999822</v>
      </c>
      <c r="V77" s="105">
        <v>129.45000000000002</v>
      </c>
      <c r="W77" s="106"/>
      <c r="X77" s="107"/>
      <c r="Y77" s="262"/>
      <c r="Z77" s="263"/>
      <c r="AA77" s="111">
        <f t="shared" si="22"/>
        <v>-428.15758980301325</v>
      </c>
      <c r="AB77" s="103">
        <f t="shared" si="23"/>
        <v>0.87025527581726869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2859.1488396390769</v>
      </c>
      <c r="N89" s="139">
        <f t="shared" ref="N89:N94" si="29">M89/L89</f>
        <v>752.40758937870453</v>
      </c>
      <c r="O89" s="140">
        <f t="shared" ref="O89:O94" si="30">L89-I89</f>
        <v>0</v>
      </c>
      <c r="P89" s="141">
        <f t="shared" ref="P89:P94" si="31">N89-K89</f>
        <v>-116.01346325287443</v>
      </c>
      <c r="Q89" s="142">
        <f t="shared" ref="Q89:Q94" si="32">N89/K89</f>
        <v>0.86640873928456885</v>
      </c>
      <c r="R89" s="278"/>
      <c r="S89" s="143">
        <f>S73</f>
        <v>0.16689814814814816</v>
      </c>
      <c r="T89" s="144">
        <f>INDEX(T73:T88,COUNTA(T73:T88))</f>
        <v>0.42253472222222221</v>
      </c>
      <c r="U89" s="145"/>
      <c r="V89" s="156"/>
      <c r="W89" s="89"/>
      <c r="X89" s="91"/>
      <c r="Y89" s="265"/>
      <c r="Z89" s="266"/>
      <c r="AA89" s="157">
        <f t="shared" ref="AA89:AA94" si="33">M89-J89</f>
        <v>-440.85116036092313</v>
      </c>
      <c r="AB89" s="142">
        <f t="shared" ref="AB89:AB94" si="34">M89/J89</f>
        <v>0.86640873928456874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24.82</v>
      </c>
      <c r="F90" s="87">
        <v>3644</v>
      </c>
      <c r="G90" s="159">
        <f t="shared" ref="G90:G94" si="35">E90*F90</f>
        <v>90444.08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2846.8750000000009</v>
      </c>
      <c r="N90" s="163">
        <f t="shared" si="29"/>
        <v>711.71875000000023</v>
      </c>
      <c r="O90" s="165">
        <f t="shared" si="30"/>
        <v>0</v>
      </c>
      <c r="P90" s="166">
        <f t="shared" si="31"/>
        <v>-113.28124999999977</v>
      </c>
      <c r="Q90" s="152">
        <f t="shared" si="32"/>
        <v>0.86268939393939426</v>
      </c>
      <c r="R90" s="276">
        <f>Q106</f>
        <v>0.85013194741291143</v>
      </c>
      <c r="S90" s="167">
        <v>0.16680555555555557</v>
      </c>
      <c r="T90" s="168">
        <v>0.22013888888888888</v>
      </c>
      <c r="U90" s="169"/>
      <c r="V90" s="170">
        <v>76.799999999999969</v>
      </c>
      <c r="W90" s="173"/>
      <c r="X90" s="151"/>
      <c r="Y90" s="279"/>
      <c r="Z90" s="280"/>
      <c r="AA90" s="109">
        <f t="shared" si="33"/>
        <v>-453.12499999999909</v>
      </c>
      <c r="AB90" s="152">
        <f t="shared" si="34"/>
        <v>0.86268939393939426</v>
      </c>
      <c r="AC90" s="267">
        <f>AB106</f>
        <v>0.85013194741291154</v>
      </c>
    </row>
    <row r="91" spans="1:29" ht="15.75" customHeight="1">
      <c r="A91" s="282"/>
      <c r="B91" s="92" t="s">
        <v>115</v>
      </c>
      <c r="C91" s="260" t="s">
        <v>126</v>
      </c>
      <c r="D91" s="261"/>
      <c r="E91" s="93">
        <v>30</v>
      </c>
      <c r="F91" s="94">
        <v>4765</v>
      </c>
      <c r="G91" s="95">
        <f t="shared" si="35"/>
        <v>142950</v>
      </c>
      <c r="H91" s="96"/>
      <c r="I91" s="97">
        <v>3</v>
      </c>
      <c r="J91" s="98">
        <v>3000</v>
      </c>
      <c r="K91" s="99">
        <f t="shared" ref="K91:K127" si="36">J91/I91</f>
        <v>1000</v>
      </c>
      <c r="L91" s="100">
        <v>3</v>
      </c>
      <c r="M91" s="98">
        <f>F91/V91*60</f>
        <v>2614.9390243902449</v>
      </c>
      <c r="N91" s="99">
        <f t="shared" si="29"/>
        <v>871.64634146341496</v>
      </c>
      <c r="O91" s="101">
        <f t="shared" si="30"/>
        <v>0</v>
      </c>
      <c r="P91" s="102">
        <f t="shared" si="31"/>
        <v>-128.35365853658504</v>
      </c>
      <c r="Q91" s="103">
        <f t="shared" si="32"/>
        <v>0.87164634146341491</v>
      </c>
      <c r="R91" s="277"/>
      <c r="S91" s="1">
        <v>0.23055555555555557</v>
      </c>
      <c r="T91" s="2">
        <v>0.30648148148148147</v>
      </c>
      <c r="U91" s="104">
        <v>15.000000000000027</v>
      </c>
      <c r="V91" s="105">
        <v>109.33333333333329</v>
      </c>
      <c r="W91" s="106"/>
      <c r="X91" s="107"/>
      <c r="Y91" s="262"/>
      <c r="Z91" s="263"/>
      <c r="AA91" s="111">
        <f t="shared" si="33"/>
        <v>-385.06097560975513</v>
      </c>
      <c r="AB91" s="103">
        <f t="shared" si="34"/>
        <v>0.87164634146341491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3124</v>
      </c>
      <c r="G92" s="95">
        <f t="shared" si="35"/>
        <v>56794.32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3023.2258064516118</v>
      </c>
      <c r="N92" s="99">
        <f t="shared" si="29"/>
        <v>1007.7419354838706</v>
      </c>
      <c r="O92" s="101">
        <f t="shared" si="30"/>
        <v>0</v>
      </c>
      <c r="P92" s="102">
        <f t="shared" si="31"/>
        <v>-192.25806451612937</v>
      </c>
      <c r="Q92" s="103">
        <f t="shared" si="32"/>
        <v>0.83978494623655886</v>
      </c>
      <c r="R92" s="277"/>
      <c r="S92" s="1">
        <v>0.31597222222222221</v>
      </c>
      <c r="T92" s="2">
        <v>0.35902777777777778</v>
      </c>
      <c r="U92" s="104">
        <v>13.666666666666671</v>
      </c>
      <c r="V92" s="105">
        <v>62.000000000000021</v>
      </c>
      <c r="W92" s="106"/>
      <c r="X92" s="107"/>
      <c r="Y92" s="262"/>
      <c r="Z92" s="263"/>
      <c r="AA92" s="111">
        <f t="shared" si="33"/>
        <v>-576.77419354838821</v>
      </c>
      <c r="AB92" s="103">
        <f t="shared" si="34"/>
        <v>0.83978494623655886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2651</v>
      </c>
      <c r="G93" s="95">
        <f t="shared" si="35"/>
        <v>48195.18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3020.1265822784794</v>
      </c>
      <c r="N93" s="99">
        <f t="shared" si="29"/>
        <v>1006.7088607594932</v>
      </c>
      <c r="O93" s="101">
        <f t="shared" si="30"/>
        <v>0</v>
      </c>
      <c r="P93" s="102">
        <f t="shared" si="31"/>
        <v>-193.29113924050682</v>
      </c>
      <c r="Q93" s="103">
        <f t="shared" si="32"/>
        <v>0.83892405063291098</v>
      </c>
      <c r="R93" s="277"/>
      <c r="S93" s="1">
        <v>0.36967592592592591</v>
      </c>
      <c r="T93" s="2">
        <v>0.40625</v>
      </c>
      <c r="U93" s="104">
        <v>15.333333333333306</v>
      </c>
      <c r="V93" s="105">
        <v>52.666666666666693</v>
      </c>
      <c r="W93" s="106"/>
      <c r="X93" s="107"/>
      <c r="Y93" s="262"/>
      <c r="Z93" s="263"/>
      <c r="AA93" s="111">
        <f t="shared" si="33"/>
        <v>-579.87341772152058</v>
      </c>
      <c r="AB93" s="103">
        <f t="shared" si="34"/>
        <v>0.83892405063291098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7496</v>
      </c>
      <c r="G94" s="95">
        <f t="shared" si="35"/>
        <v>107042.87999999999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3032.0898876404499</v>
      </c>
      <c r="N94" s="99">
        <f t="shared" si="29"/>
        <v>1010.6966292134833</v>
      </c>
      <c r="O94" s="101">
        <f t="shared" si="30"/>
        <v>0</v>
      </c>
      <c r="P94" s="102">
        <f t="shared" si="31"/>
        <v>-189.30337078651667</v>
      </c>
      <c r="Q94" s="103">
        <f t="shared" si="32"/>
        <v>0.84224719101123613</v>
      </c>
      <c r="R94" s="277"/>
      <c r="S94" s="1">
        <v>0.41666666666666669</v>
      </c>
      <c r="T94" s="2">
        <v>0.51967592592592593</v>
      </c>
      <c r="U94" s="104">
        <v>15.000000000000027</v>
      </c>
      <c r="V94" s="105">
        <v>148.33333333333331</v>
      </c>
      <c r="W94" s="106"/>
      <c r="X94" s="107"/>
      <c r="Y94" s="262"/>
      <c r="Z94" s="263"/>
      <c r="AA94" s="111">
        <f t="shared" si="33"/>
        <v>-567.91011235955011</v>
      </c>
      <c r="AB94" s="103">
        <f t="shared" si="34"/>
        <v>0.84224719101123613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3.2</v>
      </c>
      <c r="J106" s="138">
        <f t="shared" si="37"/>
        <v>3420</v>
      </c>
      <c r="K106" s="139">
        <f t="shared" ref="K106" si="38">J106/I106</f>
        <v>1068.75</v>
      </c>
      <c r="L106" s="137">
        <f t="shared" ref="L106:M106" si="39">AVERAGE(L90:L105)</f>
        <v>3.2</v>
      </c>
      <c r="M106" s="138">
        <f t="shared" si="39"/>
        <v>2907.4512601521574</v>
      </c>
      <c r="N106" s="139">
        <f>M106/L106</f>
        <v>908.57851879754912</v>
      </c>
      <c r="O106" s="140">
        <f>L106-I106</f>
        <v>0</v>
      </c>
      <c r="P106" s="141">
        <f>N106-K106</f>
        <v>-160.17148120245088</v>
      </c>
      <c r="Q106" s="142">
        <f>N106/K106</f>
        <v>0.85013194741291143</v>
      </c>
      <c r="R106" s="278"/>
      <c r="S106" s="143">
        <f>S90</f>
        <v>0.16680555555555557</v>
      </c>
      <c r="T106" s="144">
        <f>INDEX(T90:T105,COUNTA(T90:T105))</f>
        <v>0.51967592592592593</v>
      </c>
      <c r="U106" s="145"/>
      <c r="V106" s="156"/>
      <c r="W106" s="89"/>
      <c r="X106" s="91"/>
      <c r="Y106" s="265"/>
      <c r="Z106" s="266"/>
      <c r="AA106" s="157">
        <f>M106-J106</f>
        <v>-512.54873984784263</v>
      </c>
      <c r="AB106" s="142">
        <f>M106/J106</f>
        <v>0.85013194741291154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125</v>
      </c>
      <c r="D107" s="275"/>
      <c r="E107" s="158">
        <v>25.03</v>
      </c>
      <c r="F107" s="87">
        <v>3063</v>
      </c>
      <c r="G107" s="159">
        <f t="shared" ref="G107:G110" si="40">E107*F107</f>
        <v>76666.89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2844.8916408668742</v>
      </c>
      <c r="N107" s="163">
        <f>M107/L107</f>
        <v>711.22291021671856</v>
      </c>
      <c r="O107" s="165">
        <f>L107-I107</f>
        <v>0</v>
      </c>
      <c r="P107" s="166">
        <f>N107-K107</f>
        <v>-113.77708978328144</v>
      </c>
      <c r="Q107" s="152">
        <f>N107/K107</f>
        <v>0.86208837602026489</v>
      </c>
      <c r="R107" s="276">
        <f>Q123</f>
        <v>0.86640150243284053</v>
      </c>
      <c r="S107" s="167">
        <v>0.16694444444444445</v>
      </c>
      <c r="T107" s="168">
        <v>0.21180555555555555</v>
      </c>
      <c r="U107" s="169"/>
      <c r="V107" s="170">
        <v>64.59999999999998</v>
      </c>
      <c r="W107" s="168"/>
      <c r="X107" s="171"/>
      <c r="Y107" s="279"/>
      <c r="Z107" s="280"/>
      <c r="AA107" s="109">
        <f>M107-J107</f>
        <v>-455.10835913312576</v>
      </c>
      <c r="AB107" s="152">
        <f>M107/J107</f>
        <v>0.86208837602026489</v>
      </c>
      <c r="AC107" s="267">
        <f>AB123</f>
        <v>0.86640150243284053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4773</v>
      </c>
      <c r="G108" s="95">
        <f t="shared" si="40"/>
        <v>121472.84999999999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2854.2857142857147</v>
      </c>
      <c r="N108" s="99">
        <f>M108/L108</f>
        <v>713.57142857142867</v>
      </c>
      <c r="O108" s="101">
        <f>L108-I108</f>
        <v>0</v>
      </c>
      <c r="P108" s="102">
        <f>N108-K108</f>
        <v>-111.42857142857133</v>
      </c>
      <c r="Q108" s="103">
        <f>N108/K108</f>
        <v>0.864935064935065</v>
      </c>
      <c r="R108" s="277"/>
      <c r="S108" s="1">
        <v>0.22291666666666665</v>
      </c>
      <c r="T108" s="2">
        <v>0.29259259259259257</v>
      </c>
      <c r="U108" s="104">
        <v>15.999999999999982</v>
      </c>
      <c r="V108" s="105">
        <v>100.33333333333333</v>
      </c>
      <c r="W108" s="106"/>
      <c r="X108" s="113"/>
      <c r="Y108" s="262"/>
      <c r="Z108" s="263"/>
      <c r="AA108" s="111">
        <f>M108-J108</f>
        <v>-445.71428571428532</v>
      </c>
      <c r="AB108" s="103">
        <f>M108/J108</f>
        <v>0.864935064935065</v>
      </c>
      <c r="AC108" s="268"/>
    </row>
    <row r="109" spans="1:29" ht="15.75" customHeight="1">
      <c r="A109" s="271"/>
      <c r="B109" s="92" t="s">
        <v>115</v>
      </c>
      <c r="C109" s="260" t="s">
        <v>237</v>
      </c>
      <c r="D109" s="261"/>
      <c r="E109" s="93">
        <v>26.73</v>
      </c>
      <c r="F109" s="94">
        <v>6370</v>
      </c>
      <c r="G109" s="95">
        <f t="shared" si="40"/>
        <v>170270.1</v>
      </c>
      <c r="H109" s="96"/>
      <c r="I109" s="97">
        <v>4</v>
      </c>
      <c r="J109" s="98">
        <v>3300</v>
      </c>
      <c r="K109" s="99">
        <f t="shared" si="36"/>
        <v>825</v>
      </c>
      <c r="L109" s="100">
        <v>4</v>
      </c>
      <c r="M109" s="98">
        <f>F109/V109*60</f>
        <v>2857.5700934579445</v>
      </c>
      <c r="N109" s="99">
        <f>M109/L109</f>
        <v>714.39252336448612</v>
      </c>
      <c r="O109" s="101">
        <f>L109-I109</f>
        <v>0</v>
      </c>
      <c r="P109" s="102">
        <f>N109-K109</f>
        <v>-110.60747663551388</v>
      </c>
      <c r="Q109" s="103">
        <f>N109/K109</f>
        <v>0.86593033135089226</v>
      </c>
      <c r="R109" s="277"/>
      <c r="S109" s="1">
        <v>0.30434027777777778</v>
      </c>
      <c r="T109" s="2">
        <v>0.3972222222222222</v>
      </c>
      <c r="U109" s="104">
        <v>16.9166666666667</v>
      </c>
      <c r="V109" s="105">
        <v>133.74999999999997</v>
      </c>
      <c r="W109" s="106"/>
      <c r="X109" s="113"/>
      <c r="Y109" s="262"/>
      <c r="Z109" s="263"/>
      <c r="AA109" s="111">
        <f>M109-J109</f>
        <v>-442.42990654205551</v>
      </c>
      <c r="AB109" s="103">
        <f>M109/J109</f>
        <v>0.86593033135089226</v>
      </c>
      <c r="AC109" s="268"/>
    </row>
    <row r="110" spans="1:29" ht="15.75" customHeight="1">
      <c r="A110" s="271"/>
      <c r="B110" s="92" t="s">
        <v>115</v>
      </c>
      <c r="C110" s="260" t="s">
        <v>226</v>
      </c>
      <c r="D110" s="261"/>
      <c r="E110" s="93">
        <v>30</v>
      </c>
      <c r="F110" s="94">
        <v>5629</v>
      </c>
      <c r="G110" s="95">
        <f t="shared" si="40"/>
        <v>168870</v>
      </c>
      <c r="H110" s="96"/>
      <c r="I110" s="97">
        <v>4</v>
      </c>
      <c r="J110" s="98">
        <v>3000</v>
      </c>
      <c r="K110" s="99">
        <f t="shared" si="36"/>
        <v>750</v>
      </c>
      <c r="L110" s="100">
        <v>4</v>
      </c>
      <c r="M110" s="98">
        <f>F110/V110*60</f>
        <v>2619.8319327731083</v>
      </c>
      <c r="N110" s="99">
        <f>M110/L110</f>
        <v>654.95798319327707</v>
      </c>
      <c r="O110" s="101">
        <f>L110-I110</f>
        <v>0</v>
      </c>
      <c r="P110" s="102">
        <f>N110-K110</f>
        <v>-95.042016806722927</v>
      </c>
      <c r="Q110" s="103">
        <f>N110/K110</f>
        <v>0.87327731092436944</v>
      </c>
      <c r="R110" s="277"/>
      <c r="S110" s="1">
        <v>0.41047453703703701</v>
      </c>
      <c r="T110" s="2">
        <v>0.5</v>
      </c>
      <c r="U110" s="104">
        <v>19.083333333333332</v>
      </c>
      <c r="V110" s="105">
        <v>128.91666666666671</v>
      </c>
      <c r="W110" s="106"/>
      <c r="X110" s="107"/>
      <c r="Y110" s="262"/>
      <c r="Z110" s="263"/>
      <c r="AA110" s="111">
        <f>M110-J110</f>
        <v>-380.16806722689171</v>
      </c>
      <c r="AB110" s="103">
        <f>M110/J110</f>
        <v>0.87327731092436944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4</v>
      </c>
      <c r="J123" s="138">
        <f t="shared" si="41"/>
        <v>3225</v>
      </c>
      <c r="K123" s="139">
        <f t="shared" ref="K123" si="42">J123/I123</f>
        <v>806.25</v>
      </c>
      <c r="L123" s="137">
        <f t="shared" ref="L123:M123" si="43">AVERAGE(L107:L122)</f>
        <v>4</v>
      </c>
      <c r="M123" s="138">
        <f t="shared" si="43"/>
        <v>2794.1448453459107</v>
      </c>
      <c r="N123" s="139">
        <f>M123/L123</f>
        <v>698.53621133647766</v>
      </c>
      <c r="O123" s="140">
        <f>L123-I123</f>
        <v>0</v>
      </c>
      <c r="P123" s="141">
        <f>N123-K123</f>
        <v>-107.71378866352234</v>
      </c>
      <c r="Q123" s="142">
        <f>N123/K123</f>
        <v>0.86640150243284053</v>
      </c>
      <c r="R123" s="278"/>
      <c r="S123" s="143">
        <f>S107</f>
        <v>0.16694444444444445</v>
      </c>
      <c r="T123" s="144">
        <f>INDEX(T107:T122,COUNTA(T107:T122))</f>
        <v>0.5</v>
      </c>
      <c r="U123" s="145"/>
      <c r="V123" s="156"/>
      <c r="W123" s="135"/>
      <c r="X123" s="139"/>
      <c r="Y123" s="265"/>
      <c r="Z123" s="266"/>
      <c r="AA123" s="157">
        <f>M123-J123</f>
        <v>-430.85515465408935</v>
      </c>
      <c r="AB123" s="142">
        <f>M123/J123</f>
        <v>0.86640150243284053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2405</v>
      </c>
      <c r="G124" s="159">
        <f t="shared" ref="G124:G127" si="44">E124*F124</f>
        <v>70995.600000000006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2815.6097560975604</v>
      </c>
      <c r="N124" s="163">
        <f>M124/L124</f>
        <v>165.6241032998565</v>
      </c>
      <c r="O124" s="165">
        <f>L124-I124</f>
        <v>0</v>
      </c>
      <c r="P124" s="166">
        <f>N124-K124</f>
        <v>-26.905308464849384</v>
      </c>
      <c r="Q124" s="152">
        <f>N124/K124</f>
        <v>0.86025351545907747</v>
      </c>
      <c r="R124" s="276">
        <f>Q140</f>
        <v>0.85855832278854172</v>
      </c>
      <c r="S124" s="167">
        <v>0.70833333333333337</v>
      </c>
      <c r="T124" s="168">
        <v>0.74392361111111116</v>
      </c>
      <c r="U124" s="169"/>
      <c r="V124" s="170">
        <v>51.250000000000014</v>
      </c>
      <c r="W124" s="168"/>
      <c r="X124" s="171"/>
      <c r="Y124" s="279"/>
      <c r="Z124" s="280"/>
      <c r="AA124" s="109">
        <f>M124-J124</f>
        <v>-457.39024390243958</v>
      </c>
      <c r="AB124" s="152">
        <f>M124/J124</f>
        <v>0.86025351545907747</v>
      </c>
      <c r="AC124" s="267">
        <f>AB140</f>
        <v>0.85855832278854183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2517</v>
      </c>
      <c r="G125" s="95">
        <f t="shared" si="44"/>
        <v>75132.45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2815.7862026103189</v>
      </c>
      <c r="N125" s="99">
        <f>M125/L125</f>
        <v>165.63448250648935</v>
      </c>
      <c r="O125" s="101">
        <f>L125-I125</f>
        <v>0</v>
      </c>
      <c r="P125" s="102">
        <f>N125-K125</f>
        <v>-26.894929258216536</v>
      </c>
      <c r="Q125" s="103">
        <f>N125/K125</f>
        <v>0.86030742517883252</v>
      </c>
      <c r="R125" s="277"/>
      <c r="S125" s="1">
        <v>0.74747685185185186</v>
      </c>
      <c r="T125" s="2">
        <v>0.78472222222222221</v>
      </c>
      <c r="U125" s="104">
        <v>5.1166666666666138</v>
      </c>
      <c r="V125" s="105">
        <v>53.633333333333297</v>
      </c>
      <c r="W125" s="106"/>
      <c r="X125" s="113"/>
      <c r="Y125" s="262"/>
      <c r="Z125" s="263"/>
      <c r="AA125" s="111">
        <f>M125-J125</f>
        <v>-457.21379738968108</v>
      </c>
      <c r="AB125" s="103">
        <f>M125/J125</f>
        <v>0.86030742517883252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1764</v>
      </c>
      <c r="G126" s="95">
        <f t="shared" si="44"/>
        <v>50397.48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3073.7657308809289</v>
      </c>
      <c r="N126" s="99">
        <f>M126/L126</f>
        <v>236.44351776007144</v>
      </c>
      <c r="O126" s="101">
        <f>L126-I126</f>
        <v>0</v>
      </c>
      <c r="P126" s="102">
        <f>N126-K126</f>
        <v>-40.479559163005462</v>
      </c>
      <c r="Q126" s="103">
        <f>N126/K126</f>
        <v>0.85382381413359143</v>
      </c>
      <c r="R126" s="277"/>
      <c r="S126" s="1">
        <v>0.7895833333333333</v>
      </c>
      <c r="T126" s="2">
        <v>0.81349537037037034</v>
      </c>
      <c r="U126" s="104">
        <v>6.9999999999999751</v>
      </c>
      <c r="V126" s="105">
        <v>34.433333333333337</v>
      </c>
      <c r="W126" s="106"/>
      <c r="X126" s="113"/>
      <c r="Y126" s="262"/>
      <c r="Z126" s="263"/>
      <c r="AA126" s="111">
        <f>M126-J126</f>
        <v>-526.23426911907109</v>
      </c>
      <c r="AB126" s="103">
        <f>M126/J126</f>
        <v>0.85382381413359132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2172</v>
      </c>
      <c r="G127" s="95">
        <f t="shared" si="44"/>
        <v>55690.080000000002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2581.4460217893634</v>
      </c>
      <c r="N127" s="99">
        <f>M127/L127</f>
        <v>234.67691107176032</v>
      </c>
      <c r="O127" s="101">
        <f>L127-I127</f>
        <v>0</v>
      </c>
      <c r="P127" s="102">
        <f>N127-K127</f>
        <v>-38.050361655512432</v>
      </c>
      <c r="Q127" s="103">
        <f>N127/K127</f>
        <v>0.86048200726312107</v>
      </c>
      <c r="R127" s="277"/>
      <c r="S127" s="1">
        <v>0.81874999999999998</v>
      </c>
      <c r="T127" s="2">
        <v>0.85380787037037043</v>
      </c>
      <c r="U127" s="104">
        <v>7.5666666666666771</v>
      </c>
      <c r="V127" s="105">
        <v>50.483333333333448</v>
      </c>
      <c r="W127" s="106"/>
      <c r="X127" s="107"/>
      <c r="Y127" s="262"/>
      <c r="Z127" s="263"/>
      <c r="AA127" s="111">
        <f>M127-J127</f>
        <v>-418.55397821063661</v>
      </c>
      <c r="AB127" s="103">
        <f>M127/J127</f>
        <v>0.86048200726312107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2821.6519278445426</v>
      </c>
      <c r="N140" s="139">
        <f>M140/L140</f>
        <v>194.59668467893397</v>
      </c>
      <c r="O140" s="140">
        <f>L140-I140</f>
        <v>0</v>
      </c>
      <c r="P140" s="141">
        <f>N140-K140</f>
        <v>-32.058487734859142</v>
      </c>
      <c r="Q140" s="142">
        <f>N140/K140</f>
        <v>0.85855832278854172</v>
      </c>
      <c r="R140" s="278"/>
      <c r="S140" s="143">
        <f>S124</f>
        <v>0.70833333333333337</v>
      </c>
      <c r="T140" s="144">
        <f>INDEX(T124:T139,COUNTA(T124:T139))</f>
        <v>0.85380787037037043</v>
      </c>
      <c r="U140" s="145"/>
      <c r="V140" s="156"/>
      <c r="W140" s="135"/>
      <c r="X140" s="139"/>
      <c r="Y140" s="265"/>
      <c r="Z140" s="266"/>
      <c r="AA140" s="157">
        <f>M140-J140</f>
        <v>-464.84807215545743</v>
      </c>
      <c r="AB140" s="142">
        <f>M140/J140</f>
        <v>0.85855832278854183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10401</v>
      </c>
      <c r="G141" s="159">
        <f t="shared" ref="G141" si="48">E141*F141</f>
        <v>145926.03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2405.4734678144673</v>
      </c>
      <c r="N141" s="163">
        <f>M141/L141</f>
        <v>601.36836695361683</v>
      </c>
      <c r="O141" s="165">
        <f>L141-I141</f>
        <v>0</v>
      </c>
      <c r="P141" s="166">
        <f>N141-K141</f>
        <v>-73.631633046383172</v>
      </c>
      <c r="Q141" s="152">
        <f>N141/K141</f>
        <v>0.89091609919054349</v>
      </c>
      <c r="R141" s="276">
        <f>Q157</f>
        <v>0.89091609919054349</v>
      </c>
      <c r="S141" s="167">
        <v>0.70833333333333337</v>
      </c>
      <c r="T141" s="168">
        <v>0.88849537037037041</v>
      </c>
      <c r="U141" s="169"/>
      <c r="V141" s="170">
        <v>259.43333333333334</v>
      </c>
      <c r="W141" s="168"/>
      <c r="X141" s="171"/>
      <c r="Y141" s="279"/>
      <c r="Z141" s="280"/>
      <c r="AA141" s="109">
        <f>M141-J141</f>
        <v>-294.52653218553269</v>
      </c>
      <c r="AB141" s="152">
        <f>M141/J141</f>
        <v>0.89091609919054349</v>
      </c>
      <c r="AC141" s="267">
        <f>AB157</f>
        <v>0.89091609919054349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2405.4734678144673</v>
      </c>
      <c r="N157" s="139">
        <f t="shared" ref="N157:N162" si="52">M157/L157</f>
        <v>601.36836695361683</v>
      </c>
      <c r="O157" s="140">
        <f t="shared" ref="O157:O162" si="53">L157-I157</f>
        <v>0</v>
      </c>
      <c r="P157" s="141">
        <f t="shared" ref="P157:P162" si="54">N157-K157</f>
        <v>-73.631633046383172</v>
      </c>
      <c r="Q157" s="142">
        <f t="shared" ref="Q157:Q162" si="55">N157/K157</f>
        <v>0.89091609919054349</v>
      </c>
      <c r="R157" s="278"/>
      <c r="S157" s="143">
        <f>S141</f>
        <v>0.70833333333333337</v>
      </c>
      <c r="T157" s="144">
        <f>INDEX(T141:T156,COUNTA(T141:T156))</f>
        <v>0.88849537037037041</v>
      </c>
      <c r="U157" s="145"/>
      <c r="V157" s="156"/>
      <c r="W157" s="135"/>
      <c r="X157" s="139"/>
      <c r="Y157" s="265"/>
      <c r="Z157" s="266"/>
      <c r="AA157" s="157">
        <f t="shared" ref="AA157:AA162" si="56">M157-J157</f>
        <v>-294.52653218553269</v>
      </c>
      <c r="AB157" s="142">
        <f t="shared" ref="AB157:AB162" si="57">M157/J157</f>
        <v>0.89091609919054349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1526</v>
      </c>
      <c r="G158" s="159">
        <f t="shared" ref="G158:G162" si="58">E158*F158</f>
        <v>42087.079999999994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2557.5418994413412</v>
      </c>
      <c r="N158" s="163">
        <f t="shared" si="52"/>
        <v>639.38547486033531</v>
      </c>
      <c r="O158" s="165">
        <f t="shared" si="53"/>
        <v>0</v>
      </c>
      <c r="P158" s="166">
        <f t="shared" si="54"/>
        <v>-110.61452513966469</v>
      </c>
      <c r="Q158" s="152">
        <f t="shared" si="55"/>
        <v>0.85251396648044708</v>
      </c>
      <c r="R158" s="276">
        <f>Q174</f>
        <v>0.85852600668019963</v>
      </c>
      <c r="S158" s="167">
        <v>0.70847222222222217</v>
      </c>
      <c r="T158" s="168">
        <v>0.73333333333333328</v>
      </c>
      <c r="U158" s="169"/>
      <c r="V158" s="170">
        <v>35.799999999999997</v>
      </c>
      <c r="W158" s="173"/>
      <c r="X158" s="151"/>
      <c r="Y158" s="279"/>
      <c r="Z158" s="280"/>
      <c r="AA158" s="109">
        <f t="shared" si="56"/>
        <v>-442.45810055865877</v>
      </c>
      <c r="AB158" s="152">
        <f t="shared" si="57"/>
        <v>0.85251396648044708</v>
      </c>
      <c r="AC158" s="267">
        <f>AB174</f>
        <v>0.85852600668019963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1221</v>
      </c>
      <c r="G159" s="95">
        <f t="shared" si="58"/>
        <v>29487.149999999998</v>
      </c>
      <c r="H159" s="96"/>
      <c r="I159" s="97">
        <v>4</v>
      </c>
      <c r="J159" s="98">
        <v>3000</v>
      </c>
      <c r="K159" s="99">
        <f t="shared" ref="K159:K162" si="59">J159/I159</f>
        <v>750</v>
      </c>
      <c r="L159" s="100">
        <v>4</v>
      </c>
      <c r="M159" s="98">
        <f>F159/V159*60</f>
        <v>2551.1317469529927</v>
      </c>
      <c r="N159" s="99">
        <f t="shared" si="52"/>
        <v>637.78293673824817</v>
      </c>
      <c r="O159" s="101">
        <f t="shared" si="53"/>
        <v>0</v>
      </c>
      <c r="P159" s="102">
        <f t="shared" si="54"/>
        <v>-112.21706326175183</v>
      </c>
      <c r="Q159" s="103">
        <f t="shared" si="55"/>
        <v>0.85037724898433087</v>
      </c>
      <c r="R159" s="277"/>
      <c r="S159" s="1">
        <v>0.7383912037037037</v>
      </c>
      <c r="T159" s="2">
        <v>0.7583333333333333</v>
      </c>
      <c r="U159" s="104">
        <v>7.283333333333406</v>
      </c>
      <c r="V159" s="105">
        <v>28.716666666666626</v>
      </c>
      <c r="W159" s="106"/>
      <c r="X159" s="107"/>
      <c r="Y159" s="262"/>
      <c r="Z159" s="263"/>
      <c r="AA159" s="111">
        <f t="shared" si="56"/>
        <v>-448.86825304700733</v>
      </c>
      <c r="AB159" s="103">
        <f t="shared" si="57"/>
        <v>0.85037724898433087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3427</v>
      </c>
      <c r="G160" s="95">
        <f t="shared" si="58"/>
        <v>53838.170000000006</v>
      </c>
      <c r="H160" s="96"/>
      <c r="I160" s="97">
        <v>3</v>
      </c>
      <c r="J160" s="98">
        <v>3300</v>
      </c>
      <c r="K160" s="99">
        <f t="shared" si="59"/>
        <v>1100</v>
      </c>
      <c r="L160" s="100">
        <v>3</v>
      </c>
      <c r="M160" s="98">
        <f>F160/V160*60</f>
        <v>2854.5118000925509</v>
      </c>
      <c r="N160" s="99">
        <f t="shared" si="52"/>
        <v>951.50393336418358</v>
      </c>
      <c r="O160" s="101">
        <f t="shared" si="53"/>
        <v>0</v>
      </c>
      <c r="P160" s="102">
        <f t="shared" si="54"/>
        <v>-148.49606663581642</v>
      </c>
      <c r="Q160" s="103">
        <f t="shared" si="55"/>
        <v>0.86500357578562148</v>
      </c>
      <c r="R160" s="277"/>
      <c r="S160" s="1">
        <v>0.76111111111111118</v>
      </c>
      <c r="T160" s="2">
        <v>0.8111342592592593</v>
      </c>
      <c r="U160" s="104">
        <v>4.0000000000001457</v>
      </c>
      <c r="V160" s="105">
        <v>72.033333333333303</v>
      </c>
      <c r="W160" s="106"/>
      <c r="X160" s="107"/>
      <c r="Y160" s="262"/>
      <c r="Z160" s="263"/>
      <c r="AA160" s="111">
        <f t="shared" si="56"/>
        <v>-445.48819990744914</v>
      </c>
      <c r="AB160" s="103">
        <f t="shared" si="57"/>
        <v>0.86500357578562148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2690</v>
      </c>
      <c r="G161" s="95">
        <f t="shared" si="58"/>
        <v>48124.1</v>
      </c>
      <c r="H161" s="96">
        <v>2</v>
      </c>
      <c r="I161" s="97">
        <v>4</v>
      </c>
      <c r="J161" s="98">
        <v>3300</v>
      </c>
      <c r="K161" s="99">
        <f t="shared" si="59"/>
        <v>825</v>
      </c>
      <c r="L161" s="100">
        <v>4</v>
      </c>
      <c r="M161" s="98">
        <f>F161/V161*60</f>
        <v>2839.8826979472151</v>
      </c>
      <c r="N161" s="99">
        <f t="shared" si="52"/>
        <v>709.97067448680377</v>
      </c>
      <c r="O161" s="101">
        <f t="shared" si="53"/>
        <v>0</v>
      </c>
      <c r="P161" s="102">
        <f t="shared" si="54"/>
        <v>-115.02932551319623</v>
      </c>
      <c r="Q161" s="103">
        <f t="shared" si="55"/>
        <v>0.8605705145294591</v>
      </c>
      <c r="R161" s="277"/>
      <c r="S161" s="1">
        <v>0.81469907407407405</v>
      </c>
      <c r="T161" s="2">
        <v>0.85416666666666663</v>
      </c>
      <c r="U161" s="104">
        <v>5.1333333333332298</v>
      </c>
      <c r="V161" s="105">
        <v>56.833333333333314</v>
      </c>
      <c r="W161" s="106">
        <v>0.85416666666666663</v>
      </c>
      <c r="X161" s="107">
        <v>0.89408564814814817</v>
      </c>
      <c r="Y161" s="262"/>
      <c r="Z161" s="263"/>
      <c r="AA161" s="111">
        <f t="shared" si="56"/>
        <v>-460.11730205278491</v>
      </c>
      <c r="AB161" s="103">
        <f t="shared" si="57"/>
        <v>0.8605705145294591</v>
      </c>
      <c r="AC161" s="268"/>
    </row>
    <row r="162" spans="1:29" ht="15.75" customHeight="1">
      <c r="A162" s="282"/>
      <c r="B162" s="92" t="s">
        <v>115</v>
      </c>
      <c r="C162" s="260" t="s">
        <v>137</v>
      </c>
      <c r="D162" s="261"/>
      <c r="E162" s="93">
        <v>17.89</v>
      </c>
      <c r="F162" s="94">
        <v>3837</v>
      </c>
      <c r="G162" s="95">
        <f t="shared" si="58"/>
        <v>68643.930000000008</v>
      </c>
      <c r="H162" s="113"/>
      <c r="I162" s="97">
        <v>4</v>
      </c>
      <c r="J162" s="98">
        <v>3300</v>
      </c>
      <c r="K162" s="99">
        <f t="shared" si="59"/>
        <v>825</v>
      </c>
      <c r="L162" s="114">
        <v>4</v>
      </c>
      <c r="M162" s="98">
        <f>F162/V162*60</f>
        <v>2847.4953617810761</v>
      </c>
      <c r="N162" s="99">
        <f t="shared" si="52"/>
        <v>711.87384044526902</v>
      </c>
      <c r="O162" s="101">
        <f t="shared" si="53"/>
        <v>0</v>
      </c>
      <c r="P162" s="102">
        <f t="shared" si="54"/>
        <v>-113.12615955473098</v>
      </c>
      <c r="Q162" s="103">
        <f t="shared" si="55"/>
        <v>0.8628773823579019</v>
      </c>
      <c r="R162" s="277"/>
      <c r="S162" s="1">
        <v>0.89408564814814817</v>
      </c>
      <c r="T162" s="2">
        <v>0.95023148148148151</v>
      </c>
      <c r="U162" s="104">
        <v>57.48333333333342</v>
      </c>
      <c r="V162" s="105">
        <v>80.850000000000009</v>
      </c>
      <c r="W162" s="106"/>
      <c r="X162" s="107"/>
      <c r="Y162" s="262"/>
      <c r="Z162" s="263"/>
      <c r="AA162" s="111">
        <f t="shared" si="56"/>
        <v>-452.5046382189239</v>
      </c>
      <c r="AB162" s="103">
        <f t="shared" si="57"/>
        <v>0.8628773823579019</v>
      </c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0">AVERAGE(I158:I173)</f>
        <v>3.8</v>
      </c>
      <c r="J174" s="138">
        <f t="shared" si="60"/>
        <v>3180</v>
      </c>
      <c r="K174" s="139">
        <f t="shared" ref="K174" si="61">J174/I174</f>
        <v>836.84210526315792</v>
      </c>
      <c r="L174" s="137">
        <f t="shared" ref="L174:M174" si="62">AVERAGE(L158:L173)</f>
        <v>3.8</v>
      </c>
      <c r="M174" s="138">
        <f t="shared" si="62"/>
        <v>2730.1127012430347</v>
      </c>
      <c r="N174" s="139">
        <f>M174/L174</f>
        <v>718.45071085343022</v>
      </c>
      <c r="O174" s="140">
        <f>L174-I174</f>
        <v>0</v>
      </c>
      <c r="P174" s="141">
        <f>N174-K174</f>
        <v>-118.3913944097277</v>
      </c>
      <c r="Q174" s="142">
        <f>N174/K174</f>
        <v>0.85852600668019963</v>
      </c>
      <c r="R174" s="278"/>
      <c r="S174" s="143">
        <f>S158</f>
        <v>0.70847222222222217</v>
      </c>
      <c r="T174" s="144">
        <f>INDEX(T158:T173,COUNTA(T158:T173))</f>
        <v>0.95023148148148151</v>
      </c>
      <c r="U174" s="145"/>
      <c r="V174" s="156"/>
      <c r="W174" s="89"/>
      <c r="X174" s="91"/>
      <c r="Y174" s="265"/>
      <c r="Z174" s="266"/>
      <c r="AA174" s="157">
        <f>M174-J174</f>
        <v>-449.88729875696527</v>
      </c>
      <c r="AB174" s="142">
        <f>M174/J174</f>
        <v>0.85852600668019963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2115</v>
      </c>
      <c r="G175" s="159">
        <f t="shared" ref="G175:G178" si="63">E175*F175</f>
        <v>47122.200000000004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2854.8931383577105</v>
      </c>
      <c r="N175" s="163">
        <f>M175/L175</f>
        <v>570.97862767154209</v>
      </c>
      <c r="O175" s="165">
        <f>L175-I175</f>
        <v>0</v>
      </c>
      <c r="P175" s="166">
        <f>N175-K175</f>
        <v>-89.021372328457915</v>
      </c>
      <c r="Q175" s="152">
        <f>N175/K175</f>
        <v>0.86511913283566988</v>
      </c>
      <c r="R175" s="276">
        <f>Q191</f>
        <v>0.86615927355836797</v>
      </c>
      <c r="S175" s="167">
        <v>0.70833333333333337</v>
      </c>
      <c r="T175" s="168">
        <v>0.73920138888888887</v>
      </c>
      <c r="U175" s="169"/>
      <c r="V175" s="170">
        <v>44.449999999999918</v>
      </c>
      <c r="W175" s="173"/>
      <c r="X175" s="151"/>
      <c r="Y175" s="279"/>
      <c r="Z175" s="280"/>
      <c r="AA175" s="109">
        <f>M175-J175</f>
        <v>-445.10686164228946</v>
      </c>
      <c r="AB175" s="152">
        <f>M175/J175</f>
        <v>0.86511913283566988</v>
      </c>
      <c r="AC175" s="267">
        <f>AB191</f>
        <v>0.86615927355836797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2049</v>
      </c>
      <c r="G176" s="95">
        <f t="shared" si="63"/>
        <v>37250.82</v>
      </c>
      <c r="H176" s="96"/>
      <c r="I176" s="97">
        <v>4</v>
      </c>
      <c r="J176" s="98">
        <v>3300</v>
      </c>
      <c r="K176" s="99">
        <f t="shared" ref="K176:K214" si="64">J176/I176</f>
        <v>825</v>
      </c>
      <c r="L176" s="100">
        <v>4</v>
      </c>
      <c r="M176" s="98">
        <f>F176/V176*60</f>
        <v>2849.1309385863246</v>
      </c>
      <c r="N176" s="99">
        <f>M176/L176</f>
        <v>712.28273464658116</v>
      </c>
      <c r="O176" s="101">
        <f>L176-I176</f>
        <v>0</v>
      </c>
      <c r="P176" s="102">
        <f>N176-K176</f>
        <v>-112.71726535341884</v>
      </c>
      <c r="Q176" s="103">
        <f>N176/K176</f>
        <v>0.86337301169282565</v>
      </c>
      <c r="R176" s="277"/>
      <c r="S176" s="1">
        <v>0.74305555555555558</v>
      </c>
      <c r="T176" s="2">
        <v>0.77302083333333338</v>
      </c>
      <c r="U176" s="104">
        <v>5.5500000000000682</v>
      </c>
      <c r="V176" s="105">
        <v>43.150000000000034</v>
      </c>
      <c r="W176" s="106"/>
      <c r="X176" s="107"/>
      <c r="Y176" s="262"/>
      <c r="Z176" s="263"/>
      <c r="AA176" s="111">
        <f>M176-J176</f>
        <v>-450.86906141367535</v>
      </c>
      <c r="AB176" s="103">
        <f>M176/J176</f>
        <v>0.86337301169282565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5792</v>
      </c>
      <c r="G177" s="95">
        <f t="shared" si="63"/>
        <v>96494.720000000001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>F177/V177*60</f>
        <v>2868.1155433287477</v>
      </c>
      <c r="N177" s="99">
        <f>M177/L177</f>
        <v>717.02888583218692</v>
      </c>
      <c r="O177" s="101">
        <f>L177-I177</f>
        <v>0</v>
      </c>
      <c r="P177" s="102">
        <f>N177-K177</f>
        <v>-107.97111416781308</v>
      </c>
      <c r="Q177" s="103">
        <f>N177/K177</f>
        <v>0.86912592222083263</v>
      </c>
      <c r="R177" s="277"/>
      <c r="S177" s="1">
        <v>0.77650462962962963</v>
      </c>
      <c r="T177" s="2">
        <v>0.86064814814814816</v>
      </c>
      <c r="U177" s="104">
        <v>5.0166666666665982</v>
      </c>
      <c r="V177" s="105">
        <v>121.16666666666669</v>
      </c>
      <c r="W177" s="106">
        <v>0.86064814814814816</v>
      </c>
      <c r="X177" s="107">
        <v>0.90028935185185188</v>
      </c>
      <c r="Y177" s="262"/>
      <c r="Z177" s="263"/>
      <c r="AA177" s="111">
        <f>M177-J177</f>
        <v>-431.88445667125234</v>
      </c>
      <c r="AB177" s="103">
        <f>M177/J177</f>
        <v>0.86912592222083263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4101</v>
      </c>
      <c r="G178" s="95">
        <f t="shared" si="63"/>
        <v>68322.66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2861.1627906976742</v>
      </c>
      <c r="N178" s="99">
        <f>M178/L178</f>
        <v>715.29069767441854</v>
      </c>
      <c r="O178" s="101">
        <f>L178-I178</f>
        <v>0</v>
      </c>
      <c r="P178" s="102">
        <f>N178-K178</f>
        <v>-109.70930232558146</v>
      </c>
      <c r="Q178" s="103">
        <f>N178/K178</f>
        <v>0.86701902748414372</v>
      </c>
      <c r="R178" s="277"/>
      <c r="S178" s="1">
        <v>0.90028935185185188</v>
      </c>
      <c r="T178" s="2">
        <v>0.96001157407407411</v>
      </c>
      <c r="U178" s="104">
        <v>57.083333333333357</v>
      </c>
      <c r="V178" s="105">
        <v>86.000000000000014</v>
      </c>
      <c r="W178" s="106"/>
      <c r="X178" s="107"/>
      <c r="Y178" s="262"/>
      <c r="Z178" s="263"/>
      <c r="AA178" s="111">
        <f>M178-J178</f>
        <v>-438.83720930232585</v>
      </c>
      <c r="AB178" s="103">
        <f>M178/J178</f>
        <v>0.86701902748414372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4.25</v>
      </c>
      <c r="J191" s="138">
        <f t="shared" si="65"/>
        <v>3300</v>
      </c>
      <c r="K191" s="139">
        <f t="shared" ref="K191" si="66">J191/I191</f>
        <v>776.47058823529414</v>
      </c>
      <c r="L191" s="137">
        <f t="shared" ref="L191:M191" si="67">AVERAGE(L175:L190)</f>
        <v>4.25</v>
      </c>
      <c r="M191" s="138">
        <f t="shared" si="67"/>
        <v>2858.3256027426141</v>
      </c>
      <c r="N191" s="139">
        <f>M191/L191</f>
        <v>672.54720064532103</v>
      </c>
      <c r="O191" s="140">
        <f>L191-I191</f>
        <v>0</v>
      </c>
      <c r="P191" s="141">
        <f>N191-K191</f>
        <v>-103.92338758997312</v>
      </c>
      <c r="Q191" s="142">
        <f>N191/K191</f>
        <v>0.86615927355836797</v>
      </c>
      <c r="R191" s="278"/>
      <c r="S191" s="143">
        <f>S175</f>
        <v>0.70833333333333337</v>
      </c>
      <c r="T191" s="144">
        <f>INDEX(T175:T190,COUNTA(T175:T190))</f>
        <v>0.96001157407407411</v>
      </c>
      <c r="U191" s="145"/>
      <c r="V191" s="156"/>
      <c r="W191" s="89"/>
      <c r="X191" s="91"/>
      <c r="Y191" s="265"/>
      <c r="Z191" s="266"/>
      <c r="AA191" s="157">
        <f>M191-J191</f>
        <v>-441.67439725738586</v>
      </c>
      <c r="AB191" s="142">
        <f>M191/J191</f>
        <v>0.86615927355836797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4427</v>
      </c>
      <c r="G192" s="159">
        <f t="shared" ref="G192:G194" si="68">E192*F192</f>
        <v>80482.86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3027.0085470085428</v>
      </c>
      <c r="N192" s="163">
        <f>M192/L192</f>
        <v>1009.0028490028476</v>
      </c>
      <c r="O192" s="165">
        <f>L192-I192</f>
        <v>0</v>
      </c>
      <c r="P192" s="166">
        <f>N192-K192</f>
        <v>-190.9971509971524</v>
      </c>
      <c r="Q192" s="152">
        <f>N192/K192</f>
        <v>0.84083570750237302</v>
      </c>
      <c r="R192" s="276">
        <f>Q208</f>
        <v>0.84039615703355852</v>
      </c>
      <c r="S192" s="167">
        <v>0.7085069444444444</v>
      </c>
      <c r="T192" s="168">
        <v>0.76944444444444449</v>
      </c>
      <c r="U192" s="169"/>
      <c r="V192" s="170">
        <v>87.750000000000128</v>
      </c>
      <c r="W192" s="173"/>
      <c r="X192" s="151"/>
      <c r="Y192" s="279"/>
      <c r="Z192" s="280"/>
      <c r="AA192" s="109">
        <f>M192-J192</f>
        <v>-572.99145299145721</v>
      </c>
      <c r="AB192" s="152">
        <f>M192/J192</f>
        <v>0.84083570750237302</v>
      </c>
      <c r="AC192" s="267">
        <f>AB208</f>
        <v>0.84039615703355841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5037</v>
      </c>
      <c r="G193" s="95">
        <f t="shared" si="68"/>
        <v>71928.36</v>
      </c>
      <c r="H193" s="96">
        <v>2</v>
      </c>
      <c r="I193" s="97">
        <v>3</v>
      </c>
      <c r="J193" s="98">
        <v>3600</v>
      </c>
      <c r="K193" s="99">
        <f t="shared" si="64"/>
        <v>1200</v>
      </c>
      <c r="L193" s="100">
        <v>3</v>
      </c>
      <c r="M193" s="98">
        <f>F193/V193*60</f>
        <v>3019.6835970024968</v>
      </c>
      <c r="N193" s="99">
        <f>M193/L193</f>
        <v>1006.5611990008323</v>
      </c>
      <c r="O193" s="101">
        <f>L193-I193</f>
        <v>0</v>
      </c>
      <c r="P193" s="102">
        <f>N193-K193</f>
        <v>-193.43880099916771</v>
      </c>
      <c r="Q193" s="103">
        <f>N193/K193</f>
        <v>0.83880099916736028</v>
      </c>
      <c r="R193" s="277"/>
      <c r="S193" s="1">
        <v>0.77986111111111112</v>
      </c>
      <c r="T193" s="2">
        <v>0.84936342592592595</v>
      </c>
      <c r="U193" s="104">
        <v>14.999999999999947</v>
      </c>
      <c r="V193" s="105">
        <v>100.08333333333337</v>
      </c>
      <c r="W193" s="106">
        <v>0.84936342592592595</v>
      </c>
      <c r="X193" s="107">
        <v>0.90233796296296298</v>
      </c>
      <c r="Y193" s="262"/>
      <c r="Z193" s="263"/>
      <c r="AA193" s="111">
        <f>M193-J193</f>
        <v>-580.31640299750325</v>
      </c>
      <c r="AB193" s="103">
        <f>M193/J193</f>
        <v>0.83880099916736017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7202</v>
      </c>
      <c r="G194" s="95">
        <f t="shared" si="68"/>
        <v>102844.56</v>
      </c>
      <c r="H194" s="96"/>
      <c r="I194" s="97">
        <v>3</v>
      </c>
      <c r="J194" s="98">
        <v>3600</v>
      </c>
      <c r="K194" s="99">
        <f t="shared" si="64"/>
        <v>1200</v>
      </c>
      <c r="L194" s="100">
        <v>3</v>
      </c>
      <c r="M194" s="98">
        <f>F194/V194*60</f>
        <v>3029.5863519513914</v>
      </c>
      <c r="N194" s="99">
        <f>M194/L194</f>
        <v>1009.8621173171305</v>
      </c>
      <c r="O194" s="101">
        <f>L194-I194</f>
        <v>0</v>
      </c>
      <c r="P194" s="102">
        <f>N194-K194</f>
        <v>-190.13788268286953</v>
      </c>
      <c r="Q194" s="103">
        <f>N194/K194</f>
        <v>0.84155176443094204</v>
      </c>
      <c r="R194" s="277"/>
      <c r="S194" s="1">
        <v>0.90233796296296298</v>
      </c>
      <c r="T194" s="2">
        <v>1.0013888888888889</v>
      </c>
      <c r="U194" s="104">
        <v>76.283333333333317</v>
      </c>
      <c r="V194" s="105">
        <v>142.6333333333333</v>
      </c>
      <c r="W194" s="106"/>
      <c r="X194" s="107"/>
      <c r="Y194" s="262"/>
      <c r="Z194" s="263"/>
      <c r="AA194" s="111">
        <f>M194-J194</f>
        <v>-570.41364804860859</v>
      </c>
      <c r="AB194" s="103">
        <f>M194/J194</f>
        <v>0.84155176443094204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3</v>
      </c>
      <c r="J208" s="138">
        <f t="shared" si="69"/>
        <v>3600</v>
      </c>
      <c r="K208" s="139">
        <f t="shared" ref="K208" si="70">J208/I208</f>
        <v>1200</v>
      </c>
      <c r="L208" s="137">
        <f t="shared" ref="L208:M208" si="71">AVERAGE(L192:L207)</f>
        <v>3</v>
      </c>
      <c r="M208" s="138">
        <f t="shared" si="71"/>
        <v>3025.4261653208105</v>
      </c>
      <c r="N208" s="139">
        <f t="shared" ref="N208:N214" si="72">M208/L208</f>
        <v>1008.4753884402702</v>
      </c>
      <c r="O208" s="140">
        <f t="shared" ref="O208:O214" si="73">L208-I208</f>
        <v>0</v>
      </c>
      <c r="P208" s="141">
        <f t="shared" ref="P208:P214" si="74">N208-K208</f>
        <v>-191.52461155972981</v>
      </c>
      <c r="Q208" s="142">
        <f t="shared" ref="Q208:Q214" si="75">N208/K208</f>
        <v>0.84039615703355852</v>
      </c>
      <c r="R208" s="278"/>
      <c r="S208" s="143">
        <f>S192</f>
        <v>0.7085069444444444</v>
      </c>
      <c r="T208" s="144">
        <f>INDEX(T192:T207,COUNTA(T192:T207))</f>
        <v>1.0013888888888889</v>
      </c>
      <c r="U208" s="145"/>
      <c r="V208" s="156"/>
      <c r="W208" s="89"/>
      <c r="X208" s="91"/>
      <c r="Y208" s="265"/>
      <c r="Z208" s="266"/>
      <c r="AA208" s="157">
        <f t="shared" ref="AA208:AA214" si="76">M208-J208</f>
        <v>-574.57383467918953</v>
      </c>
      <c r="AB208" s="142">
        <f t="shared" ref="AB208:AB214" si="77">M208/J208</f>
        <v>0.84039615703355841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2449</v>
      </c>
      <c r="G209" s="159">
        <f t="shared" ref="G209:G214" si="78">E209*F209</f>
        <v>44522.82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9">F209/V209*60</f>
        <v>3017.2484599589257</v>
      </c>
      <c r="N209" s="163">
        <f t="shared" si="72"/>
        <v>1005.7494866529752</v>
      </c>
      <c r="O209" s="165">
        <f t="shared" si="73"/>
        <v>0</v>
      </c>
      <c r="P209" s="166">
        <f t="shared" si="74"/>
        <v>-194.25051334702482</v>
      </c>
      <c r="Q209" s="152">
        <f t="shared" si="75"/>
        <v>0.8381245722108126</v>
      </c>
      <c r="R209" s="276">
        <f>Q225</f>
        <v>0.85773372985597074</v>
      </c>
      <c r="S209" s="167">
        <v>0.70854166666666663</v>
      </c>
      <c r="T209" s="168">
        <v>0.74236111111111114</v>
      </c>
      <c r="U209" s="169"/>
      <c r="V209" s="170">
        <v>48.700000000000102</v>
      </c>
      <c r="W209" s="168"/>
      <c r="X209" s="171"/>
      <c r="Y209" s="279"/>
      <c r="Z209" s="280"/>
      <c r="AA209" s="174">
        <f t="shared" si="76"/>
        <v>-582.75154004107435</v>
      </c>
      <c r="AB209" s="152">
        <f t="shared" si="77"/>
        <v>0.83812457221081271</v>
      </c>
      <c r="AC209" s="267">
        <f>AB225</f>
        <v>0.85773372985597074</v>
      </c>
    </row>
    <row r="210" spans="1:29" ht="15.75" customHeight="1">
      <c r="A210" s="271"/>
      <c r="B210" s="92" t="s">
        <v>115</v>
      </c>
      <c r="C210" s="260" t="s">
        <v>143</v>
      </c>
      <c r="D210" s="261"/>
      <c r="E210" s="93">
        <v>24.82</v>
      </c>
      <c r="F210" s="94">
        <v>1312</v>
      </c>
      <c r="G210" s="95">
        <f t="shared" si="78"/>
        <v>32563.84</v>
      </c>
      <c r="H210" s="96">
        <v>2</v>
      </c>
      <c r="I210" s="97">
        <v>4</v>
      </c>
      <c r="J210" s="98">
        <v>3300</v>
      </c>
      <c r="K210" s="99">
        <f t="shared" si="64"/>
        <v>825</v>
      </c>
      <c r="L210" s="100">
        <v>4</v>
      </c>
      <c r="M210" s="98">
        <f t="shared" si="79"/>
        <v>2831.6546762589896</v>
      </c>
      <c r="N210" s="99">
        <f t="shared" si="72"/>
        <v>707.91366906474741</v>
      </c>
      <c r="O210" s="101">
        <f t="shared" si="73"/>
        <v>0</v>
      </c>
      <c r="P210" s="102">
        <f t="shared" si="74"/>
        <v>-117.08633093525259</v>
      </c>
      <c r="Q210" s="103">
        <f t="shared" si="75"/>
        <v>0.85807717462393629</v>
      </c>
      <c r="R210" s="277"/>
      <c r="S210" s="1">
        <v>0.75361111111111112</v>
      </c>
      <c r="T210" s="2">
        <v>0.7729166666666667</v>
      </c>
      <c r="U210" s="104">
        <v>16.199999999999974</v>
      </c>
      <c r="V210" s="105">
        <v>27.800000000000029</v>
      </c>
      <c r="W210" s="106"/>
      <c r="X210" s="113"/>
      <c r="Y210" s="262"/>
      <c r="Z210" s="263"/>
      <c r="AA210" s="175">
        <f t="shared" si="76"/>
        <v>-468.34532374101036</v>
      </c>
      <c r="AB210" s="103">
        <f t="shared" si="77"/>
        <v>0.85807717462393629</v>
      </c>
      <c r="AC210" s="268"/>
    </row>
    <row r="211" spans="1:29" ht="15.75" customHeight="1">
      <c r="A211" s="271"/>
      <c r="B211" s="92" t="s">
        <v>115</v>
      </c>
      <c r="C211" s="260" t="s">
        <v>148</v>
      </c>
      <c r="D211" s="261"/>
      <c r="E211" s="93">
        <v>25.03</v>
      </c>
      <c r="F211" s="94">
        <v>1191</v>
      </c>
      <c r="G211" s="95">
        <f t="shared" si="78"/>
        <v>29810.73</v>
      </c>
      <c r="H211" s="96">
        <v>2</v>
      </c>
      <c r="I211" s="97">
        <v>4</v>
      </c>
      <c r="J211" s="98">
        <v>3300</v>
      </c>
      <c r="K211" s="99">
        <f t="shared" si="64"/>
        <v>825</v>
      </c>
      <c r="L211" s="100">
        <v>4</v>
      </c>
      <c r="M211" s="98">
        <f t="shared" si="79"/>
        <v>2831.9682959048878</v>
      </c>
      <c r="N211" s="99">
        <f t="shared" si="72"/>
        <v>707.99207397622195</v>
      </c>
      <c r="O211" s="101">
        <f t="shared" si="73"/>
        <v>0</v>
      </c>
      <c r="P211" s="102">
        <f t="shared" si="74"/>
        <v>-117.00792602377805</v>
      </c>
      <c r="Q211" s="103">
        <f t="shared" si="75"/>
        <v>0.85817221088026907</v>
      </c>
      <c r="R211" s="277"/>
      <c r="S211" s="1">
        <v>0.78472222222222221</v>
      </c>
      <c r="T211" s="2">
        <v>0.80224537037037036</v>
      </c>
      <c r="U211" s="104">
        <v>16.99999999999994</v>
      </c>
      <c r="V211" s="105">
        <v>25.233333333333334</v>
      </c>
      <c r="W211" s="106"/>
      <c r="X211" s="113"/>
      <c r="Y211" s="262"/>
      <c r="Z211" s="263"/>
      <c r="AA211" s="175">
        <f t="shared" si="76"/>
        <v>-468.03170409511222</v>
      </c>
      <c r="AB211" s="103">
        <f t="shared" si="77"/>
        <v>0.85817221088026907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2950</v>
      </c>
      <c r="G212" s="95">
        <f t="shared" si="78"/>
        <v>53631</v>
      </c>
      <c r="H212" s="96"/>
      <c r="I212" s="97">
        <v>4</v>
      </c>
      <c r="J212" s="98">
        <v>3000</v>
      </c>
      <c r="K212" s="99">
        <f t="shared" si="64"/>
        <v>750</v>
      </c>
      <c r="L212" s="100">
        <v>4</v>
      </c>
      <c r="M212" s="98">
        <f t="shared" si="79"/>
        <v>2609.977881543377</v>
      </c>
      <c r="N212" s="99">
        <f t="shared" si="72"/>
        <v>652.49447038584424</v>
      </c>
      <c r="O212" s="101">
        <f t="shared" si="73"/>
        <v>0</v>
      </c>
      <c r="P212" s="102">
        <f t="shared" si="74"/>
        <v>-97.505529614155762</v>
      </c>
      <c r="Q212" s="103">
        <f t="shared" si="75"/>
        <v>0.86999262718112569</v>
      </c>
      <c r="R212" s="277"/>
      <c r="S212" s="1">
        <v>0.81401620370370376</v>
      </c>
      <c r="T212" s="2">
        <v>0.86111111111111116</v>
      </c>
      <c r="U212" s="104">
        <v>16.950000000000092</v>
      </c>
      <c r="V212" s="105">
        <v>67.816666666666663</v>
      </c>
      <c r="W212" s="106">
        <v>0.86111111111111116</v>
      </c>
      <c r="X212" s="107">
        <v>0.91484953703703709</v>
      </c>
      <c r="Y212" s="262"/>
      <c r="Z212" s="263"/>
      <c r="AA212" s="175">
        <f t="shared" si="76"/>
        <v>-390.02211845662305</v>
      </c>
      <c r="AB212" s="103">
        <f t="shared" si="77"/>
        <v>0.86999262718112569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2447</v>
      </c>
      <c r="G213" s="95">
        <f t="shared" si="78"/>
        <v>61248.41</v>
      </c>
      <c r="H213" s="113"/>
      <c r="I213" s="97">
        <v>4</v>
      </c>
      <c r="J213" s="98">
        <v>3300</v>
      </c>
      <c r="K213" s="99">
        <f t="shared" si="64"/>
        <v>825</v>
      </c>
      <c r="L213" s="114">
        <v>4</v>
      </c>
      <c r="M213" s="98">
        <f t="shared" si="79"/>
        <v>2844.4300936390127</v>
      </c>
      <c r="N213" s="99">
        <f t="shared" si="72"/>
        <v>711.10752340975318</v>
      </c>
      <c r="O213" s="101">
        <f t="shared" si="73"/>
        <v>0</v>
      </c>
      <c r="P213" s="102">
        <f t="shared" si="74"/>
        <v>-113.89247659024682</v>
      </c>
      <c r="Q213" s="103">
        <f t="shared" si="75"/>
        <v>0.86194851322394328</v>
      </c>
      <c r="R213" s="277"/>
      <c r="S213" s="1">
        <v>0.91484953703703709</v>
      </c>
      <c r="T213" s="2">
        <v>0.9506944444444444</v>
      </c>
      <c r="U213" s="104">
        <v>77.383333333333326</v>
      </c>
      <c r="V213" s="105">
        <v>51.616666666666532</v>
      </c>
      <c r="W213" s="106"/>
      <c r="X213" s="107"/>
      <c r="Y213" s="262"/>
      <c r="Z213" s="263"/>
      <c r="AA213" s="175">
        <f t="shared" si="76"/>
        <v>-455.56990636098726</v>
      </c>
      <c r="AB213" s="103">
        <f t="shared" si="77"/>
        <v>0.86194851322394328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24.82</v>
      </c>
      <c r="F214" s="94">
        <v>2923</v>
      </c>
      <c r="G214" s="115">
        <f t="shared" si="78"/>
        <v>72548.86</v>
      </c>
      <c r="H214" s="116"/>
      <c r="I214" s="97">
        <v>4</v>
      </c>
      <c r="J214" s="98">
        <v>3300</v>
      </c>
      <c r="K214" s="99">
        <f t="shared" si="64"/>
        <v>825</v>
      </c>
      <c r="L214" s="100">
        <v>4</v>
      </c>
      <c r="M214" s="98">
        <f t="shared" si="79"/>
        <v>2847.8484438430273</v>
      </c>
      <c r="N214" s="99">
        <f t="shared" si="72"/>
        <v>711.96211096075683</v>
      </c>
      <c r="O214" s="101">
        <f t="shared" si="73"/>
        <v>0</v>
      </c>
      <c r="P214" s="102">
        <f t="shared" si="74"/>
        <v>-113.03788903924317</v>
      </c>
      <c r="Q214" s="103">
        <f t="shared" si="75"/>
        <v>0.86298437692212948</v>
      </c>
      <c r="R214" s="277"/>
      <c r="S214" s="1">
        <v>0.96209490740740744</v>
      </c>
      <c r="T214" s="2">
        <v>1.0048611111111112</v>
      </c>
      <c r="U214" s="104">
        <v>16.416666666666782</v>
      </c>
      <c r="V214" s="105">
        <v>61.583333333333421</v>
      </c>
      <c r="W214" s="106"/>
      <c r="X214" s="4"/>
      <c r="Y214" s="262"/>
      <c r="Z214" s="263"/>
      <c r="AA214" s="175">
        <f t="shared" si="76"/>
        <v>-452.15155615697267</v>
      </c>
      <c r="AB214" s="103">
        <f t="shared" si="77"/>
        <v>0.86298437692212948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3.8333333333333335</v>
      </c>
      <c r="J225" s="138">
        <f t="shared" si="80"/>
        <v>3300</v>
      </c>
      <c r="K225" s="139">
        <f t="shared" ref="K225" si="81">J225/I225</f>
        <v>860.86956521739125</v>
      </c>
      <c r="L225" s="137">
        <f t="shared" ref="L225:M225" si="82">AVERAGE(L209:L224)</f>
        <v>3.8333333333333335</v>
      </c>
      <c r="M225" s="138">
        <f t="shared" si="82"/>
        <v>2830.5213085247033</v>
      </c>
      <c r="N225" s="139">
        <f>M225/L225</f>
        <v>738.39686309340084</v>
      </c>
      <c r="O225" s="140">
        <f>L225-I225</f>
        <v>0</v>
      </c>
      <c r="P225" s="141">
        <f>N225-K225</f>
        <v>-122.47270212399042</v>
      </c>
      <c r="Q225" s="142">
        <f>N225/K225</f>
        <v>0.85773372985597074</v>
      </c>
      <c r="R225" s="278"/>
      <c r="S225" s="143">
        <f>S209</f>
        <v>0.70854166666666663</v>
      </c>
      <c r="T225" s="144">
        <f>INDEX(T209:T224,COUNTA(T209:T224))</f>
        <v>1.0048611111111112</v>
      </c>
      <c r="U225" s="145"/>
      <c r="V225" s="156"/>
      <c r="W225" s="135"/>
      <c r="X225" s="139"/>
      <c r="Y225" s="265"/>
      <c r="Z225" s="266"/>
      <c r="AA225" s="177">
        <f>M225-J225</f>
        <v>-469.47869147529673</v>
      </c>
      <c r="AB225" s="142">
        <f>M225/J225</f>
        <v>0.85773372985597074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390" priority="1" operator="greaterThan">
      <formula>0</formula>
    </cfRule>
  </conditionalFormatting>
  <conditionalFormatting sqref="P5:P225 AA5:AA225">
    <cfRule type="cellIs" dxfId="389" priority="4" operator="lessThan">
      <formula>0</formula>
    </cfRule>
  </conditionalFormatting>
  <conditionalFormatting sqref="Q5:Q225 AB5:AB225">
    <cfRule type="cellIs" dxfId="388" priority="2" operator="greaterThan">
      <formula>1</formula>
    </cfRule>
    <cfRule type="cellIs" dxfId="387" priority="3" operator="lessThan">
      <formula>0.8</formula>
    </cfRule>
  </conditionalFormatting>
  <conditionalFormatting sqref="AC5:AC23 R5:R225 AC124:AC129">
    <cfRule type="cellIs" dxfId="386" priority="5" operator="lessThan">
      <formula>0.8</formula>
    </cfRule>
  </conditionalFormatting>
  <conditionalFormatting sqref="AC29:AC37">
    <cfRule type="cellIs" dxfId="385" priority="15" operator="lessThan">
      <formula>0.8</formula>
    </cfRule>
  </conditionalFormatting>
  <conditionalFormatting sqref="AC39:AC44">
    <cfRule type="cellIs" dxfId="384" priority="14" operator="lessThan">
      <formula>0.8</formula>
    </cfRule>
  </conditionalFormatting>
  <conditionalFormatting sqref="AC56">
    <cfRule type="cellIs" dxfId="383" priority="16" operator="lessThan">
      <formula>0.8</formula>
    </cfRule>
  </conditionalFormatting>
  <conditionalFormatting sqref="AC73">
    <cfRule type="cellIs" dxfId="382" priority="13" operator="lessThan">
      <formula>0.8</formula>
    </cfRule>
  </conditionalFormatting>
  <conditionalFormatting sqref="AC90">
    <cfRule type="cellIs" dxfId="381" priority="7" operator="lessThan">
      <formula>0.8</formula>
    </cfRule>
  </conditionalFormatting>
  <conditionalFormatting sqref="AC107:AC112">
    <cfRule type="cellIs" dxfId="380" priority="6" operator="lessThan">
      <formula>0.8</formula>
    </cfRule>
  </conditionalFormatting>
  <conditionalFormatting sqref="AC141:AC146">
    <cfRule type="cellIs" dxfId="379" priority="12" operator="lessThan">
      <formula>0.8</formula>
    </cfRule>
  </conditionalFormatting>
  <conditionalFormatting sqref="AC158">
    <cfRule type="cellIs" dxfId="378" priority="11" operator="lessThan">
      <formula>0.8</formula>
    </cfRule>
  </conditionalFormatting>
  <conditionalFormatting sqref="AC175">
    <cfRule type="cellIs" dxfId="377" priority="10" operator="lessThan">
      <formula>0.8</formula>
    </cfRule>
  </conditionalFormatting>
  <conditionalFormatting sqref="AC192">
    <cfRule type="cellIs" dxfId="376" priority="9" operator="lessThan">
      <formula>0.8</formula>
    </cfRule>
  </conditionalFormatting>
  <conditionalFormatting sqref="AC209:AC214">
    <cfRule type="cellIs" dxfId="375" priority="8" operator="lessThan">
      <formula>0.8</formula>
    </cfRule>
  </conditionalFormatting>
  <dataValidations count="1">
    <dataValidation type="list" allowBlank="1" showInputMessage="1" showErrorMessage="1" sqref="Y5:Z225" xr:uid="{86619D64-C83F-4078-A512-551A7C74E0FA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6678-9078-4609-BCB7-FC7AFEEC977F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34" sqref="Y34:Z34"/>
      <selection pane="bottomLeft" activeCell="Y34" sqref="Y34:Z34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111648</v>
      </c>
      <c r="E1" s="77" t="s">
        <v>3</v>
      </c>
      <c r="F1" s="78">
        <f>SUM(G5:G157)</f>
        <v>4954205.709999999</v>
      </c>
      <c r="G1" s="79" t="s">
        <v>73</v>
      </c>
      <c r="H1" s="80">
        <f>L21+L38+L55+L72+L89+L106+L123+L140+L157</f>
        <v>169.55238095238096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45914</v>
      </c>
      <c r="B2" s="326"/>
      <c r="C2" s="82" t="s">
        <v>34</v>
      </c>
      <c r="D2" s="83">
        <f>AVERAGE(N21,N38,N55,N72,N89,N106,N123,,N140,N157)</f>
        <v>126.15732298017303</v>
      </c>
      <c r="E2" s="83" t="s">
        <v>80</v>
      </c>
      <c r="F2" s="84">
        <f>F1/D1</f>
        <v>44.37343893307537</v>
      </c>
      <c r="G2" s="85" t="s">
        <v>81</v>
      </c>
      <c r="H2" s="86">
        <f>COUNT(H5:H157)</f>
        <v>0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3279</v>
      </c>
      <c r="G5" s="159">
        <f t="shared" ref="G5:G6" si="0">E5*F5</f>
        <v>64596.299999999996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1065.3790613718413</v>
      </c>
      <c r="N5" s="163">
        <f>M5/L5</f>
        <v>81.952235490141646</v>
      </c>
      <c r="O5" s="179">
        <f>L5-I5</f>
        <v>0</v>
      </c>
      <c r="P5" s="180">
        <f>N5-K5</f>
        <v>-10.35545681755066</v>
      </c>
      <c r="Q5" s="132">
        <f>N5/K5</f>
        <v>0.88781588447653448</v>
      </c>
      <c r="R5" s="277">
        <f>Q21</f>
        <v>0.88098647261251362</v>
      </c>
      <c r="S5" s="167">
        <v>0.2502314814814815</v>
      </c>
      <c r="T5" s="168">
        <v>0.37847222222222221</v>
      </c>
      <c r="U5" s="169"/>
      <c r="V5" s="170">
        <v>184.66666666666663</v>
      </c>
      <c r="W5" s="87"/>
      <c r="X5" s="88"/>
      <c r="Y5" s="279"/>
      <c r="Z5" s="280"/>
      <c r="AA5" s="109">
        <f>M5-J5</f>
        <v>-134.62093862815868</v>
      </c>
      <c r="AB5" s="110">
        <f>M5/J5</f>
        <v>0.88781588447653448</v>
      </c>
      <c r="AC5" s="292">
        <f>AB21</f>
        <v>0.88098647261251362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2697</v>
      </c>
      <c r="G6" s="95">
        <f t="shared" si="0"/>
        <v>80829.09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2282.3695345557107</v>
      </c>
      <c r="N6" s="99">
        <f>M6/L6</f>
        <v>114.11847672778553</v>
      </c>
      <c r="O6" s="101">
        <f>L6-I6</f>
        <v>0</v>
      </c>
      <c r="P6" s="102">
        <f>N6-K6</f>
        <v>-15.881523272214466</v>
      </c>
      <c r="Q6" s="103">
        <f>N6/K6</f>
        <v>0.87783443636758107</v>
      </c>
      <c r="R6" s="277"/>
      <c r="S6" s="1">
        <v>0.50215277777777778</v>
      </c>
      <c r="T6" s="2">
        <v>0.55138888888888893</v>
      </c>
      <c r="U6" s="104">
        <v>56.100000000000136</v>
      </c>
      <c r="V6" s="105">
        <v>70.900000000000048</v>
      </c>
      <c r="W6" s="2"/>
      <c r="X6" s="107"/>
      <c r="Y6" s="262"/>
      <c r="Z6" s="263"/>
      <c r="AA6" s="111">
        <f>M6-J6</f>
        <v>-317.63046544428926</v>
      </c>
      <c r="AB6" s="112">
        <f>M6/J6</f>
        <v>0.87783443636758107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1673.8742979637759</v>
      </c>
      <c r="N21" s="139">
        <f t="shared" ref="N21:N26" si="5">M21/L21</f>
        <v>101.44692714931975</v>
      </c>
      <c r="O21" s="140">
        <f t="shared" ref="O21:O26" si="6">L21-I21</f>
        <v>0</v>
      </c>
      <c r="P21" s="141">
        <f t="shared" ref="P21:P26" si="7">N21-K21</f>
        <v>-13.704588002195408</v>
      </c>
      <c r="Q21" s="142">
        <f t="shared" ref="Q21:Q26" si="8">N21/K21</f>
        <v>0.88098647261251362</v>
      </c>
      <c r="R21" s="278"/>
      <c r="S21" s="143">
        <f>S5</f>
        <v>0.2502314814814815</v>
      </c>
      <c r="T21" s="144">
        <f>INDEX(T5:T20,COUNTA(T5:T20))</f>
        <v>0.55138888888888893</v>
      </c>
      <c r="U21" s="145"/>
      <c r="V21" s="145"/>
      <c r="W21" s="146"/>
      <c r="X21" s="147"/>
      <c r="Y21" s="265"/>
      <c r="Z21" s="266"/>
      <c r="AA21" s="148">
        <f t="shared" ref="AA21:AA26" si="9">M21-J21</f>
        <v>-226.12570203622408</v>
      </c>
      <c r="AB21" s="149">
        <f t="shared" ref="AB21:AB26" si="10">M21/J21</f>
        <v>0.88098647261251362</v>
      </c>
      <c r="AC21" s="295"/>
    </row>
    <row r="22" spans="1:43" ht="15.75" customHeight="1">
      <c r="A22" s="281" t="s">
        <v>168</v>
      </c>
      <c r="B22" s="108" t="s">
        <v>169</v>
      </c>
      <c r="C22" s="291" t="s">
        <v>170</v>
      </c>
      <c r="D22" s="291"/>
      <c r="E22" s="158">
        <v>51.86</v>
      </c>
      <c r="F22" s="162">
        <v>1712</v>
      </c>
      <c r="G22" s="159">
        <f t="shared" ref="G22:G26" si="11">E22*F22</f>
        <v>88784.319999999992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>F22/V22*60</f>
        <v>1722.0452640402332</v>
      </c>
      <c r="N22" s="163">
        <f t="shared" si="5"/>
        <v>66.232510155393584</v>
      </c>
      <c r="O22" s="165">
        <f t="shared" si="6"/>
        <v>0</v>
      </c>
      <c r="P22" s="166">
        <f t="shared" si="7"/>
        <v>-10.690566767683336</v>
      </c>
      <c r="Q22" s="152">
        <f t="shared" si="8"/>
        <v>0.86102263202011664</v>
      </c>
      <c r="R22" s="276">
        <f>Q38</f>
        <v>0.86495937054636274</v>
      </c>
      <c r="S22" s="167">
        <v>0.25024305555555554</v>
      </c>
      <c r="T22" s="168">
        <v>0.29166666666666669</v>
      </c>
      <c r="U22" s="169"/>
      <c r="V22" s="170">
        <v>59.650000000000048</v>
      </c>
      <c r="W22" s="181"/>
      <c r="X22" s="163"/>
      <c r="Y22" s="279"/>
      <c r="Z22" s="280"/>
      <c r="AA22" s="109">
        <f t="shared" si="9"/>
        <v>-277.95473595976682</v>
      </c>
      <c r="AB22" s="152">
        <f t="shared" si="10"/>
        <v>0.86102263202011664</v>
      </c>
      <c r="AC22" s="352">
        <f>AB38</f>
        <v>0.86495937054636285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1302</v>
      </c>
      <c r="G23" s="95">
        <f t="shared" si="11"/>
        <v>74604.599999999991</v>
      </c>
      <c r="H23" s="96"/>
      <c r="I23" s="97">
        <v>26</v>
      </c>
      <c r="J23" s="98">
        <v>2000</v>
      </c>
      <c r="K23" s="99">
        <f t="shared" ref="K23:K58" si="12">J23/I23</f>
        <v>76.92307692307692</v>
      </c>
      <c r="L23" s="100">
        <v>26</v>
      </c>
      <c r="M23" s="98">
        <f>F23/V23*60</f>
        <v>1715.0384193194291</v>
      </c>
      <c r="N23" s="99">
        <f t="shared" si="5"/>
        <v>65.963016127670343</v>
      </c>
      <c r="O23" s="101">
        <f t="shared" si="6"/>
        <v>0</v>
      </c>
      <c r="P23" s="102">
        <f t="shared" si="7"/>
        <v>-10.960060795406577</v>
      </c>
      <c r="Q23" s="103">
        <f t="shared" si="8"/>
        <v>0.85751920965971451</v>
      </c>
      <c r="R23" s="277"/>
      <c r="S23" s="1">
        <v>0.29475694444444445</v>
      </c>
      <c r="T23" s="2">
        <v>0.3263888888888889</v>
      </c>
      <c r="U23" s="104">
        <v>4.4499999999999762</v>
      </c>
      <c r="V23" s="105">
        <v>45.550000000000004</v>
      </c>
      <c r="W23" s="106"/>
      <c r="X23" s="107"/>
      <c r="Y23" s="262"/>
      <c r="Z23" s="263"/>
      <c r="AA23" s="111">
        <f t="shared" si="9"/>
        <v>-284.96158068057093</v>
      </c>
      <c r="AB23" s="103">
        <f t="shared" si="10"/>
        <v>0.85751920965971451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4794</v>
      </c>
      <c r="G24" s="95">
        <f t="shared" si="11"/>
        <v>272155.38</v>
      </c>
      <c r="H24" s="96"/>
      <c r="I24" s="97">
        <v>26</v>
      </c>
      <c r="J24" s="98">
        <v>2000</v>
      </c>
      <c r="K24" s="99">
        <f t="shared" si="12"/>
        <v>76.92307692307692</v>
      </c>
      <c r="L24" s="100">
        <v>26</v>
      </c>
      <c r="M24" s="98">
        <f>F24/V24*60</f>
        <v>1750.3448275862067</v>
      </c>
      <c r="N24" s="99">
        <f t="shared" si="5"/>
        <v>67.320954907161791</v>
      </c>
      <c r="O24" s="101">
        <f t="shared" si="6"/>
        <v>0</v>
      </c>
      <c r="P24" s="102">
        <f t="shared" si="7"/>
        <v>-9.6021220159151284</v>
      </c>
      <c r="Q24" s="103">
        <f t="shared" si="8"/>
        <v>0.87517241379310329</v>
      </c>
      <c r="R24" s="277"/>
      <c r="S24" s="1">
        <v>0.3298611111111111</v>
      </c>
      <c r="T24" s="2">
        <v>0.44398148148148148</v>
      </c>
      <c r="U24" s="104">
        <v>4.9999999999999822</v>
      </c>
      <c r="V24" s="105">
        <v>164.33333333333334</v>
      </c>
      <c r="W24" s="106">
        <v>0.44398148148148148</v>
      </c>
      <c r="X24" s="107">
        <v>0.48611111111111105</v>
      </c>
      <c r="Y24" s="262"/>
      <c r="Z24" s="263"/>
      <c r="AA24" s="111">
        <f t="shared" si="9"/>
        <v>-249.65517241379325</v>
      </c>
      <c r="AB24" s="103">
        <f t="shared" si="10"/>
        <v>0.8751724137931034</v>
      </c>
      <c r="AC24" s="294"/>
    </row>
    <row r="25" spans="1:43" ht="15.75" customHeight="1">
      <c r="A25" s="282"/>
      <c r="B25" s="92" t="s">
        <v>169</v>
      </c>
      <c r="C25" s="286" t="s">
        <v>212</v>
      </c>
      <c r="D25" s="286"/>
      <c r="E25" s="93">
        <v>57.3</v>
      </c>
      <c r="F25" s="94">
        <v>1902</v>
      </c>
      <c r="G25" s="95">
        <f t="shared" si="11"/>
        <v>108984.59999999999</v>
      </c>
      <c r="H25" s="96"/>
      <c r="I25" s="97">
        <v>25</v>
      </c>
      <c r="J25" s="98">
        <v>2000</v>
      </c>
      <c r="K25" s="99">
        <f t="shared" si="12"/>
        <v>80</v>
      </c>
      <c r="L25" s="100">
        <v>25</v>
      </c>
      <c r="M25" s="98">
        <f>F25/V25*60</f>
        <v>1721.2669683257884</v>
      </c>
      <c r="N25" s="99">
        <f t="shared" si="5"/>
        <v>68.850678733031543</v>
      </c>
      <c r="O25" s="101">
        <f t="shared" si="6"/>
        <v>0</v>
      </c>
      <c r="P25" s="102">
        <f t="shared" si="7"/>
        <v>-11.149321266968457</v>
      </c>
      <c r="Q25" s="103">
        <f t="shared" si="8"/>
        <v>0.86063348416289431</v>
      </c>
      <c r="R25" s="277"/>
      <c r="S25" s="1">
        <v>0.48611111111111105</v>
      </c>
      <c r="T25" s="2">
        <v>0.53215277777777781</v>
      </c>
      <c r="U25" s="104">
        <v>60.666666666666586</v>
      </c>
      <c r="V25" s="105">
        <v>66.300000000000125</v>
      </c>
      <c r="W25" s="106"/>
      <c r="X25" s="107"/>
      <c r="Y25" s="262"/>
      <c r="Z25" s="263"/>
      <c r="AA25" s="111">
        <f t="shared" si="9"/>
        <v>-278.73303167421159</v>
      </c>
      <c r="AB25" s="103">
        <f t="shared" si="10"/>
        <v>0.8606334841628942</v>
      </c>
      <c r="AC25" s="294"/>
    </row>
    <row r="26" spans="1:43" ht="15.75" customHeight="1">
      <c r="A26" s="282"/>
      <c r="B26" s="92" t="s">
        <v>172</v>
      </c>
      <c r="C26" s="286" t="s">
        <v>182</v>
      </c>
      <c r="D26" s="286"/>
      <c r="E26" s="93">
        <v>77.34</v>
      </c>
      <c r="F26" s="94">
        <v>3844</v>
      </c>
      <c r="G26" s="95">
        <f t="shared" si="11"/>
        <v>297294.96000000002</v>
      </c>
      <c r="H26" s="113"/>
      <c r="I26" s="97">
        <v>25</v>
      </c>
      <c r="J26" s="98">
        <v>2000</v>
      </c>
      <c r="K26" s="99">
        <f t="shared" si="12"/>
        <v>80</v>
      </c>
      <c r="L26" s="114">
        <v>25</v>
      </c>
      <c r="M26" s="98">
        <f>F26/V26*60</f>
        <v>1740.8982261919723</v>
      </c>
      <c r="N26" s="99">
        <f t="shared" si="5"/>
        <v>69.635929047678886</v>
      </c>
      <c r="O26" s="101">
        <f t="shared" si="6"/>
        <v>0</v>
      </c>
      <c r="P26" s="102">
        <f t="shared" si="7"/>
        <v>-10.364070952321114</v>
      </c>
      <c r="Q26" s="103">
        <f t="shared" si="8"/>
        <v>0.87044911309598605</v>
      </c>
      <c r="R26" s="277"/>
      <c r="S26" s="1">
        <v>0.53611111111111098</v>
      </c>
      <c r="T26" s="2">
        <v>0.62811342592592589</v>
      </c>
      <c r="U26" s="104">
        <v>5.6999999999997719</v>
      </c>
      <c r="V26" s="105">
        <v>132.48333333333346</v>
      </c>
      <c r="W26" s="106"/>
      <c r="X26" s="107"/>
      <c r="Y26" s="262"/>
      <c r="Z26" s="263"/>
      <c r="AA26" s="111">
        <f t="shared" si="9"/>
        <v>-259.1017738080277</v>
      </c>
      <c r="AB26" s="103">
        <f t="shared" si="10"/>
        <v>0.87044911309598616</v>
      </c>
      <c r="AC26" s="294"/>
    </row>
    <row r="27" spans="1:43" ht="15.75" customHeight="1">
      <c r="A27" s="282"/>
      <c r="B27" s="92"/>
      <c r="C27" s="286"/>
      <c r="D27" s="286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3">AVERAGE(I22:I37)</f>
        <v>25.6</v>
      </c>
      <c r="J38" s="138">
        <f t="shared" si="13"/>
        <v>2000</v>
      </c>
      <c r="K38" s="139">
        <f t="shared" ref="K38" si="14">J38/I38</f>
        <v>78.125</v>
      </c>
      <c r="L38" s="137">
        <f t="shared" ref="L38:M38" si="15">AVERAGE(L22:L37)</f>
        <v>25.6</v>
      </c>
      <c r="M38" s="138">
        <f t="shared" si="15"/>
        <v>1729.9187410927257</v>
      </c>
      <c r="N38" s="139">
        <f>M38/L38</f>
        <v>67.574950823934586</v>
      </c>
      <c r="O38" s="140">
        <f>L38-I38</f>
        <v>0</v>
      </c>
      <c r="P38" s="141">
        <f>N38-K38</f>
        <v>-10.550049176065414</v>
      </c>
      <c r="Q38" s="142">
        <f>N38/K38</f>
        <v>0.86495937054636274</v>
      </c>
      <c r="R38" s="278"/>
      <c r="S38" s="143">
        <f>S22</f>
        <v>0.25024305555555554</v>
      </c>
      <c r="T38" s="144">
        <f>INDEX(T22:T37,COUNTA(T22:T37))</f>
        <v>0.62811342592592589</v>
      </c>
      <c r="U38" s="145"/>
      <c r="V38" s="156"/>
      <c r="W38" s="135"/>
      <c r="X38" s="139"/>
      <c r="Y38" s="265"/>
      <c r="Z38" s="266"/>
      <c r="AA38" s="157">
        <f>M38-J38</f>
        <v>-270.08125890727433</v>
      </c>
      <c r="AB38" s="142">
        <f>M38/J38</f>
        <v>0.86495937054636285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2054</v>
      </c>
      <c r="G39" s="159">
        <f t="shared" ref="G39:G42" si="16">E39*F39</f>
        <v>101714.08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1726.0504201680676</v>
      </c>
      <c r="N39" s="163">
        <f>M39/L39</f>
        <v>71.918767507002812</v>
      </c>
      <c r="O39" s="165">
        <f>L39-I39</f>
        <v>0</v>
      </c>
      <c r="P39" s="166">
        <f>N39-K39</f>
        <v>-11.414565826330517</v>
      </c>
      <c r="Q39" s="152">
        <f>N39/K39</f>
        <v>0.86302521008403377</v>
      </c>
      <c r="R39" s="276">
        <f>Q55</f>
        <v>0.86789413480406985</v>
      </c>
      <c r="S39" s="167">
        <v>0.25</v>
      </c>
      <c r="T39" s="168">
        <v>0.29958333333333331</v>
      </c>
      <c r="U39" s="169"/>
      <c r="V39" s="170">
        <v>71.399999999999977</v>
      </c>
      <c r="W39" s="87"/>
      <c r="X39" s="88"/>
      <c r="Y39" s="279"/>
      <c r="Z39" s="280"/>
      <c r="AA39" s="109">
        <f>M39-J39</f>
        <v>-273.9495798319324</v>
      </c>
      <c r="AB39" s="152">
        <f>M39/J39</f>
        <v>0.86302521008403377</v>
      </c>
      <c r="AC39" s="352">
        <f>AB55</f>
        <v>0.86789413480406985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2309</v>
      </c>
      <c r="G40" s="95">
        <f t="shared" si="16"/>
        <v>119652.38</v>
      </c>
      <c r="H40" s="96"/>
      <c r="I40" s="100">
        <v>22</v>
      </c>
      <c r="J40" s="98">
        <v>1800</v>
      </c>
      <c r="K40" s="99">
        <f t="shared" si="12"/>
        <v>81.818181818181813</v>
      </c>
      <c r="L40" s="100">
        <v>22</v>
      </c>
      <c r="M40" s="98">
        <f>F40/V40*60</f>
        <v>1555.4640718562869</v>
      </c>
      <c r="N40" s="99">
        <f>M40/L40</f>
        <v>70.702912357103955</v>
      </c>
      <c r="O40" s="101">
        <f>L40-I40</f>
        <v>0</v>
      </c>
      <c r="P40" s="102">
        <f>N40-K40</f>
        <v>-11.115269461077858</v>
      </c>
      <c r="Q40" s="103">
        <f>N40/K40</f>
        <v>0.86414670658682613</v>
      </c>
      <c r="R40" s="277"/>
      <c r="S40" s="1">
        <v>0.30416666666666664</v>
      </c>
      <c r="T40" s="2">
        <v>0.36601851851851852</v>
      </c>
      <c r="U40" s="104">
        <v>6.5999999999999925</v>
      </c>
      <c r="V40" s="105">
        <v>89.066666666666706</v>
      </c>
      <c r="W40" s="106"/>
      <c r="X40" s="107"/>
      <c r="Y40" s="262"/>
      <c r="Z40" s="263"/>
      <c r="AA40" s="111">
        <f>M40-J40</f>
        <v>-244.53592814371314</v>
      </c>
      <c r="AB40" s="103">
        <f>M40/J40</f>
        <v>0.86414670658682602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3152</v>
      </c>
      <c r="G41" s="95">
        <f t="shared" si="16"/>
        <v>187039.68000000002</v>
      </c>
      <c r="H41" s="96"/>
      <c r="I41" s="100">
        <v>24</v>
      </c>
      <c r="J41" s="98">
        <v>2000</v>
      </c>
      <c r="K41" s="99">
        <f t="shared" si="12"/>
        <v>83.333333333333329</v>
      </c>
      <c r="L41" s="100">
        <v>24</v>
      </c>
      <c r="M41" s="98">
        <f>F41/V41*60</f>
        <v>1736.37337413925</v>
      </c>
      <c r="N41" s="99">
        <f>M41/L41</f>
        <v>72.348890589135422</v>
      </c>
      <c r="O41" s="101">
        <f>L41-I41</f>
        <v>0</v>
      </c>
      <c r="P41" s="102">
        <f>N41-K41</f>
        <v>-10.984442744197906</v>
      </c>
      <c r="Q41" s="103">
        <f>N41/K41</f>
        <v>0.8681866870696251</v>
      </c>
      <c r="R41" s="277"/>
      <c r="S41" s="1">
        <v>0.37089120370370371</v>
      </c>
      <c r="T41" s="2">
        <v>0.4465277777777778</v>
      </c>
      <c r="U41" s="104">
        <v>7.016666666666671</v>
      </c>
      <c r="V41" s="105">
        <v>108.91666666666669</v>
      </c>
      <c r="W41" s="106">
        <v>0.4465277777777778</v>
      </c>
      <c r="X41" s="107">
        <v>0.48696759259259259</v>
      </c>
      <c r="Y41" s="262"/>
      <c r="Z41" s="263"/>
      <c r="AA41" s="111">
        <f>M41-J41</f>
        <v>-263.62662586074998</v>
      </c>
      <c r="AB41" s="103">
        <f>M41/J41</f>
        <v>0.86818668706962498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5511</v>
      </c>
      <c r="G42" s="95">
        <f t="shared" si="16"/>
        <v>323330.37</v>
      </c>
      <c r="H42" s="96"/>
      <c r="I42" s="100">
        <v>24</v>
      </c>
      <c r="J42" s="98">
        <v>2000</v>
      </c>
      <c r="K42" s="99">
        <f t="shared" si="12"/>
        <v>83.333333333333329</v>
      </c>
      <c r="L42" s="100">
        <v>24</v>
      </c>
      <c r="M42" s="98">
        <f>F42/V42*60</f>
        <v>1751.6863853081402</v>
      </c>
      <c r="N42" s="99">
        <f>M42/L42</f>
        <v>72.986932721172508</v>
      </c>
      <c r="O42" s="101">
        <f>L42-I42</f>
        <v>0</v>
      </c>
      <c r="P42" s="102">
        <f>N42-K42</f>
        <v>-10.346400612160821</v>
      </c>
      <c r="Q42" s="103">
        <f>N42/K42</f>
        <v>0.87584319265407018</v>
      </c>
      <c r="R42" s="277"/>
      <c r="S42" s="1">
        <v>0.48696759259259259</v>
      </c>
      <c r="T42" s="2">
        <v>0.61805555555555558</v>
      </c>
      <c r="U42" s="104">
        <v>58.233333333333299</v>
      </c>
      <c r="V42" s="105">
        <v>188.76666666666671</v>
      </c>
      <c r="W42" s="106"/>
      <c r="X42" s="107"/>
      <c r="Y42" s="262"/>
      <c r="Z42" s="263"/>
      <c r="AA42" s="111">
        <f>M42-J42</f>
        <v>-248.31361469185981</v>
      </c>
      <c r="AB42" s="103">
        <f>M42/J42</f>
        <v>0.87584319265407007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7">AVERAGE(I39:I54)</f>
        <v>23.5</v>
      </c>
      <c r="J55" s="138">
        <f t="shared" si="17"/>
        <v>1950</v>
      </c>
      <c r="K55" s="139">
        <f t="shared" ref="K55" si="18">J55/I55</f>
        <v>82.978723404255319</v>
      </c>
      <c r="L55" s="137">
        <f t="shared" ref="L55:M55" si="19">AVERAGE(L39:L54)</f>
        <v>23.5</v>
      </c>
      <c r="M55" s="138">
        <f t="shared" si="19"/>
        <v>1692.3935628679362</v>
      </c>
      <c r="N55" s="139">
        <f>M55/L55</f>
        <v>72.016747356082391</v>
      </c>
      <c r="O55" s="140">
        <f>L55-I55</f>
        <v>0</v>
      </c>
      <c r="P55" s="141">
        <f>N55-K55</f>
        <v>-10.961976048172929</v>
      </c>
      <c r="Q55" s="142">
        <f>N55/K55</f>
        <v>0.86789413480406985</v>
      </c>
      <c r="R55" s="278"/>
      <c r="S55" s="143">
        <f>S39</f>
        <v>0.25</v>
      </c>
      <c r="T55" s="144">
        <f>INDEX(T39:T54,COUNTA(T39:T54))</f>
        <v>0.61805555555555558</v>
      </c>
      <c r="U55" s="145"/>
      <c r="V55" s="156"/>
      <c r="W55" s="188"/>
      <c r="X55" s="189"/>
      <c r="Y55" s="265"/>
      <c r="Z55" s="266"/>
      <c r="AA55" s="157">
        <f>M55-J55</f>
        <v>-257.60643713206377</v>
      </c>
      <c r="AB55" s="142">
        <f>M55/J55</f>
        <v>0.86789413480406985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7824</v>
      </c>
      <c r="G56" s="159">
        <f t="shared" ref="G56:G58" si="20">E56*F56</f>
        <v>465684.48000000004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1760.3999999999999</v>
      </c>
      <c r="N56" s="163">
        <f>M56/L56</f>
        <v>70.415999999999997</v>
      </c>
      <c r="O56" s="165">
        <f>L56-I56</f>
        <v>0</v>
      </c>
      <c r="P56" s="166">
        <f>N56-K56</f>
        <v>-9.5840000000000032</v>
      </c>
      <c r="Q56" s="152">
        <f>N56/K56</f>
        <v>0.88019999999999998</v>
      </c>
      <c r="R56" s="276">
        <f>Q72</f>
        <v>0.86992166667801607</v>
      </c>
      <c r="S56" s="167">
        <v>0.2502314814814815</v>
      </c>
      <c r="T56" s="168">
        <v>0.43541666666666667</v>
      </c>
      <c r="U56" s="169"/>
      <c r="V56" s="170">
        <v>266.66666666666669</v>
      </c>
      <c r="W56" s="168">
        <v>0.43541666666666667</v>
      </c>
      <c r="X56" s="171">
        <v>0.47430555555555554</v>
      </c>
      <c r="Y56" s="279"/>
      <c r="Z56" s="280"/>
      <c r="AA56" s="109">
        <f>M56-J56</f>
        <v>-239.60000000000014</v>
      </c>
      <c r="AB56" s="152">
        <f>M56/J56</f>
        <v>0.88019999999999998</v>
      </c>
      <c r="AC56" s="267">
        <f>AB72</f>
        <v>0.86992166667801607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2276</v>
      </c>
      <c r="G57" s="95">
        <f t="shared" si="20"/>
        <v>107814.12</v>
      </c>
      <c r="H57" s="96"/>
      <c r="I57" s="97">
        <v>21</v>
      </c>
      <c r="J57" s="98">
        <v>2000</v>
      </c>
      <c r="K57" s="99">
        <f t="shared" si="12"/>
        <v>95.238095238095241</v>
      </c>
      <c r="L57" s="100">
        <v>21</v>
      </c>
      <c r="M57" s="98">
        <f>F57/V57*60</f>
        <v>1725.3316487681604</v>
      </c>
      <c r="N57" s="99">
        <f>M57/L57</f>
        <v>82.158649941340968</v>
      </c>
      <c r="O57" s="101">
        <f>L57-I57</f>
        <v>0</v>
      </c>
      <c r="P57" s="102">
        <f>N57-K57</f>
        <v>-13.079445296754272</v>
      </c>
      <c r="Q57" s="103">
        <f>N57/K57</f>
        <v>0.86266582438408013</v>
      </c>
      <c r="R57" s="277"/>
      <c r="S57" s="1">
        <v>0.47430555555555554</v>
      </c>
      <c r="T57" s="2">
        <v>0.52927083333333336</v>
      </c>
      <c r="U57" s="104">
        <v>55.999999999999957</v>
      </c>
      <c r="V57" s="105">
        <v>79.150000000000063</v>
      </c>
      <c r="W57" s="106"/>
      <c r="X57" s="107"/>
      <c r="Y57" s="262"/>
      <c r="Z57" s="263"/>
      <c r="AA57" s="111">
        <f>M57-J57</f>
        <v>-274.66835123183955</v>
      </c>
      <c r="AB57" s="103">
        <f>M57/J57</f>
        <v>0.86266582438408024</v>
      </c>
      <c r="AC57" s="268"/>
    </row>
    <row r="58" spans="1:29" ht="15.75" customHeight="1">
      <c r="A58" s="282"/>
      <c r="B58" s="153" t="s">
        <v>169</v>
      </c>
      <c r="C58" s="260" t="s">
        <v>216</v>
      </c>
      <c r="D58" s="261"/>
      <c r="E58" s="93">
        <v>56.43</v>
      </c>
      <c r="F58" s="94">
        <v>3038</v>
      </c>
      <c r="G58" s="95">
        <f t="shared" si="20"/>
        <v>171434.34</v>
      </c>
      <c r="H58" s="96"/>
      <c r="I58" s="97">
        <v>22</v>
      </c>
      <c r="J58" s="98">
        <v>2000</v>
      </c>
      <c r="K58" s="99">
        <f t="shared" si="12"/>
        <v>90.909090909090907</v>
      </c>
      <c r="L58" s="100">
        <v>22</v>
      </c>
      <c r="M58" s="98">
        <f>F58/V58*60</f>
        <v>1733.7983512999363</v>
      </c>
      <c r="N58" s="99">
        <f>M58/L58</f>
        <v>78.809015968178926</v>
      </c>
      <c r="O58" s="101">
        <f>L58-I58</f>
        <v>0</v>
      </c>
      <c r="P58" s="102">
        <f>N58-K58</f>
        <v>-12.100074940911981</v>
      </c>
      <c r="Q58" s="103">
        <f>N58/K58</f>
        <v>0.86689917564996821</v>
      </c>
      <c r="R58" s="277"/>
      <c r="S58" s="1">
        <v>0.53263888888888888</v>
      </c>
      <c r="T58" s="2">
        <v>0.60564814814814816</v>
      </c>
      <c r="U58" s="104">
        <v>4.8499999999999588</v>
      </c>
      <c r="V58" s="105">
        <v>105.13333333333335</v>
      </c>
      <c r="W58" s="106"/>
      <c r="X58" s="107"/>
      <c r="Y58" s="262"/>
      <c r="Z58" s="263"/>
      <c r="AA58" s="111">
        <f>M58-J58</f>
        <v>-266.20164870006374</v>
      </c>
      <c r="AB58" s="103">
        <f>M58/J58</f>
        <v>0.8668991756499681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1">AVERAGE(I56:I71)</f>
        <v>22.666666666666668</v>
      </c>
      <c r="J72" s="138">
        <f t="shared" si="21"/>
        <v>2000</v>
      </c>
      <c r="K72" s="139">
        <f t="shared" ref="K72" si="22">J72/I72</f>
        <v>88.235294117647058</v>
      </c>
      <c r="L72" s="137">
        <f t="shared" ref="L72:M72" si="23">AVERAGE(L56:L71)</f>
        <v>22.666666666666668</v>
      </c>
      <c r="M72" s="138">
        <f t="shared" si="23"/>
        <v>1739.8433333560322</v>
      </c>
      <c r="N72" s="139">
        <f t="shared" ref="N72:N79" si="24">M72/L72</f>
        <v>76.757794118648476</v>
      </c>
      <c r="O72" s="140">
        <f t="shared" ref="O72:O79" si="25">L72-I72</f>
        <v>0</v>
      </c>
      <c r="P72" s="141">
        <f t="shared" ref="P72:P79" si="26">N72-K72</f>
        <v>-11.477499998998582</v>
      </c>
      <c r="Q72" s="142">
        <f t="shared" ref="Q72:Q79" si="27">N72/K72</f>
        <v>0.86992166667801607</v>
      </c>
      <c r="R72" s="278"/>
      <c r="S72" s="143">
        <f>S56</f>
        <v>0.2502314814814815</v>
      </c>
      <c r="T72" s="144">
        <f>INDEX(T56:T71,COUNTA(T56:T71))</f>
        <v>0.60564814814814816</v>
      </c>
      <c r="U72" s="145"/>
      <c r="V72" s="156"/>
      <c r="W72" s="135"/>
      <c r="X72" s="139"/>
      <c r="Y72" s="265"/>
      <c r="Z72" s="266"/>
      <c r="AA72" s="157">
        <f t="shared" ref="AA72:AA79" si="28">M72-J72</f>
        <v>-260.15666664396781</v>
      </c>
      <c r="AB72" s="142">
        <f t="shared" ref="AB72:AB79" si="29">M72/J72</f>
        <v>0.86992166667801607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2504</v>
      </c>
      <c r="G73" s="159">
        <f t="shared" ref="G73:G79" si="30">E73*F73</f>
        <v>80278.240000000005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1">F73/V73*60</f>
        <v>3016.8674698795185</v>
      </c>
      <c r="N73" s="163">
        <f t="shared" si="24"/>
        <v>143.66035570854851</v>
      </c>
      <c r="O73" s="165">
        <f t="shared" si="25"/>
        <v>0</v>
      </c>
      <c r="P73" s="166">
        <f t="shared" si="26"/>
        <v>-27.768215720022908</v>
      </c>
      <c r="Q73" s="152">
        <f t="shared" si="27"/>
        <v>0.83801874163319967</v>
      </c>
      <c r="R73" s="276">
        <f>Q89</f>
        <v>0.86049968754441108</v>
      </c>
      <c r="S73" s="167">
        <v>0.16680555555555557</v>
      </c>
      <c r="T73" s="168">
        <v>0.2013888888888889</v>
      </c>
      <c r="U73" s="169"/>
      <c r="V73" s="170">
        <v>49.79999999999999</v>
      </c>
      <c r="W73" s="168"/>
      <c r="X73" s="171"/>
      <c r="Y73" s="279"/>
      <c r="Z73" s="280"/>
      <c r="AA73" s="109">
        <f t="shared" si="28"/>
        <v>-583.13253012048153</v>
      </c>
      <c r="AB73" s="152">
        <f t="shared" si="29"/>
        <v>0.83801874163319956</v>
      </c>
      <c r="AC73" s="267">
        <f>AB89</f>
        <v>0.86049968754441108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6413</v>
      </c>
      <c r="G74" s="95">
        <f t="shared" si="30"/>
        <v>243309.21999999997</v>
      </c>
      <c r="H74" s="96"/>
      <c r="I74" s="97">
        <v>21</v>
      </c>
      <c r="J74" s="98">
        <v>3600</v>
      </c>
      <c r="K74" s="99">
        <f t="shared" ref="K74:K111" si="32">J74/I74</f>
        <v>171.42857142857142</v>
      </c>
      <c r="L74" s="100">
        <v>21</v>
      </c>
      <c r="M74" s="98">
        <f t="shared" si="31"/>
        <v>3029.7637795275582</v>
      </c>
      <c r="N74" s="99">
        <f t="shared" si="24"/>
        <v>144.27446569178849</v>
      </c>
      <c r="O74" s="101">
        <f t="shared" si="25"/>
        <v>0</v>
      </c>
      <c r="P74" s="102">
        <f t="shared" si="26"/>
        <v>-27.154105736782924</v>
      </c>
      <c r="Q74" s="103">
        <f t="shared" si="27"/>
        <v>0.84160104986876627</v>
      </c>
      <c r="R74" s="277"/>
      <c r="S74" s="1">
        <v>0.2048611111111111</v>
      </c>
      <c r="T74" s="2">
        <v>0.29305555555555557</v>
      </c>
      <c r="U74" s="104">
        <v>4.9999999999999822</v>
      </c>
      <c r="V74" s="105">
        <v>127.00000000000003</v>
      </c>
      <c r="W74" s="106"/>
      <c r="X74" s="107"/>
      <c r="Y74" s="262"/>
      <c r="Z74" s="263"/>
      <c r="AA74" s="111">
        <f t="shared" si="28"/>
        <v>-570.2362204724418</v>
      </c>
      <c r="AB74" s="103">
        <f t="shared" si="29"/>
        <v>0.84160104986876616</v>
      </c>
      <c r="AC74" s="268"/>
    </row>
    <row r="75" spans="1:29" ht="15.75" customHeight="1">
      <c r="A75" s="271"/>
      <c r="B75" s="92" t="s">
        <v>179</v>
      </c>
      <c r="C75" s="286" t="s">
        <v>188</v>
      </c>
      <c r="D75" s="286"/>
      <c r="E75" s="93">
        <v>38.99</v>
      </c>
      <c r="F75" s="94">
        <v>2446</v>
      </c>
      <c r="G75" s="95">
        <f t="shared" si="30"/>
        <v>95369.540000000008</v>
      </c>
      <c r="H75" s="96"/>
      <c r="I75" s="97">
        <v>19</v>
      </c>
      <c r="J75" s="98">
        <v>3600</v>
      </c>
      <c r="K75" s="99">
        <f t="shared" si="32"/>
        <v>189.47368421052633</v>
      </c>
      <c r="L75" s="100">
        <v>19</v>
      </c>
      <c r="M75" s="98">
        <f t="shared" si="31"/>
        <v>3014.5840465593983</v>
      </c>
      <c r="N75" s="99">
        <f t="shared" si="24"/>
        <v>158.66231823996833</v>
      </c>
      <c r="O75" s="101">
        <f t="shared" si="25"/>
        <v>0</v>
      </c>
      <c r="P75" s="102">
        <f t="shared" si="26"/>
        <v>-30.811365970558001</v>
      </c>
      <c r="Q75" s="103">
        <f t="shared" si="27"/>
        <v>0.83738445737761058</v>
      </c>
      <c r="R75" s="277"/>
      <c r="S75" s="1">
        <v>0.29952546296296295</v>
      </c>
      <c r="T75" s="2">
        <v>0.33333333333333331</v>
      </c>
      <c r="U75" s="104">
        <v>9.3166666666666309</v>
      </c>
      <c r="V75" s="105">
        <v>48.683333333333323</v>
      </c>
      <c r="W75" s="106"/>
      <c r="X75" s="107"/>
      <c r="Y75" s="262"/>
      <c r="Z75" s="263"/>
      <c r="AA75" s="111">
        <f t="shared" si="28"/>
        <v>-585.4159534406017</v>
      </c>
      <c r="AB75" s="103">
        <f t="shared" si="29"/>
        <v>0.83738445737761069</v>
      </c>
      <c r="AC75" s="268"/>
    </row>
    <row r="76" spans="1:29" ht="15.75" customHeight="1">
      <c r="A76" s="271"/>
      <c r="B76" s="92" t="s">
        <v>179</v>
      </c>
      <c r="C76" s="286" t="s">
        <v>189</v>
      </c>
      <c r="D76" s="286"/>
      <c r="E76" s="93">
        <v>31.27</v>
      </c>
      <c r="F76" s="94">
        <v>4101</v>
      </c>
      <c r="G76" s="95">
        <f t="shared" si="30"/>
        <v>128238.27</v>
      </c>
      <c r="H76" s="96"/>
      <c r="I76" s="97">
        <v>19</v>
      </c>
      <c r="J76" s="98">
        <v>3600</v>
      </c>
      <c r="K76" s="99">
        <f t="shared" si="32"/>
        <v>189.47368421052633</v>
      </c>
      <c r="L76" s="100">
        <v>19</v>
      </c>
      <c r="M76" s="98">
        <f t="shared" si="31"/>
        <v>3025.9479401516719</v>
      </c>
      <c r="N76" s="99">
        <f t="shared" si="24"/>
        <v>159.26041790271958</v>
      </c>
      <c r="O76" s="101">
        <f t="shared" si="25"/>
        <v>0</v>
      </c>
      <c r="P76" s="102">
        <f t="shared" si="26"/>
        <v>-30.213266307806748</v>
      </c>
      <c r="Q76" s="103">
        <f t="shared" si="27"/>
        <v>0.84054109448657555</v>
      </c>
      <c r="R76" s="277"/>
      <c r="S76" s="1">
        <v>0.33750000000000002</v>
      </c>
      <c r="T76" s="2">
        <v>0.39396990740740739</v>
      </c>
      <c r="U76" s="104">
        <v>6.0000000000000586</v>
      </c>
      <c r="V76" s="105">
        <v>81.31666666666662</v>
      </c>
      <c r="W76" s="106"/>
      <c r="X76" s="107"/>
      <c r="Y76" s="262"/>
      <c r="Z76" s="263"/>
      <c r="AA76" s="191">
        <f t="shared" si="28"/>
        <v>-574.0520598483281</v>
      </c>
      <c r="AB76" s="192">
        <f t="shared" si="29"/>
        <v>0.84054109448657555</v>
      </c>
      <c r="AC76" s="268"/>
    </row>
    <row r="77" spans="1:29" ht="15.75" customHeight="1">
      <c r="A77" s="272"/>
      <c r="B77" s="92" t="s">
        <v>179</v>
      </c>
      <c r="C77" s="286" t="s">
        <v>190</v>
      </c>
      <c r="D77" s="286"/>
      <c r="E77" s="93">
        <v>36.86</v>
      </c>
      <c r="F77" s="98">
        <v>3571</v>
      </c>
      <c r="G77" s="95">
        <f t="shared" si="30"/>
        <v>131627.06</v>
      </c>
      <c r="H77" s="113"/>
      <c r="I77" s="97">
        <v>21</v>
      </c>
      <c r="J77" s="98">
        <v>3600</v>
      </c>
      <c r="K77" s="99">
        <f t="shared" si="32"/>
        <v>171.42857142857142</v>
      </c>
      <c r="L77" s="114">
        <v>21</v>
      </c>
      <c r="M77" s="98">
        <f t="shared" si="31"/>
        <v>3193.9378881987545</v>
      </c>
      <c r="N77" s="99">
        <f t="shared" si="24"/>
        <v>152.09228039041687</v>
      </c>
      <c r="O77" s="101">
        <f t="shared" si="25"/>
        <v>0</v>
      </c>
      <c r="P77" s="102">
        <f t="shared" si="26"/>
        <v>-19.336291038154542</v>
      </c>
      <c r="Q77" s="103">
        <f t="shared" si="27"/>
        <v>0.8872049689440985</v>
      </c>
      <c r="R77" s="277"/>
      <c r="S77" s="1">
        <v>0.39999999999999997</v>
      </c>
      <c r="T77" s="2">
        <v>0.44658564814814816</v>
      </c>
      <c r="U77" s="104">
        <v>8.6833333333333051</v>
      </c>
      <c r="V77" s="105">
        <v>67.0833333333334</v>
      </c>
      <c r="W77" s="106">
        <v>0.44658564814814816</v>
      </c>
      <c r="X77" s="107">
        <v>0.48622685185185183</v>
      </c>
      <c r="Y77" s="262"/>
      <c r="Z77" s="263"/>
      <c r="AA77" s="191">
        <f t="shared" si="28"/>
        <v>-406.06211180124546</v>
      </c>
      <c r="AB77" s="192">
        <f t="shared" si="29"/>
        <v>0.8872049689440985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5484</v>
      </c>
      <c r="G78" s="115">
        <f t="shared" si="30"/>
        <v>211846.92</v>
      </c>
      <c r="H78" s="116"/>
      <c r="I78" s="97">
        <v>20</v>
      </c>
      <c r="J78" s="98">
        <v>3600</v>
      </c>
      <c r="K78" s="99">
        <f t="shared" si="32"/>
        <v>180</v>
      </c>
      <c r="L78" s="100">
        <v>20</v>
      </c>
      <c r="M78" s="98">
        <f t="shared" si="31"/>
        <v>3199.740680713126</v>
      </c>
      <c r="N78" s="99">
        <f t="shared" si="24"/>
        <v>159.98703403565631</v>
      </c>
      <c r="O78" s="101">
        <f t="shared" si="25"/>
        <v>0</v>
      </c>
      <c r="P78" s="102">
        <f t="shared" si="26"/>
        <v>-20.012965964343692</v>
      </c>
      <c r="Q78" s="103">
        <f t="shared" si="27"/>
        <v>0.88881685575364611</v>
      </c>
      <c r="R78" s="277"/>
      <c r="S78" s="1">
        <v>0.48622685185185183</v>
      </c>
      <c r="T78" s="2">
        <v>0.55763888888888891</v>
      </c>
      <c r="U78" s="104">
        <v>57.083333333333279</v>
      </c>
      <c r="V78" s="105">
        <v>102.8333333333334</v>
      </c>
      <c r="W78" s="106"/>
      <c r="X78" s="107"/>
      <c r="Y78" s="262"/>
      <c r="Z78" s="263"/>
      <c r="AA78" s="191">
        <f t="shared" si="28"/>
        <v>-400.25931928687396</v>
      </c>
      <c r="AB78" s="192">
        <f t="shared" si="29"/>
        <v>0.88881685575364611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6929</v>
      </c>
      <c r="G79" s="115">
        <f t="shared" si="30"/>
        <v>263302</v>
      </c>
      <c r="H79" s="119"/>
      <c r="I79" s="97">
        <v>21</v>
      </c>
      <c r="J79" s="98">
        <v>3600</v>
      </c>
      <c r="K79" s="99">
        <f t="shared" si="32"/>
        <v>171.42857142857142</v>
      </c>
      <c r="L79" s="114">
        <v>21</v>
      </c>
      <c r="M79" s="98">
        <f t="shared" si="31"/>
        <v>3203.7503210891318</v>
      </c>
      <c r="N79" s="99">
        <f t="shared" si="24"/>
        <v>152.55953909948246</v>
      </c>
      <c r="O79" s="120">
        <f t="shared" si="25"/>
        <v>0</v>
      </c>
      <c r="P79" s="121">
        <f t="shared" si="26"/>
        <v>-18.869032329088952</v>
      </c>
      <c r="Q79" s="122">
        <f t="shared" si="27"/>
        <v>0.88993064474698114</v>
      </c>
      <c r="R79" s="277"/>
      <c r="S79" s="1">
        <v>0.5612731481481481</v>
      </c>
      <c r="T79" s="2">
        <v>0.65138888888888891</v>
      </c>
      <c r="U79" s="104">
        <v>5.2333333333332455</v>
      </c>
      <c r="V79" s="105">
        <v>129.76666666666677</v>
      </c>
      <c r="W79" s="106"/>
      <c r="X79" s="107"/>
      <c r="Y79" s="262"/>
      <c r="Z79" s="263"/>
      <c r="AA79" s="191">
        <f t="shared" si="28"/>
        <v>-396.24967891086817</v>
      </c>
      <c r="AB79" s="192">
        <f t="shared" si="29"/>
        <v>0.88993064474698103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3">AVERAGE(I73:I88)</f>
        <v>20.285714285714285</v>
      </c>
      <c r="J89" s="138">
        <f t="shared" si="33"/>
        <v>3600</v>
      </c>
      <c r="K89" s="139">
        <f t="shared" ref="K89" si="34">J89/I89</f>
        <v>177.46478873239437</v>
      </c>
      <c r="L89" s="137">
        <f t="shared" ref="L89:M89" si="35">AVERAGE(L73:L88)</f>
        <v>20.285714285714285</v>
      </c>
      <c r="M89" s="138">
        <f t="shared" si="35"/>
        <v>3097.79887515988</v>
      </c>
      <c r="N89" s="139">
        <f>M89/L89</f>
        <v>152.70839525436028</v>
      </c>
      <c r="O89" s="140">
        <f>L89-I89</f>
        <v>0</v>
      </c>
      <c r="P89" s="141">
        <f>N89-K89</f>
        <v>-24.756393478034084</v>
      </c>
      <c r="Q89" s="142">
        <f>N89/K89</f>
        <v>0.86049968754441108</v>
      </c>
      <c r="R89" s="278"/>
      <c r="S89" s="143">
        <f>S73</f>
        <v>0.16680555555555557</v>
      </c>
      <c r="T89" s="144">
        <f>INDEX(T73:T88,COUNTA(T73:T88))</f>
        <v>0.65138888888888891</v>
      </c>
      <c r="U89" s="145"/>
      <c r="V89" s="156"/>
      <c r="W89" s="135"/>
      <c r="X89" s="139"/>
      <c r="Y89" s="265"/>
      <c r="Z89" s="266"/>
      <c r="AA89" s="157">
        <f>M89-J89</f>
        <v>-502.20112484011997</v>
      </c>
      <c r="AB89" s="142">
        <f>M89/J89</f>
        <v>0.86049968754441108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2071</v>
      </c>
      <c r="G90" s="159">
        <f t="shared" ref="G90:G93" si="36">E90*F90</f>
        <v>70890.329999999987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2579.7923875432548</v>
      </c>
      <c r="N90" s="163">
        <f>M90/L90</f>
        <v>161.23702422145342</v>
      </c>
      <c r="O90" s="165">
        <f>L90-I90</f>
        <v>0</v>
      </c>
      <c r="P90" s="166">
        <f>N90-K90</f>
        <v>-26.262975778546576</v>
      </c>
      <c r="Q90" s="152">
        <f>N90/K90</f>
        <v>0.85993079584775156</v>
      </c>
      <c r="R90" s="276">
        <f>Q106</f>
        <v>0.8668397160183503</v>
      </c>
      <c r="S90" s="167">
        <v>0.25</v>
      </c>
      <c r="T90" s="168">
        <v>0.28344907407407405</v>
      </c>
      <c r="U90" s="169"/>
      <c r="V90" s="170">
        <v>48.166666666666629</v>
      </c>
      <c r="W90" s="173"/>
      <c r="X90" s="151"/>
      <c r="Y90" s="279"/>
      <c r="Z90" s="280"/>
      <c r="AA90" s="109">
        <f>M90-J90</f>
        <v>-420.20761245674521</v>
      </c>
      <c r="AB90" s="152">
        <f>M90/J90</f>
        <v>0.85993079584775156</v>
      </c>
      <c r="AC90" s="267">
        <f>AB106</f>
        <v>0.8668397160183503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1644</v>
      </c>
      <c r="G91" s="95">
        <f t="shared" si="36"/>
        <v>57161.880000000005</v>
      </c>
      <c r="H91" s="96"/>
      <c r="I91" s="97">
        <v>11</v>
      </c>
      <c r="J91" s="98">
        <v>3000</v>
      </c>
      <c r="K91" s="99">
        <f t="shared" si="32"/>
        <v>272.72727272727275</v>
      </c>
      <c r="L91" s="100">
        <v>11</v>
      </c>
      <c r="M91" s="98">
        <f>F91/V91*60</f>
        <v>2576.5781454070502</v>
      </c>
      <c r="N91" s="99">
        <f>M91/L91</f>
        <v>234.23437685518638</v>
      </c>
      <c r="O91" s="101">
        <f>L91-I91</f>
        <v>0</v>
      </c>
      <c r="P91" s="102">
        <f>N91-K91</f>
        <v>-38.492895872086365</v>
      </c>
      <c r="Q91" s="103">
        <f>N91/K91</f>
        <v>0.85885938180235</v>
      </c>
      <c r="R91" s="277"/>
      <c r="S91" s="1">
        <v>0.28680555555555554</v>
      </c>
      <c r="T91" s="2">
        <v>0.31339120370370371</v>
      </c>
      <c r="U91" s="104">
        <v>4.8333333333333428</v>
      </c>
      <c r="V91" s="105">
        <v>38.283333333333374</v>
      </c>
      <c r="W91" s="106"/>
      <c r="X91" s="107"/>
      <c r="Y91" s="262"/>
      <c r="Z91" s="263"/>
      <c r="AA91" s="111">
        <f>M91-J91</f>
        <v>-423.42185459294979</v>
      </c>
      <c r="AB91" s="103">
        <f>M91/J91</f>
        <v>0.85885938180235011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5700</v>
      </c>
      <c r="G92" s="95">
        <f t="shared" si="36"/>
        <v>204231</v>
      </c>
      <c r="H92" s="113"/>
      <c r="I92" s="97">
        <v>12</v>
      </c>
      <c r="J92" s="98">
        <v>3273</v>
      </c>
      <c r="K92" s="99">
        <f t="shared" si="32"/>
        <v>272.75</v>
      </c>
      <c r="L92" s="114">
        <v>12</v>
      </c>
      <c r="M92" s="98">
        <f>F92/V92*60</f>
        <v>2865.1214744484746</v>
      </c>
      <c r="N92" s="99">
        <f>M92/L92</f>
        <v>238.76012287070623</v>
      </c>
      <c r="O92" s="101">
        <f>L92-I92</f>
        <v>0</v>
      </c>
      <c r="P92" s="102">
        <f>N92-K92</f>
        <v>-33.989877129293774</v>
      </c>
      <c r="Q92" s="103">
        <f>N92/K92</f>
        <v>0.87538083545630152</v>
      </c>
      <c r="R92" s="277"/>
      <c r="S92" s="1">
        <v>0.3791666666666666</v>
      </c>
      <c r="T92" s="2">
        <v>0.46206018518518521</v>
      </c>
      <c r="U92" s="104">
        <v>6.9999999999998952</v>
      </c>
      <c r="V92" s="105">
        <v>119.3666666666668</v>
      </c>
      <c r="W92" s="106">
        <v>0.46206018518518521</v>
      </c>
      <c r="X92" s="107">
        <v>0.50167824074074074</v>
      </c>
      <c r="Y92" s="262"/>
      <c r="Z92" s="263"/>
      <c r="AA92" s="111">
        <f>M92-J92</f>
        <v>-407.8785255515254</v>
      </c>
      <c r="AB92" s="103">
        <f>M92/J92</f>
        <v>0.87538083545630141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4261</v>
      </c>
      <c r="G93" s="115">
        <f t="shared" si="36"/>
        <v>155143.00999999998</v>
      </c>
      <c r="H93" s="116"/>
      <c r="I93" s="97">
        <v>11</v>
      </c>
      <c r="J93" s="98">
        <v>3273</v>
      </c>
      <c r="K93" s="99">
        <f t="shared" si="32"/>
        <v>297.54545454545456</v>
      </c>
      <c r="L93" s="100">
        <v>11</v>
      </c>
      <c r="M93" s="98">
        <f>F93/V93*60</f>
        <v>2853.8790697674426</v>
      </c>
      <c r="N93" s="99">
        <f>M93/L93</f>
        <v>259.44355179704024</v>
      </c>
      <c r="O93" s="101">
        <f>L93-I93</f>
        <v>0</v>
      </c>
      <c r="P93" s="102">
        <f>N93-K93</f>
        <v>-38.101902748414318</v>
      </c>
      <c r="Q93" s="103">
        <f>N93/K93</f>
        <v>0.87194594248928892</v>
      </c>
      <c r="R93" s="277"/>
      <c r="S93" s="1">
        <v>0.50167824074074074</v>
      </c>
      <c r="T93" s="2">
        <v>0.56388888888888888</v>
      </c>
      <c r="U93" s="104">
        <v>57.049999999999969</v>
      </c>
      <c r="V93" s="105">
        <v>89.583333333333314</v>
      </c>
      <c r="W93" s="106"/>
      <c r="X93" s="107"/>
      <c r="Y93" s="262"/>
      <c r="Z93" s="263"/>
      <c r="AA93" s="111">
        <f>M93-J93</f>
        <v>-419.12093023255738</v>
      </c>
      <c r="AB93" s="103">
        <f>M93/J93</f>
        <v>0.87194594248928892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7">AVERAGE(I90:I105)</f>
        <v>12.5</v>
      </c>
      <c r="J106" s="138">
        <f t="shared" si="37"/>
        <v>3136.5</v>
      </c>
      <c r="K106" s="139">
        <f t="shared" ref="K106" si="38">J106/I106</f>
        <v>250.92</v>
      </c>
      <c r="L106" s="137">
        <f t="shared" ref="L106:M106" si="39">AVERAGE(L90:L105)</f>
        <v>12.5</v>
      </c>
      <c r="M106" s="138">
        <f t="shared" si="39"/>
        <v>2718.8427692915557</v>
      </c>
      <c r="N106" s="139">
        <f t="shared" ref="N106:N111" si="40">M106/L106</f>
        <v>217.50742154332445</v>
      </c>
      <c r="O106" s="140">
        <f t="shared" ref="O106:O111" si="41">L106-I106</f>
        <v>0</v>
      </c>
      <c r="P106" s="141">
        <f t="shared" ref="P106:P111" si="42">N106-K106</f>
        <v>-33.412578456675533</v>
      </c>
      <c r="Q106" s="142">
        <f t="shared" ref="Q106:Q111" si="43">N106/K106</f>
        <v>0.8668397160183503</v>
      </c>
      <c r="R106" s="278"/>
      <c r="S106" s="143">
        <f>S90</f>
        <v>0.25</v>
      </c>
      <c r="T106" s="144">
        <f>INDEX(T90:T105,COUNTA(T90:T105))</f>
        <v>0.56388888888888888</v>
      </c>
      <c r="U106" s="145"/>
      <c r="V106" s="156"/>
      <c r="W106" s="135"/>
      <c r="X106" s="139"/>
      <c r="Y106" s="265"/>
      <c r="Z106" s="266"/>
      <c r="AA106" s="157">
        <f t="shared" ref="AA106:AA111" si="44">M106-J106</f>
        <v>-417.65723070844433</v>
      </c>
      <c r="AB106" s="142">
        <f t="shared" ref="AB106:AB111" si="45">M106/J106</f>
        <v>0.8668397160183503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997</v>
      </c>
      <c r="G107" s="159">
        <f t="shared" ref="G107:G111" si="46">E107*F107</f>
        <v>26550.11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2795.3271028037293</v>
      </c>
      <c r="N107" s="163">
        <f t="shared" si="40"/>
        <v>465.88785046728822</v>
      </c>
      <c r="O107" s="165">
        <f t="shared" si="41"/>
        <v>0</v>
      </c>
      <c r="P107" s="166">
        <f t="shared" si="42"/>
        <v>-79.612149532711783</v>
      </c>
      <c r="Q107" s="152">
        <f t="shared" si="43"/>
        <v>0.85405655447715534</v>
      </c>
      <c r="R107" s="276">
        <f>Q123</f>
        <v>0.85895442973429514</v>
      </c>
      <c r="S107" s="193">
        <v>0.32222222222222219</v>
      </c>
      <c r="T107" s="194">
        <v>0.33708333333333335</v>
      </c>
      <c r="U107" s="169"/>
      <c r="V107" s="170">
        <v>21.40000000000007</v>
      </c>
      <c r="W107" s="168"/>
      <c r="X107" s="171"/>
      <c r="Y107" s="279"/>
      <c r="Z107" s="280"/>
      <c r="AA107" s="109">
        <f t="shared" si="44"/>
        <v>-477.6728971962707</v>
      </c>
      <c r="AB107" s="152">
        <f t="shared" si="45"/>
        <v>0.85405655447715534</v>
      </c>
      <c r="AC107" s="267">
        <f>AB123</f>
        <v>0.85895442973429514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2322</v>
      </c>
      <c r="G108" s="95">
        <f t="shared" si="46"/>
        <v>71053.2</v>
      </c>
      <c r="H108" s="96"/>
      <c r="I108" s="97">
        <v>6</v>
      </c>
      <c r="J108" s="98">
        <v>3273</v>
      </c>
      <c r="K108" s="99">
        <f t="shared" si="32"/>
        <v>545.5</v>
      </c>
      <c r="L108" s="100">
        <v>6</v>
      </c>
      <c r="M108" s="98">
        <f>F108/V108*60</f>
        <v>2797.5903614457816</v>
      </c>
      <c r="N108" s="99">
        <f t="shared" si="40"/>
        <v>466.26506024096358</v>
      </c>
      <c r="O108" s="101">
        <f t="shared" si="41"/>
        <v>0</v>
      </c>
      <c r="P108" s="102">
        <f t="shared" si="42"/>
        <v>-79.234939759036422</v>
      </c>
      <c r="Q108" s="103">
        <f t="shared" si="43"/>
        <v>0.85474804810442451</v>
      </c>
      <c r="R108" s="277"/>
      <c r="S108" s="1">
        <v>0.34180555555555553</v>
      </c>
      <c r="T108" s="2">
        <v>0.37638888888888888</v>
      </c>
      <c r="U108" s="104">
        <v>6.7999999999999439</v>
      </c>
      <c r="V108" s="105">
        <v>49.800000000000033</v>
      </c>
      <c r="W108" s="106"/>
      <c r="X108" s="113"/>
      <c r="Y108" s="262"/>
      <c r="Z108" s="263"/>
      <c r="AA108" s="111">
        <f t="shared" si="44"/>
        <v>-475.40963855421842</v>
      </c>
      <c r="AB108" s="103">
        <f t="shared" si="45"/>
        <v>0.85474804810442451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2052</v>
      </c>
      <c r="G109" s="95">
        <f t="shared" si="46"/>
        <v>50745.96</v>
      </c>
      <c r="H109" s="96"/>
      <c r="I109" s="97">
        <v>6</v>
      </c>
      <c r="J109" s="98">
        <v>2600</v>
      </c>
      <c r="K109" s="99">
        <f t="shared" si="32"/>
        <v>433.33333333333331</v>
      </c>
      <c r="L109" s="100">
        <v>6</v>
      </c>
      <c r="M109" s="98">
        <f>F109/V109*60</f>
        <v>2245.3495440729484</v>
      </c>
      <c r="N109" s="99">
        <f t="shared" si="40"/>
        <v>374.22492401215806</v>
      </c>
      <c r="O109" s="101">
        <f t="shared" si="41"/>
        <v>0</v>
      </c>
      <c r="P109" s="102">
        <f t="shared" si="42"/>
        <v>-59.108409321175259</v>
      </c>
      <c r="Q109" s="103">
        <f t="shared" si="43"/>
        <v>0.86359597848959557</v>
      </c>
      <c r="R109" s="277"/>
      <c r="S109" s="1">
        <v>0.38067129629629631</v>
      </c>
      <c r="T109" s="2">
        <v>0.41875000000000001</v>
      </c>
      <c r="U109" s="104">
        <v>6.166666666666698</v>
      </c>
      <c r="V109" s="105">
        <v>54.833333333333329</v>
      </c>
      <c r="W109" s="106"/>
      <c r="X109" s="107"/>
      <c r="Y109" s="262"/>
      <c r="Z109" s="263"/>
      <c r="AA109" s="111">
        <f t="shared" si="44"/>
        <v>-354.65045592705155</v>
      </c>
      <c r="AB109" s="103">
        <f t="shared" si="45"/>
        <v>0.86359597848959557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1579</v>
      </c>
      <c r="G110" s="95">
        <f t="shared" si="46"/>
        <v>39380.26</v>
      </c>
      <c r="H110" s="96"/>
      <c r="I110" s="97">
        <v>6</v>
      </c>
      <c r="J110" s="98">
        <v>2600</v>
      </c>
      <c r="K110" s="99">
        <f t="shared" si="32"/>
        <v>433.33333333333331</v>
      </c>
      <c r="L110" s="100">
        <v>6</v>
      </c>
      <c r="M110" s="98">
        <f>F110/V110*60</f>
        <v>2236.1919748229643</v>
      </c>
      <c r="N110" s="99">
        <f t="shared" si="40"/>
        <v>372.69866247049407</v>
      </c>
      <c r="O110" s="101">
        <f t="shared" si="41"/>
        <v>0</v>
      </c>
      <c r="P110" s="102">
        <f t="shared" si="42"/>
        <v>-60.634670862839243</v>
      </c>
      <c r="Q110" s="103">
        <f t="shared" si="43"/>
        <v>0.86007383647037094</v>
      </c>
      <c r="R110" s="277"/>
      <c r="S110" s="1">
        <v>0.42361111111111099</v>
      </c>
      <c r="T110" s="2">
        <v>0.45303240740740741</v>
      </c>
      <c r="U110" s="104">
        <v>6.9999999999998153</v>
      </c>
      <c r="V110" s="105">
        <v>42.366666666666845</v>
      </c>
      <c r="W110" s="106"/>
      <c r="X110" s="113"/>
      <c r="Y110" s="262"/>
      <c r="Z110" s="263"/>
      <c r="AA110" s="111">
        <f t="shared" si="44"/>
        <v>-363.80802517703569</v>
      </c>
      <c r="AB110" s="103">
        <f t="shared" si="45"/>
        <v>0.86007383647037083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1924</v>
      </c>
      <c r="G111" s="95">
        <f t="shared" si="46"/>
        <v>47580.520000000004</v>
      </c>
      <c r="H111" s="113"/>
      <c r="I111" s="97">
        <v>6</v>
      </c>
      <c r="J111" s="98">
        <v>2600</v>
      </c>
      <c r="K111" s="99">
        <f t="shared" si="32"/>
        <v>433.33333333333331</v>
      </c>
      <c r="L111" s="114">
        <v>6</v>
      </c>
      <c r="M111" s="98">
        <f>F111/V111*60</f>
        <v>2248.1012658227764</v>
      </c>
      <c r="N111" s="99">
        <f t="shared" si="40"/>
        <v>374.68354430379605</v>
      </c>
      <c r="O111" s="101">
        <f t="shared" si="41"/>
        <v>0</v>
      </c>
      <c r="P111" s="102">
        <f t="shared" si="42"/>
        <v>-58.64978902953726</v>
      </c>
      <c r="Q111" s="103">
        <f t="shared" si="43"/>
        <v>0.86465433300876016</v>
      </c>
      <c r="R111" s="277"/>
      <c r="S111" s="1">
        <v>0.45694444444444432</v>
      </c>
      <c r="T111" s="2">
        <v>0.49260416666666668</v>
      </c>
      <c r="U111" s="104">
        <v>5.6333333333331481</v>
      </c>
      <c r="V111" s="105">
        <v>51.350000000000193</v>
      </c>
      <c r="W111" s="106"/>
      <c r="X111" s="113"/>
      <c r="Y111" s="262"/>
      <c r="Z111" s="263"/>
      <c r="AA111" s="111">
        <f t="shared" si="44"/>
        <v>-351.89873417722356</v>
      </c>
      <c r="AB111" s="103">
        <f t="shared" si="45"/>
        <v>0.86465433300876016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7">AVERAGE(I107:I122)</f>
        <v>6</v>
      </c>
      <c r="J123" s="138">
        <f t="shared" si="47"/>
        <v>2869.2</v>
      </c>
      <c r="K123" s="139">
        <f t="shared" ref="K123" si="48">J123/I123</f>
        <v>478.2</v>
      </c>
      <c r="L123" s="137">
        <f t="shared" ref="L123:M123" si="49">AVERAGE(L107:L122)</f>
        <v>6</v>
      </c>
      <c r="M123" s="138">
        <f t="shared" si="49"/>
        <v>2464.5120497936396</v>
      </c>
      <c r="N123" s="139">
        <f>M123/L123</f>
        <v>410.75200829893993</v>
      </c>
      <c r="O123" s="140">
        <f>L123-I123</f>
        <v>0</v>
      </c>
      <c r="P123" s="141">
        <f>N123-K123</f>
        <v>-67.447991701060062</v>
      </c>
      <c r="Q123" s="142">
        <f>N123/K123</f>
        <v>0.85895442973429514</v>
      </c>
      <c r="R123" s="278"/>
      <c r="S123" s="143">
        <f>S107</f>
        <v>0.32222222222222219</v>
      </c>
      <c r="T123" s="144">
        <f>INDEX(T107:T122,COUNTA(T107:T122))</f>
        <v>0.49260416666666668</v>
      </c>
      <c r="U123" s="145"/>
      <c r="V123" s="156"/>
      <c r="W123" s="135"/>
      <c r="X123" s="139"/>
      <c r="Y123" s="265"/>
      <c r="Z123" s="266"/>
      <c r="AA123" s="157">
        <f>M123-J123</f>
        <v>-404.68795020636026</v>
      </c>
      <c r="AB123" s="142">
        <f>M123/J123</f>
        <v>0.85895442973429514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2558</v>
      </c>
      <c r="G124" s="159">
        <f t="shared" ref="G124:G126" si="50">E124*F124</f>
        <v>145268.82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1731.6284317412562</v>
      </c>
      <c r="N124" s="163">
        <f>M124/L124</f>
        <v>75.288192684402446</v>
      </c>
      <c r="O124" s="165">
        <f>L124-I124</f>
        <v>0</v>
      </c>
      <c r="P124" s="166">
        <f>N124-K124</f>
        <v>-11.668329054727991</v>
      </c>
      <c r="Q124" s="152">
        <f>N124/K124</f>
        <v>0.86581421587062812</v>
      </c>
      <c r="R124" s="276">
        <f>Q140</f>
        <v>0.86387787185856513</v>
      </c>
      <c r="S124" s="167">
        <v>0.708587962962963</v>
      </c>
      <c r="T124" s="168">
        <v>0.77013888888888893</v>
      </c>
      <c r="U124" s="169"/>
      <c r="V124" s="170">
        <v>88.633333333333326</v>
      </c>
      <c r="W124" s="87"/>
      <c r="X124" s="88"/>
      <c r="Y124" s="279"/>
      <c r="Z124" s="280"/>
      <c r="AA124" s="109">
        <f>M124-J124</f>
        <v>-268.37156825874376</v>
      </c>
      <c r="AB124" s="152">
        <f>M124/J124</f>
        <v>0.86581421587062812</v>
      </c>
      <c r="AC124" s="352">
        <f>AB140</f>
        <v>0.86387787185856513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2111</v>
      </c>
      <c r="G125" s="95">
        <f t="shared" si="50"/>
        <v>120052.56999999999</v>
      </c>
      <c r="H125" s="96"/>
      <c r="I125" s="97">
        <v>23</v>
      </c>
      <c r="J125" s="98">
        <v>2000</v>
      </c>
      <c r="K125" s="99">
        <f t="shared" ref="K125:K126" si="51">J125/I125</f>
        <v>86.956521739130437</v>
      </c>
      <c r="L125" s="100">
        <v>23</v>
      </c>
      <c r="M125" s="98">
        <f>F125/V125*60</f>
        <v>1726.0049965932315</v>
      </c>
      <c r="N125" s="99">
        <f>M125/L125</f>
        <v>75.043695504053545</v>
      </c>
      <c r="O125" s="101">
        <f>L125-I125</f>
        <v>0</v>
      </c>
      <c r="P125" s="102">
        <f>N125-K125</f>
        <v>-11.912826235076892</v>
      </c>
      <c r="Q125" s="103">
        <f>N125/K125</f>
        <v>0.86300249829661579</v>
      </c>
      <c r="R125" s="277"/>
      <c r="S125" s="1">
        <v>0.7729166666666667</v>
      </c>
      <c r="T125" s="2">
        <v>0.82387731481481485</v>
      </c>
      <c r="U125" s="104">
        <v>3.9999999999999858</v>
      </c>
      <c r="V125" s="105">
        <v>73.383333333333354</v>
      </c>
      <c r="W125" s="106"/>
      <c r="X125" s="107"/>
      <c r="Y125" s="262"/>
      <c r="Z125" s="263"/>
      <c r="AA125" s="111">
        <f>M125-J125</f>
        <v>-273.99500340676855</v>
      </c>
      <c r="AB125" s="103">
        <f>M125/J125</f>
        <v>0.86300249829661568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2042</v>
      </c>
      <c r="G126" s="95">
        <f t="shared" si="50"/>
        <v>90460.599999999991</v>
      </c>
      <c r="H126" s="96"/>
      <c r="I126" s="97">
        <v>17</v>
      </c>
      <c r="J126" s="98">
        <v>2000</v>
      </c>
      <c r="K126" s="99">
        <f t="shared" si="51"/>
        <v>117.64705882352941</v>
      </c>
      <c r="L126" s="100">
        <v>17</v>
      </c>
      <c r="M126" s="98">
        <f>F126/V126*60</f>
        <v>1725.6338028169034</v>
      </c>
      <c r="N126" s="99">
        <f>M126/L126</f>
        <v>101.50787075393549</v>
      </c>
      <c r="O126" s="101">
        <f>L126-I126</f>
        <v>0</v>
      </c>
      <c r="P126" s="102">
        <f>N126-K126</f>
        <v>-16.139188069593914</v>
      </c>
      <c r="Q126" s="103">
        <f>N126/K126</f>
        <v>0.86281690140845169</v>
      </c>
      <c r="R126" s="277"/>
      <c r="S126" s="1">
        <v>0.82847222222222228</v>
      </c>
      <c r="T126" s="2">
        <v>0.87777777777777777</v>
      </c>
      <c r="U126" s="104">
        <v>6.6166666666666885</v>
      </c>
      <c r="V126" s="105">
        <v>70.999999999999915</v>
      </c>
      <c r="W126" s="106"/>
      <c r="X126" s="107"/>
      <c r="Y126" s="262"/>
      <c r="Z126" s="263"/>
      <c r="AA126" s="111">
        <f>M126-J126</f>
        <v>-274.36619718309657</v>
      </c>
      <c r="AB126" s="103">
        <f>M126/J126</f>
        <v>0.86281690140845169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2">AVERAGE(I124:I139)</f>
        <v>21</v>
      </c>
      <c r="J140" s="138">
        <f t="shared" si="52"/>
        <v>2000</v>
      </c>
      <c r="K140" s="139">
        <f t="shared" ref="K140" si="53">J140/I140</f>
        <v>95.238095238095241</v>
      </c>
      <c r="L140" s="137">
        <f t="shared" ref="L140:M140" si="54">AVERAGE(L124:L139)</f>
        <v>21</v>
      </c>
      <c r="M140" s="138">
        <f t="shared" si="54"/>
        <v>1727.7557437171301</v>
      </c>
      <c r="N140" s="139">
        <f>M140/L140</f>
        <v>82.274083034149058</v>
      </c>
      <c r="O140" s="140">
        <f>L140-I140</f>
        <v>0</v>
      </c>
      <c r="P140" s="141">
        <f>N140-K140</f>
        <v>-12.964012203946183</v>
      </c>
      <c r="Q140" s="142">
        <f>N140/K140</f>
        <v>0.86387787185856513</v>
      </c>
      <c r="R140" s="278"/>
      <c r="S140" s="143">
        <f>S124</f>
        <v>0.708587962962963</v>
      </c>
      <c r="T140" s="144">
        <f>INDEX(T124:T139,COUNTA(T124:T139))</f>
        <v>0.87777777777777777</v>
      </c>
      <c r="U140" s="145"/>
      <c r="V140" s="156"/>
      <c r="W140" s="188"/>
      <c r="X140" s="189"/>
      <c r="Y140" s="265"/>
      <c r="Z140" s="266"/>
      <c r="AA140" s="157">
        <f>M140-J140</f>
        <v>-272.24425628286986</v>
      </c>
      <c r="AB140" s="142">
        <f>M140/J140</f>
        <v>0.86387787185856513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2650</v>
      </c>
      <c r="G141" s="159">
        <f t="shared" ref="G141:G142" si="55">E141*F141</f>
        <v>134275.5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1731.3974591651538</v>
      </c>
      <c r="N141" s="163">
        <f>M141/L141</f>
        <v>86.56987295825769</v>
      </c>
      <c r="O141" s="165">
        <f>L141-I141</f>
        <v>0</v>
      </c>
      <c r="P141" s="166">
        <f>N141-K141</f>
        <v>-13.43012704174231</v>
      </c>
      <c r="Q141" s="152">
        <f>N141/K141</f>
        <v>0.86569872958257688</v>
      </c>
      <c r="R141" s="276">
        <f>Q157</f>
        <v>0.86575019889694138</v>
      </c>
      <c r="S141" s="167">
        <v>0.70844907407407409</v>
      </c>
      <c r="T141" s="168">
        <v>0.77222222222222225</v>
      </c>
      <c r="U141" s="169"/>
      <c r="V141" s="170">
        <v>91.833333333333357</v>
      </c>
      <c r="W141" s="168"/>
      <c r="X141" s="171"/>
      <c r="Y141" s="279"/>
      <c r="Z141" s="280"/>
      <c r="AA141" s="109">
        <f>M141-J141</f>
        <v>-268.6025408348462</v>
      </c>
      <c r="AB141" s="152">
        <f>M141/J141</f>
        <v>0.86569872958257688</v>
      </c>
      <c r="AC141" s="267">
        <f>AB157</f>
        <v>0.86575019889694138</v>
      </c>
    </row>
    <row r="142" spans="1:29" ht="15.75" customHeight="1">
      <c r="A142" s="271"/>
      <c r="B142" s="153" t="s">
        <v>169</v>
      </c>
      <c r="C142" s="260" t="s">
        <v>203</v>
      </c>
      <c r="D142" s="261"/>
      <c r="E142" s="93">
        <v>47.6</v>
      </c>
      <c r="F142" s="94">
        <v>2595</v>
      </c>
      <c r="G142" s="95">
        <f t="shared" si="55"/>
        <v>123522</v>
      </c>
      <c r="H142" s="96"/>
      <c r="I142" s="97">
        <v>23</v>
      </c>
      <c r="J142" s="98">
        <v>2000</v>
      </c>
      <c r="K142" s="99">
        <f t="shared" ref="K142" si="56">J142/I142</f>
        <v>86.956521739130437</v>
      </c>
      <c r="L142" s="100">
        <v>23</v>
      </c>
      <c r="M142" s="98">
        <f>F142/V142*60</f>
        <v>1731.6033364226118</v>
      </c>
      <c r="N142" s="99">
        <f>M142/L142</f>
        <v>75.28710158359182</v>
      </c>
      <c r="O142" s="101">
        <f>L142-I142</f>
        <v>0</v>
      </c>
      <c r="P142" s="102">
        <f>N142-K142</f>
        <v>-11.669420155538617</v>
      </c>
      <c r="Q142" s="103">
        <f>N142/K142</f>
        <v>0.86580166821130589</v>
      </c>
      <c r="R142" s="277"/>
      <c r="S142" s="1">
        <v>0.77714120370370365</v>
      </c>
      <c r="T142" s="2">
        <v>0.83958333333333335</v>
      </c>
      <c r="U142" s="104">
        <v>7.0833333333332149</v>
      </c>
      <c r="V142" s="105">
        <v>89.916666666666757</v>
      </c>
      <c r="W142" s="106"/>
      <c r="X142" s="107"/>
      <c r="Y142" s="262"/>
      <c r="Z142" s="263"/>
      <c r="AA142" s="111">
        <f>M142-J142</f>
        <v>-268.39666357738815</v>
      </c>
      <c r="AB142" s="103">
        <f>M142/J142</f>
        <v>0.86580166821130589</v>
      </c>
      <c r="AC142" s="268"/>
    </row>
    <row r="143" spans="1:29" ht="15.75" customHeight="1">
      <c r="A143" s="271"/>
      <c r="B143" s="153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7">AVERAGE(I141:I156)</f>
        <v>21.5</v>
      </c>
      <c r="J157" s="138">
        <f t="shared" si="57"/>
        <v>2000</v>
      </c>
      <c r="K157" s="139">
        <f t="shared" ref="K157" si="58">J157/I157</f>
        <v>93.023255813953483</v>
      </c>
      <c r="L157" s="137">
        <f t="shared" ref="L157:M157" si="59">AVERAGE(L141:L156)</f>
        <v>21.5</v>
      </c>
      <c r="M157" s="138">
        <f t="shared" si="59"/>
        <v>1731.5003977938827</v>
      </c>
      <c r="N157" s="139">
        <f>M157/L157</f>
        <v>80.534902222971283</v>
      </c>
      <c r="O157" s="140">
        <f>L157-I157</f>
        <v>0</v>
      </c>
      <c r="P157" s="141">
        <f>N157-K157</f>
        <v>-12.4883535909822</v>
      </c>
      <c r="Q157" s="142">
        <f>N157/K157</f>
        <v>0.86575019889694138</v>
      </c>
      <c r="R157" s="278"/>
      <c r="S157" s="143">
        <f>S141</f>
        <v>0.70844907407407409</v>
      </c>
      <c r="T157" s="144">
        <f>INDEX(T141:T156,COUNTA(T141:T156))</f>
        <v>0.83958333333333335</v>
      </c>
      <c r="U157" s="145"/>
      <c r="V157" s="156"/>
      <c r="W157" s="135"/>
      <c r="X157" s="139"/>
      <c r="Y157" s="265"/>
      <c r="Z157" s="266"/>
      <c r="AA157" s="157">
        <f>M157-J157</f>
        <v>-268.49960220611729</v>
      </c>
      <c r="AB157" s="142">
        <f>M157/J157</f>
        <v>0.86575019889694138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374" priority="3" operator="greaterThan">
      <formula>0</formula>
    </cfRule>
  </conditionalFormatting>
  <conditionalFormatting sqref="P5:P157 AA5:AA157">
    <cfRule type="cellIs" dxfId="373" priority="6" operator="lessThan">
      <formula>0</formula>
    </cfRule>
  </conditionalFormatting>
  <conditionalFormatting sqref="Q5:Q157 AB5:AB157">
    <cfRule type="cellIs" dxfId="372" priority="4" operator="greaterThan">
      <formula>1</formula>
    </cfRule>
    <cfRule type="cellIs" dxfId="371" priority="5" operator="lessThan">
      <formula>0.8</formula>
    </cfRule>
  </conditionalFormatting>
  <conditionalFormatting sqref="R5:R157 AC124">
    <cfRule type="cellIs" dxfId="370" priority="7" operator="lessThan">
      <formula>0.8</formula>
    </cfRule>
  </conditionalFormatting>
  <conditionalFormatting sqref="AC5:AC22 AC56:AC91">
    <cfRule type="cellIs" dxfId="369" priority="9" operator="lessThan">
      <formula>0.8</formula>
    </cfRule>
  </conditionalFormatting>
  <conditionalFormatting sqref="AC39">
    <cfRule type="cellIs" dxfId="368" priority="12" operator="lessThan">
      <formula>0.8</formula>
    </cfRule>
  </conditionalFormatting>
  <conditionalFormatting sqref="AC54">
    <cfRule type="cellIs" dxfId="367" priority="11" operator="lessThan">
      <formula>0.8</formula>
    </cfRule>
  </conditionalFormatting>
  <conditionalFormatting sqref="AC97:AC105">
    <cfRule type="cellIs" dxfId="366" priority="10" operator="lessThan">
      <formula>0.8</formula>
    </cfRule>
  </conditionalFormatting>
  <conditionalFormatting sqref="AC107:AC112">
    <cfRule type="cellIs" dxfId="365" priority="8" operator="lessThan">
      <formula>0.8</formula>
    </cfRule>
  </conditionalFormatting>
  <conditionalFormatting sqref="AC139">
    <cfRule type="cellIs" dxfId="364" priority="2" operator="lessThan">
      <formula>0.8</formula>
    </cfRule>
  </conditionalFormatting>
  <conditionalFormatting sqref="AC141:AC157">
    <cfRule type="cellIs" dxfId="363" priority="1" operator="lessThan">
      <formula>0.8</formula>
    </cfRule>
  </conditionalFormatting>
  <dataValidations count="1">
    <dataValidation type="list" allowBlank="1" showInputMessage="1" showErrorMessage="1" sqref="Y5:Z157" xr:uid="{9DC8AB7C-6B1A-4970-B183-D2602718F4C4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AB36-43FA-455B-A65B-CD6770D6BE9F}">
  <sheetPr>
    <tabColor theme="8" tint="0.59999389629810485"/>
  </sheetPr>
  <dimension ref="B1:AR36"/>
  <sheetViews>
    <sheetView zoomScale="70" zoomScaleNormal="70" workbookViewId="0">
      <selection activeCell="S14" sqref="S14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243</v>
      </c>
      <c r="D3" s="249"/>
      <c r="E3" s="7" t="s">
        <v>2</v>
      </c>
      <c r="F3" s="250">
        <f>'0913(18度C)'!D1+'0913(4度C)'!D1</f>
        <v>201547</v>
      </c>
      <c r="G3" s="251"/>
      <c r="H3" s="7" t="s">
        <v>3</v>
      </c>
      <c r="I3" s="252">
        <f>'0913(18度C)'!F1+'0913(4度C)'!F1</f>
        <v>6087959.3800000008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471.54964722131257</v>
      </c>
      <c r="F6" s="227" t="e">
        <f>AVERAGE(#REF!,D13:K13)</f>
        <v>#REF!</v>
      </c>
      <c r="G6" s="228">
        <f>AVERAGE(D13:K13)</f>
        <v>181.55319990398425</v>
      </c>
      <c r="H6" s="229"/>
      <c r="I6" s="228">
        <f>AVERAGE(L13:O13)</f>
        <v>93.772893772893781</v>
      </c>
      <c r="J6" s="229"/>
      <c r="K6" s="228">
        <f>AVERAGE(D27:O27)</f>
        <v>621.65869326079314</v>
      </c>
      <c r="L6" s="229"/>
      <c r="M6" s="228">
        <f>AVERAGE(P27:X27)</f>
        <v>760.67719986160762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405.7880754761884</v>
      </c>
      <c r="F7" s="231" t="e">
        <f>AVERAGE(#REF!,D14:K14)</f>
        <v>#REF!</v>
      </c>
      <c r="G7" s="218">
        <f>AVERAGE(D14:K14)</f>
        <v>156.88414687203209</v>
      </c>
      <c r="H7" s="219"/>
      <c r="I7" s="218">
        <f>AVERAGE(L14:O14)</f>
        <v>80.960983780278568</v>
      </c>
      <c r="J7" s="219"/>
      <c r="K7" s="218">
        <f>AVERAGE(D28:O28)</f>
        <v>534.95869070096307</v>
      </c>
      <c r="L7" s="219"/>
      <c r="M7" s="218">
        <f>AVERAGE(P28:X28)</f>
        <v>653.75263831743689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0.86304763623534864</v>
      </c>
      <c r="F8" s="223" t="e">
        <f>AVERAGE(D15:K15,#REF!)</f>
        <v>#REF!</v>
      </c>
      <c r="G8" s="224">
        <f>AVERAGE(D15:K15)</f>
        <v>0.86669184671461463</v>
      </c>
      <c r="H8" s="225"/>
      <c r="I8" s="224">
        <f>AVERAGE(L15:O15)</f>
        <v>0.86337312365550845</v>
      </c>
      <c r="J8" s="225"/>
      <c r="K8" s="224">
        <f>AVERAGE(D29:O29)</f>
        <v>0.8603479977776235</v>
      </c>
      <c r="L8" s="225"/>
      <c r="M8" s="224">
        <f>AVERAGE(P29:X29)</f>
        <v>0.86183713973683052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  <c r="Q12" s="64"/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77.922077922077918</v>
      </c>
      <c r="F13" s="24">
        <v>82.978723404255319</v>
      </c>
      <c r="G13" s="24">
        <v>88.235294117647058</v>
      </c>
      <c r="H13" s="24">
        <v>177.46478873239437</v>
      </c>
      <c r="I13" s="24">
        <v>250.92</v>
      </c>
      <c r="J13" s="24" t="s">
        <v>36</v>
      </c>
      <c r="K13" s="54">
        <v>478.2</v>
      </c>
      <c r="L13" s="23" t="s">
        <v>36</v>
      </c>
      <c r="M13" s="66" t="s">
        <v>36</v>
      </c>
      <c r="N13" s="24">
        <v>95.238095238095241</v>
      </c>
      <c r="O13" s="25">
        <v>92.307692307692307</v>
      </c>
      <c r="Q13" s="64"/>
      <c r="R13" s="62"/>
      <c r="S13" s="62"/>
      <c r="T13" s="62"/>
      <c r="U13" s="62"/>
      <c r="V13" s="62"/>
      <c r="W13" s="62"/>
      <c r="X13" s="62"/>
      <c r="Y13" s="62"/>
    </row>
    <row r="14" spans="2:44" ht="39.6" customHeight="1">
      <c r="B14" s="206"/>
      <c r="C14" s="26" t="s">
        <v>37</v>
      </c>
      <c r="D14" s="27">
        <v>101.42398247381604</v>
      </c>
      <c r="E14" s="28">
        <v>67.263054585045751</v>
      </c>
      <c r="F14" s="28">
        <v>71.971936038934857</v>
      </c>
      <c r="G14" s="28">
        <v>76.744815484028933</v>
      </c>
      <c r="H14" s="28">
        <v>152.68089211522965</v>
      </c>
      <c r="I14" s="28">
        <v>217.45636091453696</v>
      </c>
      <c r="J14" s="28" t="s">
        <v>36</v>
      </c>
      <c r="K14" s="55">
        <v>410.64798649263253</v>
      </c>
      <c r="L14" s="27" t="s">
        <v>36</v>
      </c>
      <c r="M14" s="67" t="s">
        <v>36</v>
      </c>
      <c r="N14" s="28">
        <v>82.225203785056308</v>
      </c>
      <c r="O14" s="29">
        <v>79.696763775500827</v>
      </c>
      <c r="Q14" s="63"/>
      <c r="R14" s="63"/>
      <c r="S14" s="63"/>
      <c r="T14" s="63"/>
      <c r="U14" s="63"/>
      <c r="V14" s="63"/>
      <c r="W14" s="63"/>
      <c r="X14" s="63"/>
      <c r="Y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0.88078721621998135</v>
      </c>
      <c r="E15" s="32">
        <f t="shared" si="0"/>
        <v>0.86320920050808714</v>
      </c>
      <c r="F15" s="32">
        <f t="shared" si="0"/>
        <v>0.86735410098203547</v>
      </c>
      <c r="G15" s="32">
        <f t="shared" si="0"/>
        <v>0.86977457548566128</v>
      </c>
      <c r="H15" s="32">
        <f t="shared" si="0"/>
        <v>0.86034470953819886</v>
      </c>
      <c r="I15" s="32">
        <f t="shared" si="0"/>
        <v>0.86663622235986359</v>
      </c>
      <c r="J15" s="32" t="s">
        <v>36</v>
      </c>
      <c r="K15" s="56">
        <f t="shared" ref="K15" si="1">K14/K13</f>
        <v>0.85873690190847451</v>
      </c>
      <c r="L15" s="31" t="s">
        <v>36</v>
      </c>
      <c r="M15" s="68" t="s">
        <v>36</v>
      </c>
      <c r="N15" s="32">
        <f t="shared" ref="N15:O15" si="2">N14/N13</f>
        <v>0.86336463974309119</v>
      </c>
      <c r="O15" s="33">
        <f t="shared" si="2"/>
        <v>0.86338160756792559</v>
      </c>
      <c r="Q15" s="62"/>
      <c r="R15" s="62"/>
      <c r="S15" s="62"/>
      <c r="T15" s="62"/>
      <c r="U15" s="62"/>
      <c r="V15" s="62"/>
      <c r="W15" s="62"/>
      <c r="X15" s="62"/>
      <c r="Y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0.29166666666666669</v>
      </c>
      <c r="F16" s="2">
        <v>0.33333333333333331</v>
      </c>
      <c r="G16" s="2">
        <v>0.33333333333333331</v>
      </c>
      <c r="H16" s="2">
        <v>0.16673611111111111</v>
      </c>
      <c r="I16" s="2">
        <v>0.25</v>
      </c>
      <c r="J16" s="2" t="s">
        <v>36</v>
      </c>
      <c r="K16" s="3">
        <v>0.30277777777777776</v>
      </c>
      <c r="L16" s="1" t="s">
        <v>36</v>
      </c>
      <c r="M16" s="69" t="s">
        <v>36</v>
      </c>
      <c r="N16" s="2">
        <v>0.70844907407407409</v>
      </c>
      <c r="O16" s="4">
        <v>0.70861111111111108</v>
      </c>
      <c r="Q16" s="64"/>
      <c r="R16" s="64"/>
      <c r="S16" s="64"/>
      <c r="T16" s="64"/>
      <c r="U16" s="64"/>
      <c r="V16" s="64"/>
      <c r="W16" s="64"/>
      <c r="X16" s="64"/>
      <c r="Y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0.51340277777777776</v>
      </c>
      <c r="E17" s="2">
        <v>0.60902777777777772</v>
      </c>
      <c r="F17" s="2">
        <v>0.59513888888888888</v>
      </c>
      <c r="G17" s="2">
        <v>0.57656249999999998</v>
      </c>
      <c r="H17" s="2">
        <v>0.56736111111111098</v>
      </c>
      <c r="I17" s="2">
        <v>0.46053240740740742</v>
      </c>
      <c r="J17" s="2" t="s">
        <v>36</v>
      </c>
      <c r="K17" s="3">
        <v>0.42986111111111114</v>
      </c>
      <c r="L17" s="1" t="s">
        <v>36</v>
      </c>
      <c r="M17" s="69" t="s">
        <v>36</v>
      </c>
      <c r="N17" s="2">
        <v>0.85902777777777772</v>
      </c>
      <c r="O17" s="4">
        <v>0.83263888888888893</v>
      </c>
      <c r="Q17" s="64"/>
      <c r="R17" s="64"/>
      <c r="S17" s="64"/>
      <c r="T17" s="64"/>
      <c r="U17" s="64"/>
      <c r="V17" s="64"/>
      <c r="W17" s="64"/>
      <c r="X17" s="64"/>
      <c r="Y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25.666666666666668</v>
      </c>
      <c r="F18" s="35">
        <v>23.5</v>
      </c>
      <c r="G18" s="35">
        <v>22.666666666666668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21.666666666666668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165.59554825917317</v>
      </c>
      <c r="E28" s="28" t="s">
        <v>36</v>
      </c>
      <c r="F28" s="28" t="s">
        <v>36</v>
      </c>
      <c r="G28" s="28">
        <v>224.32034798558396</v>
      </c>
      <c r="H28" s="28">
        <v>364.55329079029167</v>
      </c>
      <c r="I28" s="28" t="s">
        <v>36</v>
      </c>
      <c r="J28" s="28">
        <v>596.43174152316692</v>
      </c>
      <c r="K28" s="28" t="s">
        <v>36</v>
      </c>
      <c r="L28" s="28" t="s">
        <v>36</v>
      </c>
      <c r="M28" s="28">
        <v>752.22492185269527</v>
      </c>
      <c r="N28" s="28">
        <v>916.84961161017191</v>
      </c>
      <c r="O28" s="28">
        <v>724.73537288565842</v>
      </c>
      <c r="P28" s="27">
        <v>194.54846446826764</v>
      </c>
      <c r="Q28" s="28" t="s">
        <v>36</v>
      </c>
      <c r="R28" s="28" t="s">
        <v>36</v>
      </c>
      <c r="S28" s="28">
        <v>601.27800220345182</v>
      </c>
      <c r="T28" s="28">
        <v>720.7293828845676</v>
      </c>
      <c r="U28" s="28" t="s">
        <v>36</v>
      </c>
      <c r="V28" s="28">
        <v>659.8077590972199</v>
      </c>
      <c r="W28" s="28">
        <v>1007.9388088573925</v>
      </c>
      <c r="X28" s="29">
        <v>738.21341239372225</v>
      </c>
    </row>
    <row r="29" spans="2:44" ht="40.15" customHeight="1">
      <c r="B29" s="206"/>
      <c r="C29" s="30" t="s">
        <v>38</v>
      </c>
      <c r="D29" s="32">
        <f>D28/D27</f>
        <v>0.86010520024624015</v>
      </c>
      <c r="E29" s="32" t="s">
        <v>36</v>
      </c>
      <c r="F29" s="32" t="s">
        <v>36</v>
      </c>
      <c r="G29" s="32">
        <f>G28/G27</f>
        <v>0.85989466727807184</v>
      </c>
      <c r="H29" s="32">
        <f>H28/H27</f>
        <v>0.84127682490067313</v>
      </c>
      <c r="I29" s="32" t="s">
        <v>36</v>
      </c>
      <c r="J29" s="32">
        <f>J28/J27</f>
        <v>0.88360258003432135</v>
      </c>
      <c r="K29" s="32" t="s">
        <v>36</v>
      </c>
      <c r="L29" s="32" t="s">
        <v>36</v>
      </c>
      <c r="M29" s="32">
        <f>M28/M27</f>
        <v>0.8661983948606794</v>
      </c>
      <c r="N29" s="32">
        <f>N28/N27</f>
        <v>0.84532233694554859</v>
      </c>
      <c r="O29" s="32">
        <f>O28/O27</f>
        <v>0.86603598017783079</v>
      </c>
      <c r="P29" s="31">
        <f>P28/P27</f>
        <v>0.85834557577662585</v>
      </c>
      <c r="Q29" s="32" t="s">
        <v>36</v>
      </c>
      <c r="R29" s="32" t="s">
        <v>36</v>
      </c>
      <c r="S29" s="32">
        <f>S28/S27</f>
        <v>0.89078222548659525</v>
      </c>
      <c r="T29" s="32">
        <f>T28/T27</f>
        <v>0.85801117010067574</v>
      </c>
      <c r="U29" s="32" t="s">
        <v>36</v>
      </c>
      <c r="V29" s="32">
        <f>V28/V27</f>
        <v>0.8664142291175615</v>
      </c>
      <c r="W29" s="32">
        <f>W28/W27</f>
        <v>0.83994900738116041</v>
      </c>
      <c r="X29" s="33">
        <f>X28/X27</f>
        <v>0.85752063055836425</v>
      </c>
    </row>
    <row r="30" spans="2:44" ht="17.25" customHeight="1">
      <c r="B30" s="207" t="s">
        <v>39</v>
      </c>
      <c r="C30" s="15" t="s">
        <v>40</v>
      </c>
      <c r="D30" s="2">
        <v>0.38072916666666667</v>
      </c>
      <c r="E30" s="2" t="s">
        <v>36</v>
      </c>
      <c r="F30" s="2" t="s">
        <v>36</v>
      </c>
      <c r="G30" s="2">
        <v>0.30624999999999997</v>
      </c>
      <c r="H30" s="2">
        <v>0.25025462962962963</v>
      </c>
      <c r="I30" s="2" t="s">
        <v>36</v>
      </c>
      <c r="J30" s="2">
        <v>0.25008101851851849</v>
      </c>
      <c r="K30" s="2" t="s">
        <v>36</v>
      </c>
      <c r="L30" s="2" t="s">
        <v>36</v>
      </c>
      <c r="M30" s="2">
        <v>0.25</v>
      </c>
      <c r="N30" s="2">
        <v>0.25</v>
      </c>
      <c r="O30" s="2">
        <v>0.16681712962962963</v>
      </c>
      <c r="P30" s="1">
        <v>0.70833333333333337</v>
      </c>
      <c r="Q30" s="2" t="s">
        <v>36</v>
      </c>
      <c r="R30" s="2" t="s">
        <v>36</v>
      </c>
      <c r="S30" s="2">
        <v>0.70839120370370368</v>
      </c>
      <c r="T30" s="2">
        <v>0.70833333333333337</v>
      </c>
      <c r="U30" s="2" t="s">
        <v>36</v>
      </c>
      <c r="V30" s="2">
        <v>0.7084259259259259</v>
      </c>
      <c r="W30" s="2">
        <v>0.70833333333333337</v>
      </c>
      <c r="X30" s="4">
        <v>0.70853009259259259</v>
      </c>
    </row>
    <row r="31" spans="2:44" ht="17.25" customHeight="1">
      <c r="B31" s="204"/>
      <c r="C31" s="15" t="s">
        <v>41</v>
      </c>
      <c r="D31" s="2">
        <v>0.43616898148148148</v>
      </c>
      <c r="E31" s="2" t="s">
        <v>36</v>
      </c>
      <c r="F31" s="2" t="s">
        <v>36</v>
      </c>
      <c r="G31" s="2">
        <v>0.34583333333333333</v>
      </c>
      <c r="H31" s="2">
        <v>0.29791666666666666</v>
      </c>
      <c r="I31" s="2" t="s">
        <v>36</v>
      </c>
      <c r="J31" s="2">
        <v>0.31527777777777777</v>
      </c>
      <c r="K31" s="2" t="s">
        <v>36</v>
      </c>
      <c r="L31" s="2" t="s">
        <v>36</v>
      </c>
      <c r="M31" s="2">
        <v>0.42152777777777772</v>
      </c>
      <c r="N31" s="2">
        <v>0.43333333333333335</v>
      </c>
      <c r="O31" s="2">
        <v>0.46666666666666667</v>
      </c>
      <c r="P31" s="1">
        <v>0.8305555555555556</v>
      </c>
      <c r="Q31" s="2" t="s">
        <v>36</v>
      </c>
      <c r="R31" s="2" t="s">
        <v>36</v>
      </c>
      <c r="S31" s="2">
        <v>0.86597222222222225</v>
      </c>
      <c r="T31" s="2">
        <v>0.88922453703703708</v>
      </c>
      <c r="U31" s="2" t="s">
        <v>36</v>
      </c>
      <c r="V31" s="2">
        <v>0.9</v>
      </c>
      <c r="W31" s="2">
        <v>0.97986111111111107</v>
      </c>
      <c r="X31" s="4">
        <v>0.98611111111111116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3.25</v>
      </c>
      <c r="O32" s="35">
        <v>3.8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BCD9-54AC-489D-BD36-1683BE3D636B}">
  <sheetPr codeName="工作表1"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115846</v>
      </c>
      <c r="E1" s="77" t="s">
        <v>3</v>
      </c>
      <c r="F1" s="78">
        <f>SUM(G5:G225)</f>
        <v>2335981.66</v>
      </c>
      <c r="G1" s="79" t="s">
        <v>73</v>
      </c>
      <c r="H1" s="80">
        <f>L21+L38+L55+L72+L89+L106+L123+L140+L157+L174+L191+L208+L225</f>
        <v>82.766666666666652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45913</v>
      </c>
      <c r="B2" s="326"/>
      <c r="C2" s="82" t="s">
        <v>34</v>
      </c>
      <c r="D2" s="83">
        <f>AVERAGE(N21,N38,N55,N72,N89,N106,N123,N140,N157,N174,N191,N208,N225)</f>
        <v>589.786666523951</v>
      </c>
      <c r="E2" s="83" t="s">
        <v>80</v>
      </c>
      <c r="F2" s="84">
        <f>F1/D1</f>
        <v>20.164543100322845</v>
      </c>
      <c r="G2" s="85" t="s">
        <v>81</v>
      </c>
      <c r="H2" s="86">
        <f>COUNT(H5:H225)</f>
        <v>3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1818</v>
      </c>
      <c r="G5" s="95">
        <f t="shared" ref="G5:G6" si="0">E5*F5</f>
        <v>54267.3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2814.9677419354848</v>
      </c>
      <c r="N5" s="99">
        <f>M5/L5</f>
        <v>165.58633776091088</v>
      </c>
      <c r="O5" s="101">
        <f>L5-I5</f>
        <v>0</v>
      </c>
      <c r="P5" s="102">
        <f>N5-K5</f>
        <v>-26.943074003795005</v>
      </c>
      <c r="Q5" s="103">
        <f>N5/K5</f>
        <v>0.86005736081133055</v>
      </c>
      <c r="R5" s="277">
        <f>Q21</f>
        <v>0.86010520024624015</v>
      </c>
      <c r="S5" s="1">
        <v>0.38072916666666667</v>
      </c>
      <c r="T5" s="2">
        <v>0.40763888888888888</v>
      </c>
      <c r="U5" s="104">
        <v>7.2500000000000142</v>
      </c>
      <c r="V5" s="105">
        <v>38.749999999999986</v>
      </c>
      <c r="W5" s="106"/>
      <c r="X5" s="107"/>
      <c r="Y5" s="279"/>
      <c r="Z5" s="280"/>
      <c r="AA5" s="109">
        <f>M5-J5</f>
        <v>-458.03225806451519</v>
      </c>
      <c r="AB5" s="110">
        <f>M5/J5</f>
        <v>0.86005736081133055</v>
      </c>
      <c r="AC5" s="292">
        <f>AB21</f>
        <v>0.86010520024624004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1740</v>
      </c>
      <c r="G6" s="95">
        <f t="shared" si="0"/>
        <v>51364.799999999996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2815.2808988764032</v>
      </c>
      <c r="N6" s="99">
        <f>M6/L6</f>
        <v>165.60475875743549</v>
      </c>
      <c r="O6" s="101">
        <f>L6-I6</f>
        <v>0</v>
      </c>
      <c r="P6" s="102">
        <f>N6-K6</f>
        <v>-26.924653007270393</v>
      </c>
      <c r="Q6" s="103">
        <f>N6/K6</f>
        <v>0.86015303968114976</v>
      </c>
      <c r="R6" s="277"/>
      <c r="S6" s="1">
        <v>0.41041666666666665</v>
      </c>
      <c r="T6" s="2">
        <v>0.43616898148148148</v>
      </c>
      <c r="U6" s="104">
        <v>3.9999999999999858</v>
      </c>
      <c r="V6" s="105">
        <v>37.08333333333335</v>
      </c>
      <c r="W6" s="106">
        <v>0.43616898148148148</v>
      </c>
      <c r="X6" s="107">
        <v>0.47847222222222219</v>
      </c>
      <c r="Y6" s="262"/>
      <c r="Z6" s="263"/>
      <c r="AA6" s="111">
        <f>M6-J6</f>
        <v>-457.71910112359683</v>
      </c>
      <c r="AB6" s="112">
        <f>M6/J6</f>
        <v>0.86015303968114976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2815.1243204059438</v>
      </c>
      <c r="N21" s="139">
        <f>M21/L21</f>
        <v>165.59554825917317</v>
      </c>
      <c r="O21" s="140">
        <f>L21-I21</f>
        <v>0</v>
      </c>
      <c r="P21" s="141">
        <f>N21-K21</f>
        <v>-26.933863505532713</v>
      </c>
      <c r="Q21" s="142">
        <f>N21/K21</f>
        <v>0.86010520024624015</v>
      </c>
      <c r="R21" s="278"/>
      <c r="S21" s="143">
        <f>S5</f>
        <v>0.38072916666666667</v>
      </c>
      <c r="T21" s="144">
        <f>INDEX(T5:T20,COUNTA(T5:T20))</f>
        <v>0.43616898148148148</v>
      </c>
      <c r="U21" s="145"/>
      <c r="V21" s="145"/>
      <c r="W21" s="146"/>
      <c r="X21" s="147"/>
      <c r="Y21" s="265"/>
      <c r="Z21" s="266"/>
      <c r="AA21" s="148">
        <f>M21-J21</f>
        <v>-457.87567959405624</v>
      </c>
      <c r="AB21" s="149">
        <f>M21/J21</f>
        <v>0.86010520024624004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563</v>
      </c>
      <c r="G22" s="95">
        <f t="shared" ref="G22:G23" si="5">E22*F22</f>
        <v>14367.76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2578.6259541984637</v>
      </c>
      <c r="N22" s="99">
        <f>M22/L22</f>
        <v>214.8854961832053</v>
      </c>
      <c r="O22" s="101">
        <f>L22-I22</f>
        <v>0</v>
      </c>
      <c r="P22" s="102">
        <f>N22-K22</f>
        <v>-35.114503816794695</v>
      </c>
      <c r="Q22" s="103">
        <f>N22/K22</f>
        <v>0.85954198473282117</v>
      </c>
      <c r="R22" s="276">
        <f>Q38</f>
        <v>0.85989466727807184</v>
      </c>
      <c r="S22" s="1">
        <v>0.30624999999999997</v>
      </c>
      <c r="T22" s="2">
        <v>0.31534722222222222</v>
      </c>
      <c r="U22" s="104">
        <v>7.88333333333326</v>
      </c>
      <c r="V22" s="105">
        <v>13.100000000000049</v>
      </c>
      <c r="W22" s="106"/>
      <c r="X22" s="151"/>
      <c r="Y22" s="279"/>
      <c r="Z22" s="280"/>
      <c r="AA22" s="109">
        <f>M22-J22</f>
        <v>-421.37404580153634</v>
      </c>
      <c r="AB22" s="152">
        <f>M22/J22</f>
        <v>0.85954198473282117</v>
      </c>
      <c r="AC22" s="267">
        <f>AB38</f>
        <v>0.85989466727807184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1623</v>
      </c>
      <c r="G23" s="95">
        <f t="shared" si="5"/>
        <v>41613.72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2580.7420494699672</v>
      </c>
      <c r="N23" s="99">
        <f>M23/L23</f>
        <v>234.61291358817883</v>
      </c>
      <c r="O23" s="101">
        <f>L23-I23</f>
        <v>0</v>
      </c>
      <c r="P23" s="102">
        <f>N23-K23</f>
        <v>-38.114359139093921</v>
      </c>
      <c r="Q23" s="103">
        <f>N23/K23</f>
        <v>0.86024734982332229</v>
      </c>
      <c r="R23" s="277"/>
      <c r="S23" s="1">
        <v>0.31962962962962965</v>
      </c>
      <c r="T23" s="2">
        <v>0.34583333333333333</v>
      </c>
      <c r="U23" s="104">
        <v>6.166666666666698</v>
      </c>
      <c r="V23" s="105">
        <v>37.733333333333292</v>
      </c>
      <c r="W23" s="106"/>
      <c r="X23" s="107"/>
      <c r="Y23" s="262"/>
      <c r="Z23" s="263"/>
      <c r="AA23" s="111">
        <f>M23-J23</f>
        <v>-419.25795053003276</v>
      </c>
      <c r="AB23" s="103">
        <f>M23/J23</f>
        <v>0.8602473498233224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2579.6840018342155</v>
      </c>
      <c r="N38" s="139">
        <f>M38/L38</f>
        <v>224.32034798558396</v>
      </c>
      <c r="O38" s="140">
        <f>L38-I38</f>
        <v>0</v>
      </c>
      <c r="P38" s="141">
        <f>N38-K38</f>
        <v>-36.549217231807347</v>
      </c>
      <c r="Q38" s="142">
        <f>N38/K38</f>
        <v>0.85989466727807184</v>
      </c>
      <c r="R38" s="278"/>
      <c r="S38" s="143">
        <f>S22</f>
        <v>0.30624999999999997</v>
      </c>
      <c r="T38" s="144">
        <f>INDEX(T22:T37,COUNTA(T22:T37))</f>
        <v>0.34583333333333333</v>
      </c>
      <c r="U38" s="145"/>
      <c r="V38" s="156"/>
      <c r="W38" s="135"/>
      <c r="X38" s="139"/>
      <c r="Y38" s="265"/>
      <c r="Z38" s="266"/>
      <c r="AA38" s="157">
        <f>M38-J38</f>
        <v>-420.31599816578455</v>
      </c>
      <c r="AB38" s="142">
        <f>M38/J38</f>
        <v>0.85989466727807184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716</v>
      </c>
      <c r="G39" s="159">
        <f t="shared" ref="G39:G41" si="9">E39*F39</f>
        <v>10066.960000000001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2188.1154499151094</v>
      </c>
      <c r="N39" s="163">
        <f>M39/L39</f>
        <v>364.68590831918488</v>
      </c>
      <c r="O39" s="165">
        <f>L39-I39</f>
        <v>0</v>
      </c>
      <c r="P39" s="166">
        <f>N39-K39</f>
        <v>-68.647425014148439</v>
      </c>
      <c r="Q39" s="152">
        <f>N39/K39</f>
        <v>0.84158286535196514</v>
      </c>
      <c r="R39" s="276">
        <f>Q55</f>
        <v>0.84127682490067313</v>
      </c>
      <c r="S39" s="167">
        <v>0.25025462962962963</v>
      </c>
      <c r="T39" s="168">
        <v>0.2638888888888889</v>
      </c>
      <c r="U39" s="169"/>
      <c r="V39" s="170">
        <v>19.63333333333334</v>
      </c>
      <c r="W39" s="168"/>
      <c r="X39" s="171"/>
      <c r="Y39" s="279"/>
      <c r="Z39" s="280"/>
      <c r="AA39" s="109">
        <f>M39-J39</f>
        <v>-411.88455008489063</v>
      </c>
      <c r="AB39" s="152">
        <f>M39/J39</f>
        <v>0.84158286535196514</v>
      </c>
      <c r="AC39" s="267">
        <f>AB55</f>
        <v>0.84127682490067313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820</v>
      </c>
      <c r="G40" s="95">
        <f t="shared" si="9"/>
        <v>12144.2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2193.164933135211</v>
      </c>
      <c r="N40" s="99">
        <f>M40/L40</f>
        <v>365.52748885586851</v>
      </c>
      <c r="O40" s="101">
        <f>L40-I40</f>
        <v>0</v>
      </c>
      <c r="P40" s="102">
        <f>N40-K40</f>
        <v>-67.805844477464802</v>
      </c>
      <c r="Q40" s="103">
        <f>N40/K40</f>
        <v>0.84352497428277351</v>
      </c>
      <c r="R40" s="277"/>
      <c r="S40" s="1">
        <v>0.26874999999999999</v>
      </c>
      <c r="T40" s="2">
        <v>0.28432870370370372</v>
      </c>
      <c r="U40" s="104">
        <v>6.9999999999999751</v>
      </c>
      <c r="V40" s="105">
        <v>22.433333333333376</v>
      </c>
      <c r="W40" s="106"/>
      <c r="X40" s="113"/>
      <c r="Y40" s="262"/>
      <c r="Z40" s="263"/>
      <c r="AA40" s="111">
        <f>M40-J40</f>
        <v>-406.83506686478904</v>
      </c>
      <c r="AB40" s="103">
        <f>M40/J40</f>
        <v>0.8435249742827734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464</v>
      </c>
      <c r="G41" s="95">
        <f t="shared" si="9"/>
        <v>8291.68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2180.6788511749305</v>
      </c>
      <c r="N41" s="99">
        <f>M41/L41</f>
        <v>363.44647519582173</v>
      </c>
      <c r="O41" s="101">
        <f>L41-I41</f>
        <v>0</v>
      </c>
      <c r="P41" s="102">
        <f>N41-K41</f>
        <v>-69.886858137511581</v>
      </c>
      <c r="Q41" s="103">
        <f>N41/K41</f>
        <v>0.83872263506728095</v>
      </c>
      <c r="R41" s="277"/>
      <c r="S41" s="1">
        <v>0.28905092592592591</v>
      </c>
      <c r="T41" s="2">
        <v>0.29791666666666666</v>
      </c>
      <c r="U41" s="104">
        <v>6.7999999999999439</v>
      </c>
      <c r="V41" s="105">
        <v>12.766666666666691</v>
      </c>
      <c r="W41" s="106"/>
      <c r="X41" s="113"/>
      <c r="Y41" s="262"/>
      <c r="Z41" s="263"/>
      <c r="AA41" s="111">
        <f>M41-J41</f>
        <v>-419.32114882506949</v>
      </c>
      <c r="AB41" s="103">
        <f>M41/J41</f>
        <v>0.83872263506728095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2187.3197447417501</v>
      </c>
      <c r="N55" s="139">
        <f>M55/L55</f>
        <v>364.55329079029167</v>
      </c>
      <c r="O55" s="140">
        <f>L55-I55</f>
        <v>0</v>
      </c>
      <c r="P55" s="141">
        <f>N55-K55</f>
        <v>-68.780042543041645</v>
      </c>
      <c r="Q55" s="142">
        <f>N55/K55</f>
        <v>0.84127682490067313</v>
      </c>
      <c r="R55" s="278"/>
      <c r="S55" s="143">
        <f>S39</f>
        <v>0.25025462962962963</v>
      </c>
      <c r="T55" s="144">
        <f>INDEX(T39:T54,COUNTA(T39:T54))</f>
        <v>0.29791666666666666</v>
      </c>
      <c r="U55" s="145"/>
      <c r="V55" s="156"/>
      <c r="W55" s="135"/>
      <c r="X55" s="139"/>
      <c r="Y55" s="265"/>
      <c r="Z55" s="266"/>
      <c r="AA55" s="157">
        <f>M55-J55</f>
        <v>-412.68025525824987</v>
      </c>
      <c r="AB55" s="142">
        <f>M55/J55</f>
        <v>0.84127682490067313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3733</v>
      </c>
      <c r="G56" s="159">
        <f t="shared" ref="G56" si="14">E56*F56</f>
        <v>52373.99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2385.7269660926677</v>
      </c>
      <c r="N56" s="163">
        <f>M56/L56</f>
        <v>596.43174152316692</v>
      </c>
      <c r="O56" s="165">
        <f>L56-I56</f>
        <v>0</v>
      </c>
      <c r="P56" s="166">
        <f>N56-K56</f>
        <v>-78.56825847683308</v>
      </c>
      <c r="Q56" s="152">
        <f>N56/K56</f>
        <v>0.88360258003432135</v>
      </c>
      <c r="R56" s="276">
        <f>Q72</f>
        <v>0.88360258003432135</v>
      </c>
      <c r="S56" s="167">
        <v>0.25008101851851849</v>
      </c>
      <c r="T56" s="168">
        <v>0.31527777777777777</v>
      </c>
      <c r="U56" s="169"/>
      <c r="V56" s="170">
        <v>93.883333333333354</v>
      </c>
      <c r="W56" s="173"/>
      <c r="X56" s="151"/>
      <c r="Y56" s="279"/>
      <c r="Z56" s="280"/>
      <c r="AA56" s="109">
        <f>M56-J56</f>
        <v>-314.27303390733232</v>
      </c>
      <c r="AB56" s="152">
        <f>M56/J56</f>
        <v>0.88360258003432135</v>
      </c>
      <c r="AC56" s="267">
        <f>AB72</f>
        <v>0.88360258003432135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2385.7269660926677</v>
      </c>
      <c r="N72" s="139">
        <f t="shared" ref="N72:N77" si="18">M72/L72</f>
        <v>596.43174152316692</v>
      </c>
      <c r="O72" s="140">
        <f t="shared" ref="O72:O77" si="19">L72-I72</f>
        <v>0</v>
      </c>
      <c r="P72" s="141">
        <f t="shared" ref="P72:P77" si="20">N72-K72</f>
        <v>-78.56825847683308</v>
      </c>
      <c r="Q72" s="142">
        <f t="shared" ref="Q72:Q77" si="21">N72/K72</f>
        <v>0.88360258003432135</v>
      </c>
      <c r="R72" s="278"/>
      <c r="S72" s="143">
        <f>S56</f>
        <v>0.25008101851851849</v>
      </c>
      <c r="T72" s="144">
        <f>INDEX(T56:T71,COUNTA(T56:T71))</f>
        <v>0.31527777777777777</v>
      </c>
      <c r="U72" s="145"/>
      <c r="V72" s="156"/>
      <c r="W72" s="89"/>
      <c r="X72" s="91"/>
      <c r="Y72" s="265"/>
      <c r="Z72" s="266"/>
      <c r="AA72" s="157">
        <f t="shared" ref="AA72:AA77" si="22">M72-J72</f>
        <v>-314.27303390733232</v>
      </c>
      <c r="AB72" s="142">
        <f t="shared" ref="AB72:AB77" si="23">M72/J72</f>
        <v>0.88360258003432135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922</v>
      </c>
      <c r="G73" s="159">
        <f t="shared" ref="G73:G77" si="24">E73*F73</f>
        <v>19776.899999999998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2841.7808219178037</v>
      </c>
      <c r="N73" s="163">
        <f t="shared" si="18"/>
        <v>947.26027397260123</v>
      </c>
      <c r="O73" s="165">
        <f t="shared" si="19"/>
        <v>0</v>
      </c>
      <c r="P73" s="166">
        <f t="shared" si="20"/>
        <v>-152.73972602739877</v>
      </c>
      <c r="Q73" s="152">
        <f t="shared" si="21"/>
        <v>0.8611457036114557</v>
      </c>
      <c r="R73" s="276">
        <f>Q89</f>
        <v>0.8661983948606794</v>
      </c>
      <c r="S73" s="167">
        <v>0.25</v>
      </c>
      <c r="T73" s="168">
        <v>0.26351851851851854</v>
      </c>
      <c r="U73" s="169"/>
      <c r="V73" s="170">
        <v>19.466666666666697</v>
      </c>
      <c r="W73" s="173"/>
      <c r="X73" s="151"/>
      <c r="Y73" s="279"/>
      <c r="Z73" s="280"/>
      <c r="AA73" s="109">
        <f t="shared" si="22"/>
        <v>-458.21917808219632</v>
      </c>
      <c r="AB73" s="152">
        <f t="shared" si="23"/>
        <v>0.8611457036114557</v>
      </c>
      <c r="AC73" s="267">
        <f>AB89</f>
        <v>0.8661983948606794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2338</v>
      </c>
      <c r="G74" s="95">
        <f t="shared" si="24"/>
        <v>36729.980000000003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2863.8312351139871</v>
      </c>
      <c r="N74" s="99">
        <f t="shared" si="18"/>
        <v>954.6104117046624</v>
      </c>
      <c r="O74" s="101">
        <f t="shared" si="19"/>
        <v>0</v>
      </c>
      <c r="P74" s="102">
        <f t="shared" si="20"/>
        <v>-145.3895882953376</v>
      </c>
      <c r="Q74" s="103">
        <f t="shared" si="21"/>
        <v>0.86782764700423853</v>
      </c>
      <c r="R74" s="277"/>
      <c r="S74" s="1">
        <v>0.26876157407407408</v>
      </c>
      <c r="T74" s="2">
        <v>0.30277777777777776</v>
      </c>
      <c r="U74" s="104">
        <v>7.5499999999999812</v>
      </c>
      <c r="V74" s="105">
        <v>48.983333333333292</v>
      </c>
      <c r="W74" s="106"/>
      <c r="X74" s="107"/>
      <c r="Y74" s="262"/>
      <c r="Z74" s="263"/>
      <c r="AA74" s="111">
        <f t="shared" si="22"/>
        <v>-436.16876488601292</v>
      </c>
      <c r="AB74" s="103">
        <f t="shared" si="23"/>
        <v>0.86782764700423853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1091</v>
      </c>
      <c r="G75" s="95">
        <f t="shared" si="24"/>
        <v>24307.48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2850.2177068214778</v>
      </c>
      <c r="N75" s="99">
        <f t="shared" si="18"/>
        <v>570.04354136429561</v>
      </c>
      <c r="O75" s="101">
        <f t="shared" si="19"/>
        <v>0</v>
      </c>
      <c r="P75" s="102">
        <f t="shared" si="20"/>
        <v>-89.956458635704394</v>
      </c>
      <c r="Q75" s="103">
        <f t="shared" si="21"/>
        <v>0.86370233540044794</v>
      </c>
      <c r="R75" s="277"/>
      <c r="S75" s="1">
        <v>0.30766203703703704</v>
      </c>
      <c r="T75" s="2">
        <v>0.32361111111111113</v>
      </c>
      <c r="U75" s="104">
        <v>7.033333333333367</v>
      </c>
      <c r="V75" s="105">
        <v>22.966666666666686</v>
      </c>
      <c r="W75" s="106"/>
      <c r="X75" s="107"/>
      <c r="Y75" s="262"/>
      <c r="Z75" s="263"/>
      <c r="AA75" s="111">
        <f t="shared" si="22"/>
        <v>-449.7822931785222</v>
      </c>
      <c r="AB75" s="103">
        <f t="shared" si="23"/>
        <v>0.86370233540044783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2430</v>
      </c>
      <c r="G76" s="95">
        <f t="shared" si="24"/>
        <v>43472.700000000004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2866.3171690694635</v>
      </c>
      <c r="N76" s="99">
        <f t="shared" si="18"/>
        <v>716.57929226736587</v>
      </c>
      <c r="O76" s="101">
        <f t="shared" si="19"/>
        <v>0</v>
      </c>
      <c r="P76" s="102">
        <f t="shared" si="20"/>
        <v>-108.42070773263413</v>
      </c>
      <c r="Q76" s="103">
        <f t="shared" si="21"/>
        <v>0.86858096032407983</v>
      </c>
      <c r="R76" s="277"/>
      <c r="S76" s="1">
        <v>0.32717592592592593</v>
      </c>
      <c r="T76" s="2">
        <v>0.36249999999999999</v>
      </c>
      <c r="U76" s="104">
        <v>5.1333333333333098</v>
      </c>
      <c r="V76" s="105">
        <v>50.866666666666653</v>
      </c>
      <c r="W76" s="106"/>
      <c r="X76" s="107"/>
      <c r="Y76" s="262"/>
      <c r="Z76" s="263"/>
      <c r="AA76" s="111">
        <f t="shared" si="22"/>
        <v>-433.68283093053651</v>
      </c>
      <c r="AB76" s="103">
        <f t="shared" si="23"/>
        <v>0.86858096032407983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3779</v>
      </c>
      <c r="G77" s="95">
        <f t="shared" si="24"/>
        <v>62958.14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2870.1265822784794</v>
      </c>
      <c r="N77" s="99">
        <f t="shared" si="18"/>
        <v>717.53164556961985</v>
      </c>
      <c r="O77" s="101">
        <f t="shared" si="19"/>
        <v>0</v>
      </c>
      <c r="P77" s="102">
        <f t="shared" si="20"/>
        <v>-107.46835443038015</v>
      </c>
      <c r="Q77" s="103">
        <f t="shared" si="21"/>
        <v>0.86973532796317554</v>
      </c>
      <c r="R77" s="277"/>
      <c r="S77" s="1">
        <v>0.36666666666666659</v>
      </c>
      <c r="T77" s="2">
        <v>0.42152777777777772</v>
      </c>
      <c r="U77" s="104">
        <v>5.9999999999998987</v>
      </c>
      <c r="V77" s="105">
        <v>79.000000000000043</v>
      </c>
      <c r="W77" s="106"/>
      <c r="X77" s="107"/>
      <c r="Y77" s="262"/>
      <c r="Z77" s="263"/>
      <c r="AA77" s="111">
        <f t="shared" si="22"/>
        <v>-429.87341772152058</v>
      </c>
      <c r="AB77" s="103">
        <f t="shared" si="23"/>
        <v>0.86973532796317554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2858.4547030402418</v>
      </c>
      <c r="N89" s="139">
        <f>M89/L89</f>
        <v>752.22492185269527</v>
      </c>
      <c r="O89" s="140">
        <f>L89-I89</f>
        <v>0</v>
      </c>
      <c r="P89" s="141">
        <f>N89-K89</f>
        <v>-116.19613077888368</v>
      </c>
      <c r="Q89" s="142">
        <f>N89/K89</f>
        <v>0.8661983948606794</v>
      </c>
      <c r="R89" s="278"/>
      <c r="S89" s="143">
        <f>S73</f>
        <v>0.25</v>
      </c>
      <c r="T89" s="144">
        <f>INDEX(T73:T88,COUNTA(T73:T88))</f>
        <v>0.42152777777777772</v>
      </c>
      <c r="U89" s="145"/>
      <c r="V89" s="156"/>
      <c r="W89" s="89"/>
      <c r="X89" s="91"/>
      <c r="Y89" s="265"/>
      <c r="Z89" s="266"/>
      <c r="AA89" s="157">
        <f>M89-J89</f>
        <v>-441.54529695975816</v>
      </c>
      <c r="AB89" s="142">
        <f>M89/J89</f>
        <v>0.8661983948606794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24.82</v>
      </c>
      <c r="F90" s="87">
        <v>1993</v>
      </c>
      <c r="G90" s="159">
        <f t="shared" ref="G90:G93" si="29">E90*F90</f>
        <v>49466.26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2846.0134867116199</v>
      </c>
      <c r="N90" s="163">
        <f>M90/L90</f>
        <v>711.50337167790497</v>
      </c>
      <c r="O90" s="165">
        <f>L90-I90</f>
        <v>0</v>
      </c>
      <c r="P90" s="166">
        <f>N90-K90</f>
        <v>-113.49662832209503</v>
      </c>
      <c r="Q90" s="152">
        <f>N90/K90</f>
        <v>0.86242832930655144</v>
      </c>
      <c r="R90" s="276">
        <f>Q106</f>
        <v>0.84532233694554859</v>
      </c>
      <c r="S90" s="167">
        <v>0.25</v>
      </c>
      <c r="T90" s="168">
        <v>0.27917824074074077</v>
      </c>
      <c r="U90" s="169"/>
      <c r="V90" s="170">
        <v>42.016666666666708</v>
      </c>
      <c r="W90" s="173"/>
      <c r="X90" s="151"/>
      <c r="Y90" s="279"/>
      <c r="Z90" s="280"/>
      <c r="AA90" s="109">
        <f>M90-J90</f>
        <v>-453.98651328838014</v>
      </c>
      <c r="AB90" s="152">
        <f>M90/J90</f>
        <v>0.86242832930655144</v>
      </c>
      <c r="AC90" s="267">
        <f>AB106</f>
        <v>0.84532233694554859</v>
      </c>
    </row>
    <row r="91" spans="1:29" ht="15.75" customHeight="1">
      <c r="A91" s="282"/>
      <c r="B91" s="92" t="s">
        <v>115</v>
      </c>
      <c r="C91" s="260" t="s">
        <v>123</v>
      </c>
      <c r="D91" s="261"/>
      <c r="E91" s="93">
        <v>18.18</v>
      </c>
      <c r="F91" s="94">
        <v>2097</v>
      </c>
      <c r="G91" s="95">
        <f t="shared" si="29"/>
        <v>38123.46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3022.0976781425134</v>
      </c>
      <c r="N91" s="99">
        <f>M91/L91</f>
        <v>1007.3658927141711</v>
      </c>
      <c r="O91" s="101">
        <f>L91-I91</f>
        <v>0</v>
      </c>
      <c r="P91" s="102">
        <f>N91-K91</f>
        <v>-192.63410728582892</v>
      </c>
      <c r="Q91" s="103">
        <f>N91/K91</f>
        <v>0.83947157726180921</v>
      </c>
      <c r="R91" s="277"/>
      <c r="S91" s="1">
        <v>0.29122685185185188</v>
      </c>
      <c r="T91" s="2">
        <v>0.32013888888888892</v>
      </c>
      <c r="U91" s="104">
        <v>17.349999999999994</v>
      </c>
      <c r="V91" s="105">
        <v>41.63333333333334</v>
      </c>
      <c r="W91" s="106"/>
      <c r="X91" s="107"/>
      <c r="Y91" s="262"/>
      <c r="Z91" s="263"/>
      <c r="AA91" s="111">
        <f>M91-J91</f>
        <v>-577.90232185748664</v>
      </c>
      <c r="AB91" s="103">
        <f>M91/J91</f>
        <v>0.83947157726180932</v>
      </c>
      <c r="AC91" s="268"/>
    </row>
    <row r="92" spans="1:29" ht="15.75" customHeight="1">
      <c r="A92" s="282"/>
      <c r="B92" s="92" t="s">
        <v>115</v>
      </c>
      <c r="C92" s="260" t="s">
        <v>207</v>
      </c>
      <c r="D92" s="261"/>
      <c r="E92" s="93">
        <v>18.18</v>
      </c>
      <c r="F92" s="94">
        <v>1768</v>
      </c>
      <c r="G92" s="95">
        <f t="shared" si="29"/>
        <v>32142.239999999998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3019.3548387096816</v>
      </c>
      <c r="N92" s="99">
        <f>M92/L92</f>
        <v>1006.4516129032272</v>
      </c>
      <c r="O92" s="101">
        <f>L92-I92</f>
        <v>0</v>
      </c>
      <c r="P92" s="102">
        <f>N92-K92</f>
        <v>-193.54838709677279</v>
      </c>
      <c r="Q92" s="103">
        <f>N92/K92</f>
        <v>0.83870967741935598</v>
      </c>
      <c r="R92" s="277"/>
      <c r="S92" s="1">
        <v>0.33263888888888893</v>
      </c>
      <c r="T92" s="2">
        <v>0.35703703703703704</v>
      </c>
      <c r="U92" s="104">
        <v>18.000000000000014</v>
      </c>
      <c r="V92" s="105">
        <v>35.133333333333283</v>
      </c>
      <c r="W92" s="106"/>
      <c r="X92" s="107"/>
      <c r="Y92" s="262"/>
      <c r="Z92" s="263"/>
      <c r="AA92" s="111">
        <f>M92-J92</f>
        <v>-580.64516129031836</v>
      </c>
      <c r="AB92" s="103">
        <f>M92/J92</f>
        <v>0.83870967741935598</v>
      </c>
      <c r="AC92" s="268"/>
    </row>
    <row r="93" spans="1:29" ht="15.75" customHeight="1">
      <c r="A93" s="282"/>
      <c r="B93" s="92" t="s">
        <v>115</v>
      </c>
      <c r="C93" s="260" t="s">
        <v>208</v>
      </c>
      <c r="D93" s="261"/>
      <c r="E93" s="93">
        <v>14.28</v>
      </c>
      <c r="F93" s="94">
        <v>4640</v>
      </c>
      <c r="G93" s="95">
        <f t="shared" si="29"/>
        <v>66259.199999999997</v>
      </c>
      <c r="H93" s="96"/>
      <c r="I93" s="97">
        <v>3</v>
      </c>
      <c r="J93" s="98">
        <v>3600</v>
      </c>
      <c r="K93" s="99">
        <f t="shared" si="30"/>
        <v>1200</v>
      </c>
      <c r="L93" s="100">
        <v>3</v>
      </c>
      <c r="M93" s="98">
        <f>F93/V93*60</f>
        <v>3031.5789473684204</v>
      </c>
      <c r="N93" s="99">
        <f>M93/L93</f>
        <v>1010.5263157894734</v>
      </c>
      <c r="O93" s="101">
        <f>L93-I93</f>
        <v>0</v>
      </c>
      <c r="P93" s="102">
        <f>N93-K93</f>
        <v>-189.47368421052659</v>
      </c>
      <c r="Q93" s="103">
        <f>N93/K93</f>
        <v>0.84210526315789447</v>
      </c>
      <c r="R93" s="277"/>
      <c r="S93" s="1">
        <v>0.36956018518518519</v>
      </c>
      <c r="T93" s="2">
        <v>0.43333333333333335</v>
      </c>
      <c r="U93" s="104">
        <v>18.033333333333328</v>
      </c>
      <c r="V93" s="105">
        <v>91.833333333333357</v>
      </c>
      <c r="W93" s="106"/>
      <c r="X93" s="107"/>
      <c r="Y93" s="262"/>
      <c r="Z93" s="263"/>
      <c r="AA93" s="111">
        <f>M93-J93</f>
        <v>-568.42105263157964</v>
      </c>
      <c r="AB93" s="103">
        <f>M93/J93</f>
        <v>0.84210526315789458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1">AVERAGE(I90:I105)</f>
        <v>3.25</v>
      </c>
      <c r="J106" s="138">
        <f t="shared" si="31"/>
        <v>3525</v>
      </c>
      <c r="K106" s="139">
        <f t="shared" ref="K106" si="32">J106/I106</f>
        <v>1084.6153846153845</v>
      </c>
      <c r="L106" s="137">
        <f t="shared" ref="L106:M106" si="33">AVERAGE(L90:L105)</f>
        <v>3.25</v>
      </c>
      <c r="M106" s="138">
        <f t="shared" si="33"/>
        <v>2979.7612377330588</v>
      </c>
      <c r="N106" s="139">
        <f t="shared" ref="N106:N111" si="34">M106/L106</f>
        <v>916.84961161017191</v>
      </c>
      <c r="O106" s="140">
        <f t="shared" ref="O106:O111" si="35">L106-I106</f>
        <v>0</v>
      </c>
      <c r="P106" s="141">
        <f t="shared" ref="P106:P111" si="36">N106-K106</f>
        <v>-167.76577300521262</v>
      </c>
      <c r="Q106" s="142">
        <f t="shared" ref="Q106:Q111" si="37">N106/K106</f>
        <v>0.84532233694554859</v>
      </c>
      <c r="R106" s="278"/>
      <c r="S106" s="143">
        <f>S90</f>
        <v>0.25</v>
      </c>
      <c r="T106" s="144">
        <f>INDEX(T90:T105,COUNTA(T90:T105))</f>
        <v>0.43333333333333335</v>
      </c>
      <c r="U106" s="145"/>
      <c r="V106" s="156"/>
      <c r="W106" s="89"/>
      <c r="X106" s="91"/>
      <c r="Y106" s="265"/>
      <c r="Z106" s="266"/>
      <c r="AA106" s="157">
        <f t="shared" ref="AA106:AA111" si="38">M106-J106</f>
        <v>-545.23876226694119</v>
      </c>
      <c r="AB106" s="142">
        <f t="shared" ref="AB106:AB111" si="39">M106/J106</f>
        <v>0.84532233694554859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125</v>
      </c>
      <c r="D107" s="275"/>
      <c r="E107" s="158">
        <v>25.03</v>
      </c>
      <c r="F107" s="87">
        <v>1933</v>
      </c>
      <c r="G107" s="159">
        <f t="shared" ref="G107:G111" si="40">E107*F107</f>
        <v>48382.990000000005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2843.8087454025344</v>
      </c>
      <c r="N107" s="163">
        <f t="shared" si="34"/>
        <v>710.95218635063361</v>
      </c>
      <c r="O107" s="165">
        <f t="shared" si="35"/>
        <v>0</v>
      </c>
      <c r="P107" s="166">
        <f t="shared" si="36"/>
        <v>-114.04781364936639</v>
      </c>
      <c r="Q107" s="152">
        <f t="shared" si="37"/>
        <v>0.86176022587955592</v>
      </c>
      <c r="R107" s="276">
        <f>Q123</f>
        <v>0.86603598017783079</v>
      </c>
      <c r="S107" s="167">
        <v>0.16681712962962963</v>
      </c>
      <c r="T107" s="168">
        <v>0.19513888888888889</v>
      </c>
      <c r="U107" s="169"/>
      <c r="V107" s="170">
        <v>40.783333333333324</v>
      </c>
      <c r="W107" s="168"/>
      <c r="X107" s="171"/>
      <c r="Y107" s="279"/>
      <c r="Z107" s="280"/>
      <c r="AA107" s="109">
        <f t="shared" si="38"/>
        <v>-456.19125459746556</v>
      </c>
      <c r="AB107" s="152">
        <f t="shared" si="39"/>
        <v>0.86176022587955592</v>
      </c>
      <c r="AC107" s="267">
        <f>AB123</f>
        <v>0.86603598017783079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3333</v>
      </c>
      <c r="G108" s="95">
        <f t="shared" si="40"/>
        <v>84824.849999999991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2853.4601664684906</v>
      </c>
      <c r="N108" s="99">
        <f t="shared" si="34"/>
        <v>713.36504161712264</v>
      </c>
      <c r="O108" s="101">
        <f t="shared" si="35"/>
        <v>0</v>
      </c>
      <c r="P108" s="102">
        <f t="shared" si="36"/>
        <v>-111.63495838287736</v>
      </c>
      <c r="Q108" s="103">
        <f t="shared" si="37"/>
        <v>0.86468489892984568</v>
      </c>
      <c r="R108" s="277"/>
      <c r="S108" s="1">
        <v>0.20624999999999999</v>
      </c>
      <c r="T108" s="2">
        <v>0.25491898148148145</v>
      </c>
      <c r="U108" s="104">
        <v>15.999999999999982</v>
      </c>
      <c r="V108" s="105">
        <v>70.083333333333314</v>
      </c>
      <c r="W108" s="106"/>
      <c r="X108" s="113"/>
      <c r="Y108" s="262"/>
      <c r="Z108" s="263"/>
      <c r="AA108" s="111">
        <f t="shared" si="38"/>
        <v>-446.53983353150943</v>
      </c>
      <c r="AB108" s="103">
        <f t="shared" si="39"/>
        <v>0.86468489892984568</v>
      </c>
      <c r="AC108" s="268"/>
    </row>
    <row r="109" spans="1:29" ht="15.75" customHeight="1">
      <c r="A109" s="271"/>
      <c r="B109" s="92" t="s">
        <v>115</v>
      </c>
      <c r="C109" s="260" t="s">
        <v>237</v>
      </c>
      <c r="D109" s="261"/>
      <c r="E109" s="93">
        <v>26.73</v>
      </c>
      <c r="F109" s="94">
        <v>4082</v>
      </c>
      <c r="G109" s="95">
        <f t="shared" si="40"/>
        <v>109111.86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>F109/V109*60</f>
        <v>2853.4368932038819</v>
      </c>
      <c r="N109" s="99">
        <f t="shared" si="34"/>
        <v>713.35922330097048</v>
      </c>
      <c r="O109" s="101">
        <f t="shared" si="35"/>
        <v>0</v>
      </c>
      <c r="P109" s="102">
        <f t="shared" si="36"/>
        <v>-111.64077669902952</v>
      </c>
      <c r="Q109" s="103">
        <f t="shared" si="37"/>
        <v>0.86467784642541878</v>
      </c>
      <c r="R109" s="277"/>
      <c r="S109" s="1">
        <v>0.2653935185185185</v>
      </c>
      <c r="T109" s="2">
        <v>0.32500000000000001</v>
      </c>
      <c r="U109" s="104">
        <v>15.083333333333346</v>
      </c>
      <c r="V109" s="105">
        <v>85.833333333333371</v>
      </c>
      <c r="W109" s="106"/>
      <c r="X109" s="113"/>
      <c r="Y109" s="262"/>
      <c r="Z109" s="263"/>
      <c r="AA109" s="111">
        <f t="shared" si="38"/>
        <v>-446.56310679611806</v>
      </c>
      <c r="AB109" s="103">
        <f t="shared" si="39"/>
        <v>0.86467784642541878</v>
      </c>
      <c r="AC109" s="268"/>
    </row>
    <row r="110" spans="1:29" ht="15.75" customHeight="1">
      <c r="A110" s="271"/>
      <c r="B110" s="92" t="s">
        <v>115</v>
      </c>
      <c r="C110" s="260" t="s">
        <v>126</v>
      </c>
      <c r="D110" s="261"/>
      <c r="E110" s="93">
        <v>30</v>
      </c>
      <c r="F110" s="94">
        <v>3177</v>
      </c>
      <c r="G110" s="95">
        <f t="shared" si="40"/>
        <v>95310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2608.2554161915632</v>
      </c>
      <c r="N110" s="99">
        <f t="shared" si="34"/>
        <v>869.41847206385444</v>
      </c>
      <c r="O110" s="101">
        <f t="shared" si="35"/>
        <v>0</v>
      </c>
      <c r="P110" s="102">
        <f t="shared" si="36"/>
        <v>-130.58152793614556</v>
      </c>
      <c r="Q110" s="103">
        <f t="shared" si="37"/>
        <v>0.86941847206385447</v>
      </c>
      <c r="R110" s="277"/>
      <c r="S110" s="1">
        <v>0.33888888888888891</v>
      </c>
      <c r="T110" s="2">
        <v>0.3896412037037037</v>
      </c>
      <c r="U110" s="104">
        <v>20.000000000000007</v>
      </c>
      <c r="V110" s="105">
        <v>73.0833333333333</v>
      </c>
      <c r="W110" s="106"/>
      <c r="X110" s="107"/>
      <c r="Y110" s="262"/>
      <c r="Z110" s="263"/>
      <c r="AA110" s="111">
        <f t="shared" si="38"/>
        <v>-391.7445838084368</v>
      </c>
      <c r="AB110" s="103">
        <f t="shared" si="39"/>
        <v>0.86941847206385436</v>
      </c>
      <c r="AC110" s="268"/>
    </row>
    <row r="111" spans="1:29" ht="15.75" customHeight="1">
      <c r="A111" s="272"/>
      <c r="B111" s="92" t="s">
        <v>115</v>
      </c>
      <c r="C111" s="260" t="s">
        <v>226</v>
      </c>
      <c r="D111" s="261"/>
      <c r="E111" s="93">
        <v>30</v>
      </c>
      <c r="F111" s="94">
        <v>3939</v>
      </c>
      <c r="G111" s="95">
        <f t="shared" si="40"/>
        <v>118170</v>
      </c>
      <c r="H111" s="113"/>
      <c r="I111" s="97">
        <v>4</v>
      </c>
      <c r="J111" s="98">
        <v>3000</v>
      </c>
      <c r="K111" s="99">
        <f t="shared" si="30"/>
        <v>750</v>
      </c>
      <c r="L111" s="114">
        <v>4</v>
      </c>
      <c r="M111" s="98">
        <f>F111/V111*60</f>
        <v>2611.0108635610377</v>
      </c>
      <c r="N111" s="99">
        <f t="shared" si="34"/>
        <v>652.75271589025942</v>
      </c>
      <c r="O111" s="101">
        <f t="shared" si="35"/>
        <v>0</v>
      </c>
      <c r="P111" s="102">
        <f t="shared" si="36"/>
        <v>-97.247284109740576</v>
      </c>
      <c r="Q111" s="103">
        <f t="shared" si="37"/>
        <v>0.87033695452034587</v>
      </c>
      <c r="R111" s="277"/>
      <c r="S111" s="1">
        <v>0.40380787037037036</v>
      </c>
      <c r="T111" s="2">
        <v>0.46666666666666667</v>
      </c>
      <c r="U111" s="104">
        <v>20.399999999999991</v>
      </c>
      <c r="V111" s="105">
        <v>90.516666666666694</v>
      </c>
      <c r="W111" s="106"/>
      <c r="X111" s="107"/>
      <c r="Y111" s="262"/>
      <c r="Z111" s="263"/>
      <c r="AA111" s="111">
        <f t="shared" si="38"/>
        <v>-388.9891364389623</v>
      </c>
      <c r="AB111" s="103">
        <f t="shared" si="39"/>
        <v>0.87033695452034587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3.8</v>
      </c>
      <c r="J123" s="138">
        <f t="shared" si="41"/>
        <v>3180</v>
      </c>
      <c r="K123" s="139">
        <f t="shared" ref="K123" si="42">J123/I123</f>
        <v>836.84210526315792</v>
      </c>
      <c r="L123" s="137">
        <f t="shared" ref="L123:M123" si="43">AVERAGE(L107:L122)</f>
        <v>3.8</v>
      </c>
      <c r="M123" s="138">
        <f t="shared" si="43"/>
        <v>2753.9944169655018</v>
      </c>
      <c r="N123" s="139">
        <f>M123/L123</f>
        <v>724.73537288565842</v>
      </c>
      <c r="O123" s="140">
        <f>L123-I123</f>
        <v>0</v>
      </c>
      <c r="P123" s="141">
        <f>N123-K123</f>
        <v>-112.1067323774995</v>
      </c>
      <c r="Q123" s="142">
        <f>N123/K123</f>
        <v>0.86603598017783079</v>
      </c>
      <c r="R123" s="278"/>
      <c r="S123" s="143">
        <f>S107</f>
        <v>0.16681712962962963</v>
      </c>
      <c r="T123" s="144">
        <f>INDEX(T107:T122,COUNTA(T107:T122))</f>
        <v>0.46666666666666667</v>
      </c>
      <c r="U123" s="145"/>
      <c r="V123" s="156"/>
      <c r="W123" s="135"/>
      <c r="X123" s="139"/>
      <c r="Y123" s="265"/>
      <c r="Z123" s="266"/>
      <c r="AA123" s="157">
        <f>M123-J123</f>
        <v>-426.00558303449816</v>
      </c>
      <c r="AB123" s="142">
        <f>M123/J123</f>
        <v>0.86603598017783079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1938</v>
      </c>
      <c r="G124" s="159">
        <f t="shared" ref="G124:G127" si="44">E124*F124</f>
        <v>57209.760000000002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2815.4963680387477</v>
      </c>
      <c r="N124" s="163">
        <f>M124/L124</f>
        <v>165.61743341404397</v>
      </c>
      <c r="O124" s="165">
        <f>L124-I124</f>
        <v>0</v>
      </c>
      <c r="P124" s="166">
        <f>N124-K124</f>
        <v>-26.911978350661911</v>
      </c>
      <c r="Q124" s="152">
        <f>N124/K124</f>
        <v>0.8602188719947288</v>
      </c>
      <c r="R124" s="276">
        <f>Q140</f>
        <v>0.85834557577662585</v>
      </c>
      <c r="S124" s="167">
        <v>0.70833333333333337</v>
      </c>
      <c r="T124" s="168">
        <v>0.73701388888888886</v>
      </c>
      <c r="U124" s="169"/>
      <c r="V124" s="170">
        <v>41.299999999999898</v>
      </c>
      <c r="W124" s="168"/>
      <c r="X124" s="171"/>
      <c r="Y124" s="279"/>
      <c r="Z124" s="280"/>
      <c r="AA124" s="109">
        <f>M124-J124</f>
        <v>-457.50363196125227</v>
      </c>
      <c r="AB124" s="152">
        <f>M124/J124</f>
        <v>0.86021887199472891</v>
      </c>
      <c r="AC124" s="267">
        <f>AB140</f>
        <v>0.85834557577662574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1962</v>
      </c>
      <c r="G125" s="95">
        <f t="shared" si="44"/>
        <v>58565.700000000004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2815.1454762853668</v>
      </c>
      <c r="N125" s="99">
        <f>M125/L125</f>
        <v>165.59679272266862</v>
      </c>
      <c r="O125" s="101">
        <f>L125-I125</f>
        <v>0</v>
      </c>
      <c r="P125" s="102">
        <f>N125-K125</f>
        <v>-26.93261904203726</v>
      </c>
      <c r="Q125" s="103">
        <f>N125/K125</f>
        <v>0.8601116640040839</v>
      </c>
      <c r="R125" s="277"/>
      <c r="S125" s="1">
        <v>0.74179398148148146</v>
      </c>
      <c r="T125" s="2">
        <v>0.77083333333333337</v>
      </c>
      <c r="U125" s="104">
        <v>6.8833333333333435</v>
      </c>
      <c r="V125" s="105">
        <v>41.816666666666755</v>
      </c>
      <c r="W125" s="106"/>
      <c r="X125" s="113"/>
      <c r="Y125" s="262"/>
      <c r="Z125" s="263"/>
      <c r="AA125" s="111">
        <f>M125-J125</f>
        <v>-457.85452371463316</v>
      </c>
      <c r="AB125" s="103">
        <f>M125/J125</f>
        <v>0.86011166400408401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1601</v>
      </c>
      <c r="G126" s="95">
        <f t="shared" si="44"/>
        <v>45740.57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3072.2814498933863</v>
      </c>
      <c r="N126" s="99">
        <f>M126/L126</f>
        <v>236.32934229949126</v>
      </c>
      <c r="O126" s="101">
        <f>L126-I126</f>
        <v>0</v>
      </c>
      <c r="P126" s="102">
        <f>N126-K126</f>
        <v>-40.593734623585647</v>
      </c>
      <c r="Q126" s="103">
        <f>N126/K126</f>
        <v>0.85341151385927405</v>
      </c>
      <c r="R126" s="277"/>
      <c r="S126" s="1">
        <v>0.77430555555555558</v>
      </c>
      <c r="T126" s="2">
        <v>0.79601851851851857</v>
      </c>
      <c r="U126" s="104">
        <v>4.9999999999999822</v>
      </c>
      <c r="V126" s="105">
        <v>31.266666666666705</v>
      </c>
      <c r="W126" s="106"/>
      <c r="X126" s="113"/>
      <c r="Y126" s="262"/>
      <c r="Z126" s="263"/>
      <c r="AA126" s="111">
        <f>M126-J126</f>
        <v>-527.71855010661375</v>
      </c>
      <c r="AB126" s="103">
        <f>M126/J126</f>
        <v>0.85341151385927394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1793</v>
      </c>
      <c r="G127" s="95">
        <f t="shared" si="44"/>
        <v>45972.520000000004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2580.8876449420218</v>
      </c>
      <c r="N127" s="99">
        <f>M127/L127</f>
        <v>234.6261495401838</v>
      </c>
      <c r="O127" s="101">
        <f>L127-I127</f>
        <v>0</v>
      </c>
      <c r="P127" s="102">
        <f>N127-K127</f>
        <v>-38.101123187088945</v>
      </c>
      <c r="Q127" s="103">
        <f>N127/K127</f>
        <v>0.8602958816473405</v>
      </c>
      <c r="R127" s="277"/>
      <c r="S127" s="1">
        <v>0.80160879629629633</v>
      </c>
      <c r="T127" s="2">
        <v>0.8305555555555556</v>
      </c>
      <c r="U127" s="104">
        <v>8.0499999999999794</v>
      </c>
      <c r="V127" s="105">
        <v>41.683333333333351</v>
      </c>
      <c r="W127" s="106"/>
      <c r="X127" s="107"/>
      <c r="Y127" s="262"/>
      <c r="Z127" s="263"/>
      <c r="AA127" s="111">
        <f>M127-J127</f>
        <v>-419.11235505797822</v>
      </c>
      <c r="AB127" s="103">
        <f>M127/J127</f>
        <v>0.86029588164734061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2820.9527347898807</v>
      </c>
      <c r="N140" s="139">
        <f>M140/L140</f>
        <v>194.54846446826764</v>
      </c>
      <c r="O140" s="140">
        <f>L140-I140</f>
        <v>0</v>
      </c>
      <c r="P140" s="141">
        <f>N140-K140</f>
        <v>-32.106707945525471</v>
      </c>
      <c r="Q140" s="142">
        <f>N140/K140</f>
        <v>0.85834557577662585</v>
      </c>
      <c r="R140" s="278"/>
      <c r="S140" s="143">
        <f>S124</f>
        <v>0.70833333333333337</v>
      </c>
      <c r="T140" s="144">
        <f>INDEX(T124:T139,COUNTA(T124:T139))</f>
        <v>0.8305555555555556</v>
      </c>
      <c r="U140" s="145"/>
      <c r="V140" s="156"/>
      <c r="W140" s="135"/>
      <c r="X140" s="139"/>
      <c r="Y140" s="265"/>
      <c r="Z140" s="266"/>
      <c r="AA140" s="157">
        <f>M140-J140</f>
        <v>-465.54726521011935</v>
      </c>
      <c r="AB140" s="142">
        <f>M140/J140</f>
        <v>0.85834557577662574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9096</v>
      </c>
      <c r="G141" s="159">
        <f t="shared" ref="G141" si="48">E141*F141</f>
        <v>127616.87999999999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2405.1120088138073</v>
      </c>
      <c r="N141" s="163">
        <f>M141/L141</f>
        <v>601.27800220345182</v>
      </c>
      <c r="O141" s="165">
        <f>L141-I141</f>
        <v>0</v>
      </c>
      <c r="P141" s="166">
        <f>N141-K141</f>
        <v>-73.72199779654818</v>
      </c>
      <c r="Q141" s="152">
        <f>N141/K141</f>
        <v>0.89078222548659525</v>
      </c>
      <c r="R141" s="276">
        <f>Q157</f>
        <v>0.89078222548659525</v>
      </c>
      <c r="S141" s="167">
        <v>0.70839120370370368</v>
      </c>
      <c r="T141" s="168">
        <v>0.86597222222222225</v>
      </c>
      <c r="U141" s="169"/>
      <c r="V141" s="170">
        <v>226.91666666666674</v>
      </c>
      <c r="W141" s="168"/>
      <c r="X141" s="171"/>
      <c r="Y141" s="279"/>
      <c r="Z141" s="280"/>
      <c r="AA141" s="109">
        <f>M141-J141</f>
        <v>-294.88799118619272</v>
      </c>
      <c r="AB141" s="152">
        <f>M141/J141</f>
        <v>0.89078222548659525</v>
      </c>
      <c r="AC141" s="267">
        <f>AB157</f>
        <v>0.89078222548659525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2405.1120088138073</v>
      </c>
      <c r="N157" s="139">
        <f>M157/L157</f>
        <v>601.27800220345182</v>
      </c>
      <c r="O157" s="140">
        <f>L157-I157</f>
        <v>0</v>
      </c>
      <c r="P157" s="141">
        <f>N157-K157</f>
        <v>-73.72199779654818</v>
      </c>
      <c r="Q157" s="142">
        <f>N157/K157</f>
        <v>0.89078222548659525</v>
      </c>
      <c r="R157" s="278"/>
      <c r="S157" s="143">
        <f>S141</f>
        <v>0.70839120370370368</v>
      </c>
      <c r="T157" s="144">
        <f>INDEX(T141:T156,COUNTA(T141:T156))</f>
        <v>0.86597222222222225</v>
      </c>
      <c r="U157" s="145"/>
      <c r="V157" s="156"/>
      <c r="W157" s="135"/>
      <c r="X157" s="139"/>
      <c r="Y157" s="265"/>
      <c r="Z157" s="266"/>
      <c r="AA157" s="157">
        <f>M157-J157</f>
        <v>-294.88799118619272</v>
      </c>
      <c r="AB157" s="142">
        <f>M157/J157</f>
        <v>0.89078222548659525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1414</v>
      </c>
      <c r="G158" s="159">
        <f t="shared" ref="G158:G161" si="52">E158*F158</f>
        <v>38998.119999999995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2551.5789473684272</v>
      </c>
      <c r="N158" s="163">
        <f>M158/L158</f>
        <v>637.89473684210679</v>
      </c>
      <c r="O158" s="165">
        <f>L158-I158</f>
        <v>0</v>
      </c>
      <c r="P158" s="166">
        <f>N158-K158</f>
        <v>-112.10526315789321</v>
      </c>
      <c r="Q158" s="152">
        <f>N158/K158</f>
        <v>0.85052631578947568</v>
      </c>
      <c r="R158" s="276">
        <f>Q174</f>
        <v>0.85801117010067574</v>
      </c>
      <c r="S158" s="167">
        <v>0.70833333333333337</v>
      </c>
      <c r="T158" s="168">
        <v>0.73142361111111109</v>
      </c>
      <c r="U158" s="169"/>
      <c r="V158" s="170">
        <v>33.249999999999922</v>
      </c>
      <c r="W158" s="173"/>
      <c r="X158" s="151"/>
      <c r="Y158" s="279"/>
      <c r="Z158" s="280"/>
      <c r="AA158" s="109">
        <f>M158-J158</f>
        <v>-448.42105263157282</v>
      </c>
      <c r="AB158" s="152">
        <f>M158/J158</f>
        <v>0.85052631578947568</v>
      </c>
      <c r="AC158" s="267">
        <f>AB174</f>
        <v>0.85801117010067574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1070</v>
      </c>
      <c r="G159" s="95">
        <f t="shared" si="52"/>
        <v>25840.5</v>
      </c>
      <c r="H159" s="96"/>
      <c r="I159" s="97">
        <v>4</v>
      </c>
      <c r="J159" s="98">
        <v>3000</v>
      </c>
      <c r="K159" s="99">
        <f t="shared" ref="K159:K161" si="53">J159/I159</f>
        <v>750</v>
      </c>
      <c r="L159" s="100">
        <v>4</v>
      </c>
      <c r="M159" s="98">
        <f>F159/V159*60</f>
        <v>2547.6190476190532</v>
      </c>
      <c r="N159" s="99">
        <f>M159/L159</f>
        <v>636.90476190476329</v>
      </c>
      <c r="O159" s="101">
        <f>L159-I159</f>
        <v>0</v>
      </c>
      <c r="P159" s="102">
        <f>N159-K159</f>
        <v>-113.09523809523671</v>
      </c>
      <c r="Q159" s="103">
        <f>N159/K159</f>
        <v>0.84920634920635107</v>
      </c>
      <c r="R159" s="277"/>
      <c r="S159" s="1">
        <v>0.73541666666666672</v>
      </c>
      <c r="T159" s="2">
        <v>0.75291666666666668</v>
      </c>
      <c r="U159" s="104">
        <v>5.7500000000000995</v>
      </c>
      <c r="V159" s="105">
        <v>25.199999999999942</v>
      </c>
      <c r="W159" s="106"/>
      <c r="X159" s="107"/>
      <c r="Y159" s="262"/>
      <c r="Z159" s="263"/>
      <c r="AA159" s="111">
        <f>M159-J159</f>
        <v>-452.38095238094684</v>
      </c>
      <c r="AB159" s="103">
        <f>M159/J159</f>
        <v>0.84920634920635107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3110</v>
      </c>
      <c r="G160" s="95">
        <f t="shared" si="52"/>
        <v>48858.100000000006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2853.938312515937</v>
      </c>
      <c r="N160" s="99">
        <f>M160/L160</f>
        <v>951.31277083864563</v>
      </c>
      <c r="O160" s="101">
        <f>L160-I160</f>
        <v>0</v>
      </c>
      <c r="P160" s="102">
        <f>N160-K160</f>
        <v>-148.68722916135437</v>
      </c>
      <c r="Q160" s="103">
        <f>N160/K160</f>
        <v>0.86482979167149598</v>
      </c>
      <c r="R160" s="277"/>
      <c r="S160" s="1">
        <v>0.75625000000000009</v>
      </c>
      <c r="T160" s="2">
        <v>0.8016550925925926</v>
      </c>
      <c r="U160" s="104">
        <v>4.8000000000001108</v>
      </c>
      <c r="V160" s="105">
        <v>65.383333333333212</v>
      </c>
      <c r="W160" s="106"/>
      <c r="X160" s="107"/>
      <c r="Y160" s="262"/>
      <c r="Z160" s="263"/>
      <c r="AA160" s="111">
        <f>M160-J160</f>
        <v>-446.06168748406299</v>
      </c>
      <c r="AB160" s="103">
        <f>M160/J160</f>
        <v>0.8648297916714961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5691</v>
      </c>
      <c r="G161" s="95">
        <f t="shared" si="52"/>
        <v>101811.99</v>
      </c>
      <c r="H161" s="96"/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2857.8044357650988</v>
      </c>
      <c r="N161" s="99">
        <f>M161/L161</f>
        <v>714.4511089412747</v>
      </c>
      <c r="O161" s="101">
        <f>L161-I161</f>
        <v>0</v>
      </c>
      <c r="P161" s="102">
        <f>N161-K161</f>
        <v>-110.5488910587253</v>
      </c>
      <c r="Q161" s="103">
        <f>N161/K161</f>
        <v>0.86600134417124208</v>
      </c>
      <c r="R161" s="277"/>
      <c r="S161" s="1">
        <v>0.80625000000000002</v>
      </c>
      <c r="T161" s="2">
        <v>0.88922453703703708</v>
      </c>
      <c r="U161" s="104">
        <v>6.6166666666666885</v>
      </c>
      <c r="V161" s="105">
        <v>119.48333333333336</v>
      </c>
      <c r="W161" s="106"/>
      <c r="X161" s="107"/>
      <c r="Y161" s="262"/>
      <c r="Z161" s="263"/>
      <c r="AA161" s="111">
        <f>M161-J161</f>
        <v>-442.19556423490121</v>
      </c>
      <c r="AB161" s="103">
        <f>M161/J161</f>
        <v>0.86600134417124208</v>
      </c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54">AVERAGE(I158:I173)</f>
        <v>3.75</v>
      </c>
      <c r="J174" s="138">
        <f t="shared" si="54"/>
        <v>3150</v>
      </c>
      <c r="K174" s="139">
        <f t="shared" ref="K174" si="55">J174/I174</f>
        <v>840</v>
      </c>
      <c r="L174" s="137">
        <f t="shared" ref="L174:M174" si="56">AVERAGE(L158:L173)</f>
        <v>3.75</v>
      </c>
      <c r="M174" s="138">
        <f t="shared" si="56"/>
        <v>2702.7351858171287</v>
      </c>
      <c r="N174" s="139">
        <f>M174/L174</f>
        <v>720.7293828845676</v>
      </c>
      <c r="O174" s="140">
        <f>L174-I174</f>
        <v>0</v>
      </c>
      <c r="P174" s="141">
        <f>N174-K174</f>
        <v>-119.2706171154324</v>
      </c>
      <c r="Q174" s="142">
        <f>N174/K174</f>
        <v>0.85801117010067574</v>
      </c>
      <c r="R174" s="278"/>
      <c r="S174" s="143">
        <f>S158</f>
        <v>0.70833333333333337</v>
      </c>
      <c r="T174" s="144">
        <f>INDEX(T158:T173,COUNTA(T158:T173))</f>
        <v>0.88922453703703708</v>
      </c>
      <c r="U174" s="145"/>
      <c r="V174" s="156"/>
      <c r="W174" s="89"/>
      <c r="X174" s="91"/>
      <c r="Y174" s="265"/>
      <c r="Z174" s="266"/>
      <c r="AA174" s="157">
        <f>M174-J174</f>
        <v>-447.26481418287131</v>
      </c>
      <c r="AB174" s="142">
        <f>M174/J174</f>
        <v>0.85801117010067574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1944</v>
      </c>
      <c r="G175" s="159">
        <f t="shared" ref="G175:G177" si="57">E175*F175</f>
        <v>43312.32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2854.1598694942836</v>
      </c>
      <c r="N175" s="163">
        <f>M175/L175</f>
        <v>570.83197389885675</v>
      </c>
      <c r="O175" s="165">
        <f>L175-I175</f>
        <v>0</v>
      </c>
      <c r="P175" s="166">
        <f>N175-K175</f>
        <v>-89.168026101143255</v>
      </c>
      <c r="Q175" s="152">
        <f>N175/K175</f>
        <v>0.86489693014978297</v>
      </c>
      <c r="R175" s="276">
        <f>Q191</f>
        <v>0.8664142291175615</v>
      </c>
      <c r="S175" s="167">
        <v>0.7084259259259259</v>
      </c>
      <c r="T175" s="168">
        <v>0.7368055555555556</v>
      </c>
      <c r="U175" s="169"/>
      <c r="V175" s="170">
        <v>40.866666666666767</v>
      </c>
      <c r="W175" s="173"/>
      <c r="X175" s="151"/>
      <c r="Y175" s="279"/>
      <c r="Z175" s="280"/>
      <c r="AA175" s="109">
        <f>M175-J175</f>
        <v>-445.84013050571639</v>
      </c>
      <c r="AB175" s="152">
        <f>M175/J175</f>
        <v>0.86489693014978286</v>
      </c>
      <c r="AC175" s="267">
        <f>AB191</f>
        <v>0.86641422911756139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1903</v>
      </c>
      <c r="G176" s="95">
        <f t="shared" si="57"/>
        <v>34596.54</v>
      </c>
      <c r="H176" s="96"/>
      <c r="I176" s="97">
        <v>4</v>
      </c>
      <c r="J176" s="98">
        <v>3300</v>
      </c>
      <c r="K176" s="99">
        <f t="shared" ref="K176:K214" si="58">J176/I176</f>
        <v>825</v>
      </c>
      <c r="L176" s="100">
        <v>4</v>
      </c>
      <c r="M176" s="98">
        <f>F176/V176*60</f>
        <v>2848.565488565494</v>
      </c>
      <c r="N176" s="99">
        <f>M176/L176</f>
        <v>712.14137214137349</v>
      </c>
      <c r="O176" s="101">
        <f>L176-I176</f>
        <v>0</v>
      </c>
      <c r="P176" s="102">
        <f>N176-K176</f>
        <v>-112.85862785862651</v>
      </c>
      <c r="Q176" s="103">
        <f>N176/K176</f>
        <v>0.8632016632016648</v>
      </c>
      <c r="R176" s="277"/>
      <c r="S176" s="1">
        <v>0.73958333333333337</v>
      </c>
      <c r="T176" s="2">
        <v>0.76741898148148147</v>
      </c>
      <c r="U176" s="104">
        <v>3.9999999999999858</v>
      </c>
      <c r="V176" s="105">
        <v>40.083333333333258</v>
      </c>
      <c r="W176" s="106"/>
      <c r="X176" s="107"/>
      <c r="Y176" s="262"/>
      <c r="Z176" s="263"/>
      <c r="AA176" s="111">
        <f>M176-J176</f>
        <v>-451.43451143450602</v>
      </c>
      <c r="AB176" s="103">
        <f>M176/J176</f>
        <v>0.8632016632016648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8804</v>
      </c>
      <c r="G177" s="95">
        <f t="shared" si="57"/>
        <v>146674.64000000001</v>
      </c>
      <c r="H177" s="96"/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2874.7755102040801</v>
      </c>
      <c r="N177" s="99">
        <f>M177/L177</f>
        <v>718.69387755102002</v>
      </c>
      <c r="O177" s="101">
        <f>L177-I177</f>
        <v>0</v>
      </c>
      <c r="P177" s="102">
        <f>N177-K177</f>
        <v>-106.30612244897998</v>
      </c>
      <c r="Q177" s="103">
        <f>N177/K177</f>
        <v>0.87114409400123638</v>
      </c>
      <c r="R177" s="277"/>
      <c r="S177" s="1">
        <v>0.77239583333333328</v>
      </c>
      <c r="T177" s="2">
        <v>0.9</v>
      </c>
      <c r="U177" s="104">
        <v>7.1666666666666146</v>
      </c>
      <c r="V177" s="105">
        <v>183.75000000000011</v>
      </c>
      <c r="W177" s="106"/>
      <c r="X177" s="107"/>
      <c r="Y177" s="262"/>
      <c r="Z177" s="263"/>
      <c r="AA177" s="111">
        <f>M177-J177</f>
        <v>-425.22448979591991</v>
      </c>
      <c r="AB177" s="103">
        <f>M177/J177</f>
        <v>0.87114409400123638</v>
      </c>
      <c r="AC177" s="268"/>
    </row>
    <row r="178" spans="1:29" ht="15.75" customHeight="1">
      <c r="A178" s="271"/>
      <c r="B178" s="92"/>
      <c r="C178" s="260"/>
      <c r="D178" s="261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7"/>
      <c r="S178" s="1"/>
      <c r="T178" s="2"/>
      <c r="U178" s="104"/>
      <c r="V178" s="105"/>
      <c r="W178" s="106"/>
      <c r="X178" s="107"/>
      <c r="Y178" s="262"/>
      <c r="Z178" s="263"/>
      <c r="AA178" s="111"/>
      <c r="AB178" s="103"/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59">AVERAGE(I175:I190)</f>
        <v>4.333333333333333</v>
      </c>
      <c r="J191" s="138">
        <f t="shared" si="59"/>
        <v>3300</v>
      </c>
      <c r="K191" s="139">
        <f t="shared" ref="K191" si="60">J191/I191</f>
        <v>761.53846153846155</v>
      </c>
      <c r="L191" s="137">
        <f t="shared" ref="L191:M191" si="61">AVERAGE(L175:L190)</f>
        <v>4.333333333333333</v>
      </c>
      <c r="M191" s="138">
        <f t="shared" si="61"/>
        <v>2859.1669560879527</v>
      </c>
      <c r="N191" s="139">
        <f>M191/L191</f>
        <v>659.8077590972199</v>
      </c>
      <c r="O191" s="140">
        <f>L191-I191</f>
        <v>0</v>
      </c>
      <c r="P191" s="141">
        <f>N191-K191</f>
        <v>-101.73070244124165</v>
      </c>
      <c r="Q191" s="142">
        <f>N191/K191</f>
        <v>0.8664142291175615</v>
      </c>
      <c r="R191" s="278"/>
      <c r="S191" s="143">
        <f>S175</f>
        <v>0.7084259259259259</v>
      </c>
      <c r="T191" s="144">
        <f>INDEX(T175:T190,COUNTA(T175:T190))</f>
        <v>0.9</v>
      </c>
      <c r="U191" s="145"/>
      <c r="V191" s="156"/>
      <c r="W191" s="89"/>
      <c r="X191" s="91"/>
      <c r="Y191" s="265"/>
      <c r="Z191" s="266"/>
      <c r="AA191" s="157">
        <f>M191-J191</f>
        <v>-440.83304391204729</v>
      </c>
      <c r="AB191" s="142">
        <f>M191/J191</f>
        <v>0.86641422911756139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3938</v>
      </c>
      <c r="G192" s="159">
        <f t="shared" ref="G192:G194" si="62">E192*F192</f>
        <v>71592.84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3025.9978655282835</v>
      </c>
      <c r="N192" s="163">
        <f>M192/L192</f>
        <v>1008.6659551760945</v>
      </c>
      <c r="O192" s="165">
        <f>L192-I192</f>
        <v>0</v>
      </c>
      <c r="P192" s="166">
        <f>N192-K192</f>
        <v>-191.33404482390551</v>
      </c>
      <c r="Q192" s="152">
        <f>N192/K192</f>
        <v>0.84055496264674545</v>
      </c>
      <c r="R192" s="276">
        <f>Q208</f>
        <v>0.83994900738116041</v>
      </c>
      <c r="S192" s="167">
        <v>0.70833333333333337</v>
      </c>
      <c r="T192" s="168">
        <v>0.76255787037037037</v>
      </c>
      <c r="U192" s="169"/>
      <c r="V192" s="170">
        <v>78.083333333333286</v>
      </c>
      <c r="W192" s="173"/>
      <c r="X192" s="151"/>
      <c r="Y192" s="279"/>
      <c r="Z192" s="280"/>
      <c r="AA192" s="109">
        <f>M192-J192</f>
        <v>-574.00213447171654</v>
      </c>
      <c r="AB192" s="152">
        <f>M192/J192</f>
        <v>0.84055496264674545</v>
      </c>
      <c r="AC192" s="267">
        <f>AB208</f>
        <v>0.83994900738116041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6147</v>
      </c>
      <c r="G193" s="95">
        <f t="shared" si="62"/>
        <v>87779.159999999989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3029.3223819301847</v>
      </c>
      <c r="N193" s="99">
        <f>M193/L193</f>
        <v>1009.7741273100615</v>
      </c>
      <c r="O193" s="101">
        <f>L193-I193</f>
        <v>0</v>
      </c>
      <c r="P193" s="102">
        <f>N193-K193</f>
        <v>-190.22587268993846</v>
      </c>
      <c r="Q193" s="103">
        <f>N193/K193</f>
        <v>0.84147843942505129</v>
      </c>
      <c r="R193" s="277"/>
      <c r="S193" s="1">
        <v>0.77523148148148147</v>
      </c>
      <c r="T193" s="2">
        <v>0.85978009259259258</v>
      </c>
      <c r="U193" s="104">
        <v>18.249999999999975</v>
      </c>
      <c r="V193" s="105">
        <v>121.75</v>
      </c>
      <c r="W193" s="106">
        <v>0.85978009259259258</v>
      </c>
      <c r="X193" s="107">
        <v>0.91527777777777775</v>
      </c>
      <c r="Y193" s="262"/>
      <c r="Z193" s="263"/>
      <c r="AA193" s="111">
        <f>M193-J193</f>
        <v>-570.67761806981525</v>
      </c>
      <c r="AB193" s="103">
        <f>M193/J193</f>
        <v>0.84147843942505129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4675</v>
      </c>
      <c r="G194" s="95">
        <f t="shared" si="62"/>
        <v>66759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3016.1290322580649</v>
      </c>
      <c r="N194" s="99">
        <f>M194/L194</f>
        <v>1005.3763440860216</v>
      </c>
      <c r="O194" s="101">
        <f>L194-I194</f>
        <v>0</v>
      </c>
      <c r="P194" s="102">
        <f>N194-K194</f>
        <v>-194.62365591397838</v>
      </c>
      <c r="Q194" s="103">
        <f>N194/K194</f>
        <v>0.83781362007168469</v>
      </c>
      <c r="R194" s="277"/>
      <c r="S194" s="1">
        <v>0.91527777777777775</v>
      </c>
      <c r="T194" s="2">
        <v>0.97986111111111107</v>
      </c>
      <c r="U194" s="104">
        <v>79.916666666666629</v>
      </c>
      <c r="V194" s="105">
        <v>92.999999999999986</v>
      </c>
      <c r="W194" s="106"/>
      <c r="X194" s="107"/>
      <c r="Y194" s="262"/>
      <c r="Z194" s="263"/>
      <c r="AA194" s="111">
        <f>M194-J194</f>
        <v>-583.87096774193515</v>
      </c>
      <c r="AB194" s="103">
        <f>M194/J194</f>
        <v>0.83781362007168469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3">AVERAGE(I192:I207)</f>
        <v>3</v>
      </c>
      <c r="J208" s="138">
        <f t="shared" si="63"/>
        <v>3600</v>
      </c>
      <c r="K208" s="139">
        <f t="shared" ref="K208" si="64">J208/I208</f>
        <v>1200</v>
      </c>
      <c r="L208" s="137">
        <f t="shared" ref="L208:M208" si="65">AVERAGE(L192:L207)</f>
        <v>3</v>
      </c>
      <c r="M208" s="138">
        <f t="shared" si="65"/>
        <v>3023.8164265721775</v>
      </c>
      <c r="N208" s="139">
        <f t="shared" ref="N208:N214" si="66">M208/L208</f>
        <v>1007.9388088573925</v>
      </c>
      <c r="O208" s="140">
        <f t="shared" ref="O208:O214" si="67">L208-I208</f>
        <v>0</v>
      </c>
      <c r="P208" s="141">
        <f t="shared" ref="P208:P214" si="68">N208-K208</f>
        <v>-192.06119114260753</v>
      </c>
      <c r="Q208" s="142">
        <f t="shared" ref="Q208:Q214" si="69">N208/K208</f>
        <v>0.83994900738116041</v>
      </c>
      <c r="R208" s="278"/>
      <c r="S208" s="143">
        <f>S192</f>
        <v>0.70833333333333337</v>
      </c>
      <c r="T208" s="144">
        <f>INDEX(T192:T207,COUNTA(T192:T207))</f>
        <v>0.97986111111111107</v>
      </c>
      <c r="U208" s="145"/>
      <c r="V208" s="156"/>
      <c r="W208" s="89"/>
      <c r="X208" s="91"/>
      <c r="Y208" s="265"/>
      <c r="Z208" s="266"/>
      <c r="AA208" s="157">
        <f t="shared" ref="AA208:AA214" si="70">M208-J208</f>
        <v>-576.18357342782247</v>
      </c>
      <c r="AB208" s="142">
        <f t="shared" ref="AB208:AB214" si="71">M208/J208</f>
        <v>0.83994900738116041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2248</v>
      </c>
      <c r="G209" s="159">
        <f t="shared" ref="G209:G214" si="72">E209*F209</f>
        <v>40868.639999999999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3">F209/V209*60</f>
        <v>3016.325009317924</v>
      </c>
      <c r="N209" s="163">
        <f t="shared" si="66"/>
        <v>1005.4416697726414</v>
      </c>
      <c r="O209" s="165">
        <f t="shared" si="67"/>
        <v>0</v>
      </c>
      <c r="P209" s="166">
        <f t="shared" si="68"/>
        <v>-194.55833022735862</v>
      </c>
      <c r="Q209" s="152">
        <f t="shared" si="69"/>
        <v>0.83786805814386778</v>
      </c>
      <c r="R209" s="276">
        <f>Q225</f>
        <v>0.85752063055836425</v>
      </c>
      <c r="S209" s="167">
        <v>0.70853009259259259</v>
      </c>
      <c r="T209" s="168">
        <v>0.73958333333333337</v>
      </c>
      <c r="U209" s="169"/>
      <c r="V209" s="170">
        <v>44.716666666666725</v>
      </c>
      <c r="W209" s="168"/>
      <c r="X209" s="171"/>
      <c r="Y209" s="279"/>
      <c r="Z209" s="280"/>
      <c r="AA209" s="174">
        <f t="shared" si="70"/>
        <v>-583.67499068207599</v>
      </c>
      <c r="AB209" s="152">
        <f t="shared" si="71"/>
        <v>0.83786805814386778</v>
      </c>
      <c r="AC209" s="267">
        <f>AB225</f>
        <v>0.85752063055836436</v>
      </c>
    </row>
    <row r="210" spans="1:29" ht="15.75" customHeight="1">
      <c r="A210" s="271"/>
      <c r="B210" s="92" t="s">
        <v>115</v>
      </c>
      <c r="C210" s="260" t="s">
        <v>143</v>
      </c>
      <c r="D210" s="261"/>
      <c r="E210" s="93">
        <v>24.82</v>
      </c>
      <c r="F210" s="94">
        <v>1190</v>
      </c>
      <c r="G210" s="95">
        <f t="shared" si="72"/>
        <v>29535.8</v>
      </c>
      <c r="H210" s="96">
        <v>2</v>
      </c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 t="shared" si="73"/>
        <v>2831.4606741572975</v>
      </c>
      <c r="N210" s="99">
        <f t="shared" si="66"/>
        <v>707.86516853932437</v>
      </c>
      <c r="O210" s="101">
        <f t="shared" si="67"/>
        <v>0</v>
      </c>
      <c r="P210" s="102">
        <f t="shared" si="68"/>
        <v>-117.13483146067563</v>
      </c>
      <c r="Q210" s="103">
        <f t="shared" si="69"/>
        <v>0.85801838610827197</v>
      </c>
      <c r="R210" s="277"/>
      <c r="S210" s="1">
        <v>0.75069444444444444</v>
      </c>
      <c r="T210" s="2">
        <v>0.76820601851851855</v>
      </c>
      <c r="U210" s="104">
        <v>15.999999999999943</v>
      </c>
      <c r="V210" s="105">
        <v>25.216666666666718</v>
      </c>
      <c r="W210" s="106"/>
      <c r="X210" s="113"/>
      <c r="Y210" s="262"/>
      <c r="Z210" s="263"/>
      <c r="AA210" s="175">
        <f t="shared" si="70"/>
        <v>-468.53932584270251</v>
      </c>
      <c r="AB210" s="103">
        <f t="shared" si="71"/>
        <v>0.85801838610827197</v>
      </c>
      <c r="AC210" s="268"/>
    </row>
    <row r="211" spans="1:29" ht="15.75" customHeight="1">
      <c r="A211" s="271"/>
      <c r="B211" s="92" t="s">
        <v>115</v>
      </c>
      <c r="C211" s="260" t="s">
        <v>148</v>
      </c>
      <c r="D211" s="261"/>
      <c r="E211" s="93">
        <v>25.03</v>
      </c>
      <c r="F211" s="94">
        <v>1044</v>
      </c>
      <c r="G211" s="95">
        <f t="shared" si="72"/>
        <v>26131.32</v>
      </c>
      <c r="H211" s="96">
        <v>2</v>
      </c>
      <c r="I211" s="97">
        <v>4</v>
      </c>
      <c r="J211" s="98">
        <v>3300</v>
      </c>
      <c r="K211" s="99">
        <f t="shared" si="58"/>
        <v>825</v>
      </c>
      <c r="L211" s="100">
        <v>4</v>
      </c>
      <c r="M211" s="98">
        <f t="shared" si="73"/>
        <v>2832.25320271288</v>
      </c>
      <c r="N211" s="99">
        <f t="shared" si="66"/>
        <v>708.06330067822</v>
      </c>
      <c r="O211" s="101">
        <f t="shared" si="67"/>
        <v>0</v>
      </c>
      <c r="P211" s="102">
        <f t="shared" si="68"/>
        <v>-116.93669932178</v>
      </c>
      <c r="Q211" s="103">
        <f t="shared" si="69"/>
        <v>0.85825854627663034</v>
      </c>
      <c r="R211" s="277"/>
      <c r="S211" s="1">
        <v>0.78125</v>
      </c>
      <c r="T211" s="2">
        <v>0.79660879629629633</v>
      </c>
      <c r="U211" s="104">
        <v>18.783333333333285</v>
      </c>
      <c r="V211" s="105">
        <v>22.116666666666713</v>
      </c>
      <c r="W211" s="106"/>
      <c r="X211" s="113"/>
      <c r="Y211" s="262"/>
      <c r="Z211" s="263"/>
      <c r="AA211" s="175">
        <f t="shared" si="70"/>
        <v>-467.74679728711999</v>
      </c>
      <c r="AB211" s="103">
        <f t="shared" si="71"/>
        <v>0.85825854627663034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2489</v>
      </c>
      <c r="G212" s="95">
        <f t="shared" si="72"/>
        <v>45250.02</v>
      </c>
      <c r="H212" s="96"/>
      <c r="I212" s="97">
        <v>4</v>
      </c>
      <c r="J212" s="98">
        <v>3000</v>
      </c>
      <c r="K212" s="99">
        <f t="shared" si="58"/>
        <v>750</v>
      </c>
      <c r="L212" s="100">
        <v>4</v>
      </c>
      <c r="M212" s="98">
        <f t="shared" si="73"/>
        <v>2607.7997671711241</v>
      </c>
      <c r="N212" s="99">
        <f t="shared" si="66"/>
        <v>651.94994179278103</v>
      </c>
      <c r="O212" s="101">
        <f t="shared" si="67"/>
        <v>0</v>
      </c>
      <c r="P212" s="102">
        <f t="shared" si="68"/>
        <v>-98.050058207218967</v>
      </c>
      <c r="Q212" s="103">
        <f t="shared" si="69"/>
        <v>0.86926658905704135</v>
      </c>
      <c r="R212" s="277"/>
      <c r="S212" s="1">
        <v>0.8076388888888888</v>
      </c>
      <c r="T212" s="2">
        <v>0.84740740740740739</v>
      </c>
      <c r="U212" s="104">
        <v>15.883333333333152</v>
      </c>
      <c r="V212" s="105">
        <v>57.266666666666772</v>
      </c>
      <c r="W212" s="106">
        <v>0.84740740740740739</v>
      </c>
      <c r="X212" s="107">
        <v>0.90277777777777757</v>
      </c>
      <c r="Y212" s="262"/>
      <c r="Z212" s="263"/>
      <c r="AA212" s="175">
        <f t="shared" si="70"/>
        <v>-392.20023282887587</v>
      </c>
      <c r="AB212" s="103">
        <f t="shared" si="71"/>
        <v>0.86926658905704135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2157</v>
      </c>
      <c r="G213" s="95">
        <f t="shared" si="72"/>
        <v>53989.71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 t="shared" si="73"/>
        <v>2845.4378893367357</v>
      </c>
      <c r="N213" s="99">
        <f t="shared" si="66"/>
        <v>711.35947233418392</v>
      </c>
      <c r="O213" s="101">
        <f t="shared" si="67"/>
        <v>0</v>
      </c>
      <c r="P213" s="102">
        <f t="shared" si="68"/>
        <v>-113.64052766581608</v>
      </c>
      <c r="Q213" s="103">
        <f t="shared" si="69"/>
        <v>0.86225390585961692</v>
      </c>
      <c r="R213" s="277"/>
      <c r="S213" s="1">
        <v>0.90277777777777757</v>
      </c>
      <c r="T213" s="2">
        <v>0.93436342592592592</v>
      </c>
      <c r="U213" s="104">
        <v>79.733333333333064</v>
      </c>
      <c r="V213" s="105">
        <v>45.483333333333618</v>
      </c>
      <c r="W213" s="106"/>
      <c r="X213" s="107"/>
      <c r="Y213" s="262"/>
      <c r="Z213" s="263"/>
      <c r="AA213" s="175">
        <f t="shared" si="70"/>
        <v>-454.56211066326432</v>
      </c>
      <c r="AB213" s="103">
        <f t="shared" si="71"/>
        <v>0.86225390585961692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24.82</v>
      </c>
      <c r="F214" s="94">
        <v>2633</v>
      </c>
      <c r="G214" s="115">
        <f t="shared" si="72"/>
        <v>65351.06</v>
      </c>
      <c r="H214" s="116"/>
      <c r="I214" s="97">
        <v>4</v>
      </c>
      <c r="J214" s="98">
        <v>3300</v>
      </c>
      <c r="K214" s="99">
        <f t="shared" si="58"/>
        <v>825</v>
      </c>
      <c r="L214" s="100">
        <v>4</v>
      </c>
      <c r="M214" s="98">
        <f t="shared" si="73"/>
        <v>2845.6319423596519</v>
      </c>
      <c r="N214" s="99">
        <f t="shared" si="66"/>
        <v>711.40798558991298</v>
      </c>
      <c r="O214" s="101">
        <f t="shared" si="67"/>
        <v>0</v>
      </c>
      <c r="P214" s="102">
        <f t="shared" si="68"/>
        <v>-113.59201441008702</v>
      </c>
      <c r="Q214" s="103">
        <f t="shared" si="69"/>
        <v>0.86231270980595509</v>
      </c>
      <c r="R214" s="277"/>
      <c r="S214" s="1">
        <v>0.94755787037037043</v>
      </c>
      <c r="T214" s="2">
        <v>0.98611111111111116</v>
      </c>
      <c r="U214" s="104">
        <v>19.000000000000092</v>
      </c>
      <c r="V214" s="105">
        <v>55.516666666666659</v>
      </c>
      <c r="W214" s="106"/>
      <c r="X214" s="4"/>
      <c r="Y214" s="262"/>
      <c r="Z214" s="263"/>
      <c r="AA214" s="175">
        <f t="shared" si="70"/>
        <v>-454.36805764034807</v>
      </c>
      <c r="AB214" s="103">
        <f t="shared" si="71"/>
        <v>0.86231270980595509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74">AVERAGE(I209:I224)</f>
        <v>3.8333333333333335</v>
      </c>
      <c r="J225" s="138">
        <f t="shared" si="74"/>
        <v>3300</v>
      </c>
      <c r="K225" s="139">
        <f t="shared" ref="K225" si="75">J225/I225</f>
        <v>860.86956521739125</v>
      </c>
      <c r="L225" s="137">
        <f t="shared" ref="L225:M225" si="76">AVERAGE(L209:L224)</f>
        <v>3.8333333333333335</v>
      </c>
      <c r="M225" s="138">
        <f t="shared" si="76"/>
        <v>2829.8180808426023</v>
      </c>
      <c r="N225" s="139">
        <f>M225/L225</f>
        <v>738.21341239372225</v>
      </c>
      <c r="O225" s="140">
        <f>L225-I225</f>
        <v>0</v>
      </c>
      <c r="P225" s="141">
        <f>N225-K225</f>
        <v>-122.656152823669</v>
      </c>
      <c r="Q225" s="142">
        <f>N225/K225</f>
        <v>0.85752063055836425</v>
      </c>
      <c r="R225" s="278"/>
      <c r="S225" s="143">
        <f>S209</f>
        <v>0.70853009259259259</v>
      </c>
      <c r="T225" s="144">
        <f>INDEX(T209:T224,COUNTA(T209:T224))</f>
        <v>0.98611111111111116</v>
      </c>
      <c r="U225" s="145"/>
      <c r="V225" s="156"/>
      <c r="W225" s="135"/>
      <c r="X225" s="139"/>
      <c r="Y225" s="265"/>
      <c r="Z225" s="266"/>
      <c r="AA225" s="177">
        <f>M225-J225</f>
        <v>-470.18191915739772</v>
      </c>
      <c r="AB225" s="142">
        <f>M225/J225</f>
        <v>0.85752063055836436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362" priority="1" operator="greaterThan">
      <formula>0</formula>
    </cfRule>
  </conditionalFormatting>
  <conditionalFormatting sqref="P5:P225 AA5:AA225">
    <cfRule type="cellIs" dxfId="361" priority="4" operator="lessThan">
      <formula>0</formula>
    </cfRule>
  </conditionalFormatting>
  <conditionalFormatting sqref="Q5:Q225 AB5:AB225">
    <cfRule type="cellIs" dxfId="360" priority="2" operator="greaterThan">
      <formula>1</formula>
    </cfRule>
    <cfRule type="cellIs" dxfId="359" priority="3" operator="lessThan">
      <formula>0.8</formula>
    </cfRule>
  </conditionalFormatting>
  <conditionalFormatting sqref="AC5:AC23 R5:R225 AC124:AC129">
    <cfRule type="cellIs" dxfId="358" priority="5" operator="lessThan">
      <formula>0.8</formula>
    </cfRule>
  </conditionalFormatting>
  <conditionalFormatting sqref="AC29:AC37">
    <cfRule type="cellIs" dxfId="357" priority="15" operator="lessThan">
      <formula>0.8</formula>
    </cfRule>
  </conditionalFormatting>
  <conditionalFormatting sqref="AC39:AC44">
    <cfRule type="cellIs" dxfId="356" priority="14" operator="lessThan">
      <formula>0.8</formula>
    </cfRule>
  </conditionalFormatting>
  <conditionalFormatting sqref="AC56">
    <cfRule type="cellIs" dxfId="355" priority="16" operator="lessThan">
      <formula>0.8</formula>
    </cfRule>
  </conditionalFormatting>
  <conditionalFormatting sqref="AC73">
    <cfRule type="cellIs" dxfId="354" priority="13" operator="lessThan">
      <formula>0.8</formula>
    </cfRule>
  </conditionalFormatting>
  <conditionalFormatting sqref="AC90">
    <cfRule type="cellIs" dxfId="353" priority="7" operator="lessThan">
      <formula>0.8</formula>
    </cfRule>
  </conditionalFormatting>
  <conditionalFormatting sqref="AC107:AC112">
    <cfRule type="cellIs" dxfId="352" priority="6" operator="lessThan">
      <formula>0.8</formula>
    </cfRule>
  </conditionalFormatting>
  <conditionalFormatting sqref="AC141:AC146">
    <cfRule type="cellIs" dxfId="351" priority="12" operator="lessThan">
      <formula>0.8</formula>
    </cfRule>
  </conditionalFormatting>
  <conditionalFormatting sqref="AC158">
    <cfRule type="cellIs" dxfId="350" priority="11" operator="lessThan">
      <formula>0.8</formula>
    </cfRule>
  </conditionalFormatting>
  <conditionalFormatting sqref="AC175">
    <cfRule type="cellIs" dxfId="349" priority="10" operator="lessThan">
      <formula>0.8</formula>
    </cfRule>
  </conditionalFormatting>
  <conditionalFormatting sqref="AC192">
    <cfRule type="cellIs" dxfId="348" priority="9" operator="lessThan">
      <formula>0.8</formula>
    </cfRule>
  </conditionalFormatting>
  <conditionalFormatting sqref="AC209:AC214">
    <cfRule type="cellIs" dxfId="347" priority="8" operator="lessThan">
      <formula>0.8</formula>
    </cfRule>
  </conditionalFormatting>
  <dataValidations count="1">
    <dataValidation type="list" allowBlank="1" showInputMessage="1" showErrorMessage="1" sqref="Y5:Z225" xr:uid="{8B6C7243-7B61-431A-96FB-15A1CEB15A63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6177-4945-4634-835C-1FDF81971EFC}">
  <sheetPr codeName="工作表4"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85701</v>
      </c>
      <c r="E1" s="77" t="s">
        <v>3</v>
      </c>
      <c r="F1" s="78">
        <f>SUM(G5:G157)</f>
        <v>3751977.72</v>
      </c>
      <c r="G1" s="79" t="s">
        <v>73</v>
      </c>
      <c r="H1" s="80">
        <f>L21+L38+L55+L72+L89+L106+L123+L140+L157</f>
        <v>169.78571428571428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45913</v>
      </c>
      <c r="B2" s="326"/>
      <c r="C2" s="82" t="s">
        <v>34</v>
      </c>
      <c r="D2" s="83">
        <f>AVERAGE(N21,N38,N55,N72,N89,N106,N123,N140,N157)</f>
        <v>140.01233285164241</v>
      </c>
      <c r="E2" s="83" t="s">
        <v>80</v>
      </c>
      <c r="F2" s="84">
        <f>F1/D1</f>
        <v>43.77985927818812</v>
      </c>
      <c r="G2" s="85" t="s">
        <v>81</v>
      </c>
      <c r="H2" s="86">
        <f>COUNT(H5:H157)</f>
        <v>0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3213</v>
      </c>
      <c r="G5" s="159">
        <f t="shared" ref="G5:G6" si="0">E5*F5</f>
        <v>63296.1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1065.0828729281768</v>
      </c>
      <c r="N5" s="163">
        <f>M5/L5</f>
        <v>81.929451763705913</v>
      </c>
      <c r="O5" s="179">
        <f>L5-I5</f>
        <v>0</v>
      </c>
      <c r="P5" s="180">
        <f>N5-K5</f>
        <v>-10.378240543986394</v>
      </c>
      <c r="Q5" s="132">
        <f>N5/K5</f>
        <v>0.88756906077348074</v>
      </c>
      <c r="R5" s="277">
        <f>Q21</f>
        <v>0.88078721621998135</v>
      </c>
      <c r="S5" s="167">
        <v>0.25</v>
      </c>
      <c r="T5" s="168">
        <v>0.37569444444444444</v>
      </c>
      <c r="U5" s="169"/>
      <c r="V5" s="170">
        <v>181</v>
      </c>
      <c r="W5" s="87"/>
      <c r="X5" s="88"/>
      <c r="Y5" s="279"/>
      <c r="Z5" s="280"/>
      <c r="AA5" s="109">
        <f>M5-J5</f>
        <v>-134.91712707182319</v>
      </c>
      <c r="AB5" s="110">
        <f>M5/J5</f>
        <v>0.88756906077348063</v>
      </c>
      <c r="AC5" s="292">
        <f>AB21</f>
        <v>0.88078721621998135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1913</v>
      </c>
      <c r="G6" s="95">
        <f t="shared" si="0"/>
        <v>57332.61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2281.9085487077523</v>
      </c>
      <c r="N6" s="99">
        <f>M6/L6</f>
        <v>114.09542743538762</v>
      </c>
      <c r="O6" s="101">
        <f>L6-I6</f>
        <v>0</v>
      </c>
      <c r="P6" s="102">
        <f>N6-K6</f>
        <v>-15.90457256461238</v>
      </c>
      <c r="Q6" s="103">
        <f>N6/K6</f>
        <v>0.87765713411836632</v>
      </c>
      <c r="R6" s="277"/>
      <c r="S6" s="1">
        <v>0.47847222222222219</v>
      </c>
      <c r="T6" s="2">
        <v>0.51340277777777776</v>
      </c>
      <c r="U6" s="104">
        <v>60.916666666666622</v>
      </c>
      <c r="V6" s="105">
        <v>50.300000000000026</v>
      </c>
      <c r="W6" s="2"/>
      <c r="X6" s="107"/>
      <c r="Y6" s="262"/>
      <c r="Z6" s="263"/>
      <c r="AA6" s="111">
        <f>M6-J6</f>
        <v>-318.09145129224771</v>
      </c>
      <c r="AB6" s="112">
        <f>M6/J6</f>
        <v>0.87765713411836621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1673.4957108179647</v>
      </c>
      <c r="N21" s="139">
        <f t="shared" ref="N21:N27" si="5">M21/L21</f>
        <v>101.42398247381604</v>
      </c>
      <c r="O21" s="140">
        <f t="shared" ref="O21:O27" si="6">L21-I21</f>
        <v>0</v>
      </c>
      <c r="P21" s="141">
        <f t="shared" ref="P21:P27" si="7">N21-K21</f>
        <v>-13.727532677699116</v>
      </c>
      <c r="Q21" s="142">
        <f t="shared" ref="Q21:Q27" si="8">N21/K21</f>
        <v>0.88078721621998135</v>
      </c>
      <c r="R21" s="278"/>
      <c r="S21" s="143">
        <f>S5</f>
        <v>0.25</v>
      </c>
      <c r="T21" s="144">
        <f>INDEX(T5:T20,COUNTA(T5:T20))</f>
        <v>0.51340277777777776</v>
      </c>
      <c r="U21" s="145"/>
      <c r="V21" s="145"/>
      <c r="W21" s="146"/>
      <c r="X21" s="147"/>
      <c r="Y21" s="265"/>
      <c r="Z21" s="266"/>
      <c r="AA21" s="148">
        <f t="shared" ref="AA21:AA27" si="9">M21-J21</f>
        <v>-226.50428918203534</v>
      </c>
      <c r="AB21" s="149">
        <f t="shared" ref="AB21:AB27" si="10">M21/J21</f>
        <v>0.88078721621998135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1069</v>
      </c>
      <c r="G22" s="159">
        <f t="shared" ref="G22:G27" si="11">E22*F22</f>
        <v>76839.72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1711.921708185055</v>
      </c>
      <c r="N22" s="163">
        <f t="shared" si="5"/>
        <v>65.843142622502114</v>
      </c>
      <c r="O22" s="165">
        <f t="shared" si="6"/>
        <v>0</v>
      </c>
      <c r="P22" s="166">
        <f t="shared" si="7"/>
        <v>-11.079934300574806</v>
      </c>
      <c r="Q22" s="152">
        <f t="shared" si="8"/>
        <v>0.85596085409252753</v>
      </c>
      <c r="R22" s="276">
        <f>Q38</f>
        <v>0.86320920050808714</v>
      </c>
      <c r="S22" s="167">
        <v>0.29166666666666669</v>
      </c>
      <c r="T22" s="168">
        <v>0.31768518518518518</v>
      </c>
      <c r="U22" s="169"/>
      <c r="V22" s="170">
        <v>37.466666666666633</v>
      </c>
      <c r="W22" s="181"/>
      <c r="X22" s="163"/>
      <c r="Y22" s="279"/>
      <c r="Z22" s="280"/>
      <c r="AA22" s="109">
        <f t="shared" si="9"/>
        <v>-288.07829181494503</v>
      </c>
      <c r="AB22" s="152">
        <f t="shared" si="10"/>
        <v>0.85596085409252753</v>
      </c>
      <c r="AC22" s="352">
        <f>AB38</f>
        <v>0.86320920050808714</v>
      </c>
    </row>
    <row r="23" spans="1:43" ht="15.75" customHeight="1">
      <c r="A23" s="282"/>
      <c r="B23" s="92" t="s">
        <v>169</v>
      </c>
      <c r="C23" s="286" t="s">
        <v>170</v>
      </c>
      <c r="D23" s="286"/>
      <c r="E23" s="93">
        <v>51.86</v>
      </c>
      <c r="F23" s="94">
        <v>1377</v>
      </c>
      <c r="G23" s="95">
        <f t="shared" si="11"/>
        <v>71411.22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1721.84786384161</v>
      </c>
      <c r="N23" s="99">
        <f t="shared" si="5"/>
        <v>66.22491784006192</v>
      </c>
      <c r="O23" s="101">
        <f t="shared" si="6"/>
        <v>0</v>
      </c>
      <c r="P23" s="102">
        <f t="shared" si="7"/>
        <v>-10.698159083015</v>
      </c>
      <c r="Q23" s="103">
        <f t="shared" si="8"/>
        <v>0.86092393192080496</v>
      </c>
      <c r="R23" s="277"/>
      <c r="S23" s="1">
        <v>0.32153935185185184</v>
      </c>
      <c r="T23" s="2">
        <v>0.35486111111111113</v>
      </c>
      <c r="U23" s="104">
        <v>5.5499999999999883</v>
      </c>
      <c r="V23" s="105">
        <v>47.983333333333377</v>
      </c>
      <c r="W23" s="106"/>
      <c r="X23" s="107"/>
      <c r="Y23" s="262"/>
      <c r="Z23" s="263"/>
      <c r="AA23" s="111">
        <f t="shared" si="9"/>
        <v>-278.15213615839002</v>
      </c>
      <c r="AB23" s="103">
        <f t="shared" si="10"/>
        <v>0.86092393192080496</v>
      </c>
      <c r="AC23" s="294"/>
    </row>
    <row r="24" spans="1:43" ht="15.75" customHeight="1">
      <c r="A24" s="282"/>
      <c r="B24" s="92" t="s">
        <v>169</v>
      </c>
      <c r="C24" s="286" t="s">
        <v>211</v>
      </c>
      <c r="D24" s="286"/>
      <c r="E24" s="93">
        <v>57.3</v>
      </c>
      <c r="F24" s="94">
        <v>1018</v>
      </c>
      <c r="G24" s="95">
        <f t="shared" si="11"/>
        <v>58331.399999999994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1714.927468413664</v>
      </c>
      <c r="N24" s="99">
        <f t="shared" si="5"/>
        <v>65.958748785140926</v>
      </c>
      <c r="O24" s="101">
        <f t="shared" si="6"/>
        <v>0</v>
      </c>
      <c r="P24" s="102">
        <f t="shared" si="7"/>
        <v>-10.964328137935993</v>
      </c>
      <c r="Q24" s="103">
        <f t="shared" si="8"/>
        <v>0.85746373420683208</v>
      </c>
      <c r="R24" s="277"/>
      <c r="S24" s="1">
        <v>0.35929398148148151</v>
      </c>
      <c r="T24" s="2">
        <v>0.3840277777777778</v>
      </c>
      <c r="U24" s="104">
        <v>6.3833333333333453</v>
      </c>
      <c r="V24" s="105">
        <v>35.616666666666667</v>
      </c>
      <c r="W24" s="106"/>
      <c r="X24" s="107"/>
      <c r="Y24" s="262"/>
      <c r="Z24" s="263"/>
      <c r="AA24" s="111">
        <f t="shared" si="9"/>
        <v>-285.07253158633603</v>
      </c>
      <c r="AB24" s="103">
        <f t="shared" si="10"/>
        <v>0.85746373420683197</v>
      </c>
      <c r="AC24" s="294"/>
    </row>
    <row r="25" spans="1:43" ht="15.75" customHeight="1">
      <c r="A25" s="282"/>
      <c r="B25" s="92" t="s">
        <v>169</v>
      </c>
      <c r="C25" s="286" t="s">
        <v>171</v>
      </c>
      <c r="D25" s="286"/>
      <c r="E25" s="93">
        <v>56.77</v>
      </c>
      <c r="F25" s="94">
        <v>3733</v>
      </c>
      <c r="G25" s="95">
        <f t="shared" si="11"/>
        <v>211922.41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1748.9328474752733</v>
      </c>
      <c r="N25" s="99">
        <f t="shared" si="5"/>
        <v>67.266647979818202</v>
      </c>
      <c r="O25" s="101">
        <f t="shared" si="6"/>
        <v>0</v>
      </c>
      <c r="P25" s="102">
        <f t="shared" si="7"/>
        <v>-9.6564289432587174</v>
      </c>
      <c r="Q25" s="103">
        <f t="shared" si="8"/>
        <v>0.87446642373763672</v>
      </c>
      <c r="R25" s="277"/>
      <c r="S25" s="1">
        <v>0.3888888888888889</v>
      </c>
      <c r="T25" s="2">
        <v>0.47782407407407407</v>
      </c>
      <c r="U25" s="104">
        <v>6.9999999999999751</v>
      </c>
      <c r="V25" s="105">
        <v>128.06666666666666</v>
      </c>
      <c r="W25" s="106">
        <v>0.47782407407407407</v>
      </c>
      <c r="X25" s="107">
        <v>0.51887731481481481</v>
      </c>
      <c r="Y25" s="262"/>
      <c r="Z25" s="263"/>
      <c r="AA25" s="111">
        <f t="shared" si="9"/>
        <v>-251.06715252472668</v>
      </c>
      <c r="AB25" s="103">
        <f t="shared" si="10"/>
        <v>0.87446642373763661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1515</v>
      </c>
      <c r="G26" s="95">
        <f t="shared" si="11"/>
        <v>86809.5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1721.0476491006609</v>
      </c>
      <c r="N26" s="99">
        <f t="shared" si="5"/>
        <v>68.841905964026438</v>
      </c>
      <c r="O26" s="101">
        <f t="shared" si="6"/>
        <v>0</v>
      </c>
      <c r="P26" s="102">
        <f t="shared" si="7"/>
        <v>-11.158094035973562</v>
      </c>
      <c r="Q26" s="103">
        <f t="shared" si="8"/>
        <v>0.8605238245503305</v>
      </c>
      <c r="R26" s="277"/>
      <c r="S26" s="1">
        <v>0.51887731481481481</v>
      </c>
      <c r="T26" s="2">
        <v>0.55555555555555558</v>
      </c>
      <c r="U26" s="104">
        <v>59.11666666666666</v>
      </c>
      <c r="V26" s="105">
        <v>52.81666666666672</v>
      </c>
      <c r="W26" s="106"/>
      <c r="X26" s="107"/>
      <c r="Y26" s="262"/>
      <c r="Z26" s="263"/>
      <c r="AA26" s="111">
        <f t="shared" si="9"/>
        <v>-278.95235089933908</v>
      </c>
      <c r="AB26" s="103">
        <f t="shared" si="10"/>
        <v>0.8605238245503305</v>
      </c>
      <c r="AC26" s="294"/>
    </row>
    <row r="27" spans="1:43" ht="15.75" customHeight="1">
      <c r="A27" s="282"/>
      <c r="B27" s="92" t="s">
        <v>172</v>
      </c>
      <c r="C27" s="286" t="s">
        <v>182</v>
      </c>
      <c r="D27" s="286"/>
      <c r="E27" s="93">
        <v>77.34</v>
      </c>
      <c r="F27" s="94">
        <v>2082</v>
      </c>
      <c r="G27" s="115">
        <f t="shared" si="11"/>
        <v>161021.88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1739.8328690807832</v>
      </c>
      <c r="N27" s="99">
        <f t="shared" si="5"/>
        <v>69.593314763231334</v>
      </c>
      <c r="O27" s="101">
        <f t="shared" si="6"/>
        <v>0</v>
      </c>
      <c r="P27" s="102">
        <f t="shared" si="7"/>
        <v>-10.406685236768666</v>
      </c>
      <c r="Q27" s="103">
        <f t="shared" si="8"/>
        <v>0.86991643454039169</v>
      </c>
      <c r="R27" s="277"/>
      <c r="S27" s="1">
        <v>0.5591666666666667</v>
      </c>
      <c r="T27" s="2">
        <v>0.60902777777777772</v>
      </c>
      <c r="U27" s="104">
        <v>5.2000000000000135</v>
      </c>
      <c r="V27" s="105">
        <v>71.799999999999869</v>
      </c>
      <c r="W27" s="106"/>
      <c r="X27" s="107"/>
      <c r="Y27" s="262"/>
      <c r="Z27" s="263"/>
      <c r="AA27" s="111">
        <f t="shared" si="9"/>
        <v>-260.16713091921679</v>
      </c>
      <c r="AB27" s="103">
        <f t="shared" si="10"/>
        <v>0.86991643454039158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25.666666666666668</v>
      </c>
      <c r="J38" s="138">
        <f t="shared" si="14"/>
        <v>2000</v>
      </c>
      <c r="K38" s="139">
        <f t="shared" ref="K38" si="15">J38/I38</f>
        <v>77.922077922077918</v>
      </c>
      <c r="L38" s="137">
        <f t="shared" ref="L38:M38" si="16">AVERAGE(L22:L37)</f>
        <v>25.666666666666668</v>
      </c>
      <c r="M38" s="138">
        <f t="shared" si="16"/>
        <v>1726.4184010161744</v>
      </c>
      <c r="N38" s="139">
        <f>M38/L38</f>
        <v>67.263054585045751</v>
      </c>
      <c r="O38" s="140">
        <f>L38-I38</f>
        <v>0</v>
      </c>
      <c r="P38" s="141">
        <f>N38-K38</f>
        <v>-10.659023337032167</v>
      </c>
      <c r="Q38" s="142">
        <f>N38/K38</f>
        <v>0.86320920050808714</v>
      </c>
      <c r="R38" s="278"/>
      <c r="S38" s="143">
        <f>S22</f>
        <v>0.29166666666666669</v>
      </c>
      <c r="T38" s="144">
        <f>INDEX(T22:T37,COUNTA(T22:T37))</f>
        <v>0.60902777777777772</v>
      </c>
      <c r="U38" s="145"/>
      <c r="V38" s="156"/>
      <c r="W38" s="135"/>
      <c r="X38" s="139"/>
      <c r="Y38" s="265"/>
      <c r="Z38" s="266"/>
      <c r="AA38" s="157">
        <f>M38-J38</f>
        <v>-273.58159898382564</v>
      </c>
      <c r="AB38" s="142">
        <f>M38/J38</f>
        <v>0.86320920050808714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1650</v>
      </c>
      <c r="G39" s="159">
        <f t="shared" ref="G39:G42" si="17">E39*F39</f>
        <v>81708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1725.7408483439847</v>
      </c>
      <c r="N39" s="163">
        <f>M39/L39</f>
        <v>71.905868680999362</v>
      </c>
      <c r="O39" s="165">
        <f>L39-I39</f>
        <v>0</v>
      </c>
      <c r="P39" s="166">
        <f>N39-K39</f>
        <v>-11.427464652333967</v>
      </c>
      <c r="Q39" s="152">
        <f>N39/K39</f>
        <v>0.86287042417199233</v>
      </c>
      <c r="R39" s="276">
        <f>Q55</f>
        <v>0.86735410098203547</v>
      </c>
      <c r="S39" s="167">
        <v>0.33333333333333331</v>
      </c>
      <c r="T39" s="168">
        <v>0.37317129629629631</v>
      </c>
      <c r="U39" s="169"/>
      <c r="V39" s="170">
        <v>57.36666666666671</v>
      </c>
      <c r="W39" s="87"/>
      <c r="X39" s="88"/>
      <c r="Y39" s="279"/>
      <c r="Z39" s="280"/>
      <c r="AA39" s="109">
        <f>M39-J39</f>
        <v>-274.25915165601532</v>
      </c>
      <c r="AB39" s="152">
        <f>M39/J39</f>
        <v>0.86287042417199233</v>
      </c>
      <c r="AC39" s="352">
        <f>AB55</f>
        <v>0.86735410098203536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1870</v>
      </c>
      <c r="G40" s="95">
        <f t="shared" si="17"/>
        <v>96903.4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1555.4528650646955</v>
      </c>
      <c r="N40" s="99">
        <f>M40/L40</f>
        <v>70.702402957486157</v>
      </c>
      <c r="O40" s="101">
        <f>L40-I40</f>
        <v>0</v>
      </c>
      <c r="P40" s="102">
        <f>N40-K40</f>
        <v>-11.115778860695656</v>
      </c>
      <c r="Q40" s="103">
        <f>N40/K40</f>
        <v>0.86414048059149751</v>
      </c>
      <c r="R40" s="277"/>
      <c r="S40" s="1">
        <v>0.37847222222222221</v>
      </c>
      <c r="T40" s="2">
        <v>0.42856481481481479</v>
      </c>
      <c r="U40" s="104">
        <v>7.6333333333333009</v>
      </c>
      <c r="V40" s="105">
        <v>72.133333333333312</v>
      </c>
      <c r="W40" s="106"/>
      <c r="X40" s="107"/>
      <c r="Y40" s="262"/>
      <c r="Z40" s="263"/>
      <c r="AA40" s="111">
        <f>M40-J40</f>
        <v>-244.54713493530448</v>
      </c>
      <c r="AB40" s="103">
        <f>M40/J40</f>
        <v>0.86414048059149751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1926</v>
      </c>
      <c r="G41" s="95">
        <f t="shared" si="17"/>
        <v>114288.84000000001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1734.2671335667835</v>
      </c>
      <c r="N41" s="99">
        <f>M41/L41</f>
        <v>72.261130565282642</v>
      </c>
      <c r="O41" s="101">
        <f>L41-I41</f>
        <v>0</v>
      </c>
      <c r="P41" s="102">
        <f>N41-K41</f>
        <v>-11.072202768050687</v>
      </c>
      <c r="Q41" s="103">
        <f>N41/K41</f>
        <v>0.86713356678339171</v>
      </c>
      <c r="R41" s="277"/>
      <c r="S41" s="1">
        <v>0.43289351851851854</v>
      </c>
      <c r="T41" s="2">
        <v>0.47916666666666669</v>
      </c>
      <c r="U41" s="104">
        <v>6.2333333333334018</v>
      </c>
      <c r="V41" s="105">
        <v>66.633333333333326</v>
      </c>
      <c r="W41" s="106">
        <v>0.47916666666666669</v>
      </c>
      <c r="X41" s="107">
        <v>0.5190393518518519</v>
      </c>
      <c r="Y41" s="262"/>
      <c r="Z41" s="263"/>
      <c r="AA41" s="111">
        <f>M41-J41</f>
        <v>-265.73286643321649</v>
      </c>
      <c r="AB41" s="103">
        <f>M41/J41</f>
        <v>0.86713356678339171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3196</v>
      </c>
      <c r="G42" s="95">
        <f t="shared" si="17"/>
        <v>187509.32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1749.901140684412</v>
      </c>
      <c r="N42" s="99">
        <f>M42/L42</f>
        <v>72.912547528517166</v>
      </c>
      <c r="O42" s="101">
        <f>L42-I42</f>
        <v>0</v>
      </c>
      <c r="P42" s="102">
        <f>N42-K42</f>
        <v>-10.420785804816163</v>
      </c>
      <c r="Q42" s="103">
        <f>N42/K42</f>
        <v>0.87495057034220602</v>
      </c>
      <c r="R42" s="277"/>
      <c r="S42" s="1">
        <v>0.5190393518518519</v>
      </c>
      <c r="T42" s="2">
        <v>0.59513888888888888</v>
      </c>
      <c r="U42" s="104">
        <v>57.416666666666714</v>
      </c>
      <c r="V42" s="105">
        <v>109.58333333333326</v>
      </c>
      <c r="W42" s="106"/>
      <c r="X42" s="107"/>
      <c r="Y42" s="262"/>
      <c r="Z42" s="263"/>
      <c r="AA42" s="111">
        <f>M42-J42</f>
        <v>-250.09885931558802</v>
      </c>
      <c r="AB42" s="103">
        <f>M42/J42</f>
        <v>0.87495057034220602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23.5</v>
      </c>
      <c r="J55" s="138">
        <f t="shared" si="18"/>
        <v>1950</v>
      </c>
      <c r="K55" s="139">
        <f t="shared" ref="K55" si="19">J55/I55</f>
        <v>82.978723404255319</v>
      </c>
      <c r="L55" s="137">
        <f t="shared" ref="L55:M55" si="20">AVERAGE(L39:L54)</f>
        <v>23.5</v>
      </c>
      <c r="M55" s="138">
        <f t="shared" si="20"/>
        <v>1691.340496914969</v>
      </c>
      <c r="N55" s="139">
        <f>M55/L55</f>
        <v>71.971936038934857</v>
      </c>
      <c r="O55" s="140">
        <f>L55-I55</f>
        <v>0</v>
      </c>
      <c r="P55" s="141">
        <f>N55-K55</f>
        <v>-11.006787365320463</v>
      </c>
      <c r="Q55" s="142">
        <f>N55/K55</f>
        <v>0.86735410098203547</v>
      </c>
      <c r="R55" s="278"/>
      <c r="S55" s="143">
        <f>S39</f>
        <v>0.33333333333333331</v>
      </c>
      <c r="T55" s="144">
        <f>INDEX(T39:T54,COUNTA(T39:T54))</f>
        <v>0.59513888888888888</v>
      </c>
      <c r="U55" s="145"/>
      <c r="V55" s="156"/>
      <c r="W55" s="188"/>
      <c r="X55" s="189"/>
      <c r="Y55" s="265"/>
      <c r="Z55" s="266"/>
      <c r="AA55" s="157">
        <f>M55-J55</f>
        <v>-258.65950308503102</v>
      </c>
      <c r="AB55" s="142">
        <f>M55/J55</f>
        <v>0.86735410098203536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4532</v>
      </c>
      <c r="G56" s="159">
        <f t="shared" ref="G56:G58" si="21">E56*F56</f>
        <v>269744.64000000001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1760.1898802459805</v>
      </c>
      <c r="N56" s="163">
        <f>M56/L56</f>
        <v>70.407595209839215</v>
      </c>
      <c r="O56" s="165">
        <f>L56-I56</f>
        <v>0</v>
      </c>
      <c r="P56" s="166">
        <f>N56-K56</f>
        <v>-9.592404790160785</v>
      </c>
      <c r="Q56" s="152">
        <f>N56/K56</f>
        <v>0.88009494012299017</v>
      </c>
      <c r="R56" s="276">
        <f>Q72</f>
        <v>0.86977457548566128</v>
      </c>
      <c r="S56" s="167">
        <v>0.33333333333333331</v>
      </c>
      <c r="T56" s="168">
        <v>0.44061342592592595</v>
      </c>
      <c r="U56" s="169"/>
      <c r="V56" s="170">
        <v>154.48333333333341</v>
      </c>
      <c r="W56" s="168"/>
      <c r="X56" s="171"/>
      <c r="Y56" s="279"/>
      <c r="Z56" s="280"/>
      <c r="AA56" s="109">
        <f>M56-J56</f>
        <v>-239.81011975401952</v>
      </c>
      <c r="AB56" s="152">
        <f>M56/J56</f>
        <v>0.88009494012299028</v>
      </c>
      <c r="AC56" s="267">
        <f>AB72</f>
        <v>0.86977457548566128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2186</v>
      </c>
      <c r="G57" s="95">
        <f t="shared" si="21"/>
        <v>123355.98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1733.3920704845812</v>
      </c>
      <c r="N57" s="99">
        <f>M57/L57</f>
        <v>78.790548658390051</v>
      </c>
      <c r="O57" s="101">
        <f>L57-I57</f>
        <v>0</v>
      </c>
      <c r="P57" s="102">
        <f>N57-K57</f>
        <v>-12.118542250700855</v>
      </c>
      <c r="Q57" s="103">
        <f>N57/K57</f>
        <v>0.86669603524229055</v>
      </c>
      <c r="R57" s="277"/>
      <c r="S57" s="1">
        <v>0.44537037037037036</v>
      </c>
      <c r="T57" s="2">
        <v>0.49791666666666667</v>
      </c>
      <c r="U57" s="104">
        <v>6.8499999999999517</v>
      </c>
      <c r="V57" s="105">
        <v>75.666666666666686</v>
      </c>
      <c r="W57" s="106">
        <v>0.49791666666666667</v>
      </c>
      <c r="X57" s="107">
        <v>0.53680555555555554</v>
      </c>
      <c r="Y57" s="262"/>
      <c r="Z57" s="263"/>
      <c r="AA57" s="111">
        <f>M57-J57</f>
        <v>-266.60792951541885</v>
      </c>
      <c r="AB57" s="103">
        <f>M57/J57</f>
        <v>0.86669603524229055</v>
      </c>
      <c r="AC57" s="268"/>
    </row>
    <row r="58" spans="1:29" ht="15.75" customHeight="1">
      <c r="A58" s="282"/>
      <c r="B58" s="153" t="s">
        <v>172</v>
      </c>
      <c r="C58" s="260" t="s">
        <v>181</v>
      </c>
      <c r="D58" s="261"/>
      <c r="E58" s="93">
        <v>47.37</v>
      </c>
      <c r="F58" s="94">
        <v>1646</v>
      </c>
      <c r="G58" s="95">
        <f t="shared" si="21"/>
        <v>77971.01999999999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>F58/V58*60</f>
        <v>1725.0655021834061</v>
      </c>
      <c r="N58" s="99">
        <f>M58/L58</f>
        <v>82.145976294447905</v>
      </c>
      <c r="O58" s="101">
        <f>L58-I58</f>
        <v>0</v>
      </c>
      <c r="P58" s="102">
        <f>N58-K58</f>
        <v>-13.092118943647336</v>
      </c>
      <c r="Q58" s="103">
        <f>N58/K58</f>
        <v>0.86253275109170302</v>
      </c>
      <c r="R58" s="277"/>
      <c r="S58" s="1">
        <v>0.53680555555555554</v>
      </c>
      <c r="T58" s="2">
        <v>0.57656249999999998</v>
      </c>
      <c r="U58" s="104">
        <v>55.999999999999957</v>
      </c>
      <c r="V58" s="105">
        <v>57.25</v>
      </c>
      <c r="W58" s="106"/>
      <c r="X58" s="107"/>
      <c r="Y58" s="262"/>
      <c r="Z58" s="263"/>
      <c r="AA58" s="111">
        <f>M58-J58</f>
        <v>-274.93449781659388</v>
      </c>
      <c r="AB58" s="103">
        <f>M58/J58</f>
        <v>0.86253275109170302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22.666666666666668</v>
      </c>
      <c r="J72" s="138">
        <f t="shared" si="22"/>
        <v>2000</v>
      </c>
      <c r="K72" s="139">
        <f t="shared" ref="K72" si="23">J72/I72</f>
        <v>88.235294117647058</v>
      </c>
      <c r="L72" s="137">
        <f t="shared" ref="L72:M72" si="24">AVERAGE(L56:L71)</f>
        <v>22.666666666666668</v>
      </c>
      <c r="M72" s="138">
        <f t="shared" si="24"/>
        <v>1739.5491509713227</v>
      </c>
      <c r="N72" s="139">
        <f t="shared" ref="N72:N79" si="25">M72/L72</f>
        <v>76.744815484028933</v>
      </c>
      <c r="O72" s="140">
        <f t="shared" ref="O72:O79" si="26">L72-I72</f>
        <v>0</v>
      </c>
      <c r="P72" s="141">
        <f t="shared" ref="P72:P79" si="27">N72-K72</f>
        <v>-11.490478633618125</v>
      </c>
      <c r="Q72" s="142">
        <f t="shared" ref="Q72:Q79" si="28">N72/K72</f>
        <v>0.86977457548566128</v>
      </c>
      <c r="R72" s="278"/>
      <c r="S72" s="143">
        <f>S56</f>
        <v>0.33333333333333331</v>
      </c>
      <c r="T72" s="144">
        <f>INDEX(T56:T71,COUNTA(T56:T71))</f>
        <v>0.57656249999999998</v>
      </c>
      <c r="U72" s="145"/>
      <c r="V72" s="156"/>
      <c r="W72" s="135"/>
      <c r="X72" s="139"/>
      <c r="Y72" s="265"/>
      <c r="Z72" s="266"/>
      <c r="AA72" s="157">
        <f t="shared" ref="AA72:AA79" si="29">M72-J72</f>
        <v>-260.45084902867734</v>
      </c>
      <c r="AB72" s="142">
        <f t="shared" ref="AB72:AB79" si="30">M72/J72</f>
        <v>0.86977457548566128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2358</v>
      </c>
      <c r="G73" s="159">
        <f t="shared" ref="G73:G79" si="31">E73*F73</f>
        <v>75597.48000000001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2">F73/V73*60</f>
        <v>3016.6311300639672</v>
      </c>
      <c r="N73" s="163">
        <f t="shared" si="25"/>
        <v>143.64910143161748</v>
      </c>
      <c r="O73" s="165">
        <f t="shared" si="26"/>
        <v>0</v>
      </c>
      <c r="P73" s="166">
        <f t="shared" si="27"/>
        <v>-27.779469996953935</v>
      </c>
      <c r="Q73" s="152">
        <f t="shared" si="28"/>
        <v>0.83795309168443532</v>
      </c>
      <c r="R73" s="276">
        <f>Q89</f>
        <v>0.86034470953819886</v>
      </c>
      <c r="S73" s="167">
        <v>0.16673611111111111</v>
      </c>
      <c r="T73" s="168">
        <v>0.19930555555555554</v>
      </c>
      <c r="U73" s="169"/>
      <c r="V73" s="170">
        <v>46.899999999999977</v>
      </c>
      <c r="W73" s="168"/>
      <c r="X73" s="171"/>
      <c r="Y73" s="279"/>
      <c r="Z73" s="280"/>
      <c r="AA73" s="109">
        <f t="shared" si="29"/>
        <v>-583.36886993603275</v>
      </c>
      <c r="AB73" s="152">
        <f t="shared" si="30"/>
        <v>0.83795309168443532</v>
      </c>
      <c r="AC73" s="267">
        <f>AB89</f>
        <v>0.86034470953819875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4267</v>
      </c>
      <c r="G74" s="95">
        <f t="shared" si="31"/>
        <v>161889.97999999998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3029.2250049299937</v>
      </c>
      <c r="N74" s="99">
        <f t="shared" si="25"/>
        <v>144.24880975857113</v>
      </c>
      <c r="O74" s="101">
        <f t="shared" si="26"/>
        <v>0</v>
      </c>
      <c r="P74" s="102">
        <f t="shared" si="27"/>
        <v>-27.179761670000289</v>
      </c>
      <c r="Q74" s="103">
        <f t="shared" si="28"/>
        <v>0.8414513902583316</v>
      </c>
      <c r="R74" s="277"/>
      <c r="S74" s="1">
        <v>0.20380787037037038</v>
      </c>
      <c r="T74" s="2">
        <v>0.26250000000000001</v>
      </c>
      <c r="U74" s="104">
        <v>6.4833333333333609</v>
      </c>
      <c r="V74" s="105">
        <v>84.51666666666668</v>
      </c>
      <c r="W74" s="106"/>
      <c r="X74" s="107"/>
      <c r="Y74" s="262"/>
      <c r="Z74" s="263"/>
      <c r="AA74" s="111">
        <f t="shared" si="29"/>
        <v>-570.7749950700063</v>
      </c>
      <c r="AB74" s="103">
        <f t="shared" si="30"/>
        <v>0.8414513902583316</v>
      </c>
      <c r="AC74" s="268"/>
    </row>
    <row r="75" spans="1:29" ht="15.75" customHeight="1">
      <c r="A75" s="271"/>
      <c r="B75" s="92" t="s">
        <v>179</v>
      </c>
      <c r="C75" s="286" t="s">
        <v>188</v>
      </c>
      <c r="D75" s="286"/>
      <c r="E75" s="93">
        <v>38.99</v>
      </c>
      <c r="F75" s="94">
        <v>2253</v>
      </c>
      <c r="G75" s="95">
        <f t="shared" si="31"/>
        <v>87844.47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3014.0468227424763</v>
      </c>
      <c r="N75" s="99">
        <f t="shared" si="25"/>
        <v>158.6340433022356</v>
      </c>
      <c r="O75" s="101">
        <f t="shared" si="26"/>
        <v>0</v>
      </c>
      <c r="P75" s="102">
        <f t="shared" si="27"/>
        <v>-30.839640908290733</v>
      </c>
      <c r="Q75" s="103">
        <f t="shared" si="28"/>
        <v>0.83723522853957666</v>
      </c>
      <c r="R75" s="277"/>
      <c r="S75" s="1">
        <v>0.2660763888888889</v>
      </c>
      <c r="T75" s="2">
        <v>0.29722222222222222</v>
      </c>
      <c r="U75" s="104">
        <v>5.1500000000000057</v>
      </c>
      <c r="V75" s="105">
        <v>44.84999999999998</v>
      </c>
      <c r="W75" s="106"/>
      <c r="X75" s="107"/>
      <c r="Y75" s="262"/>
      <c r="Z75" s="263"/>
      <c r="AA75" s="111">
        <f t="shared" si="29"/>
        <v>-585.95317725752375</v>
      </c>
      <c r="AB75" s="103">
        <f t="shared" si="30"/>
        <v>0.83723522853957677</v>
      </c>
      <c r="AC75" s="268"/>
    </row>
    <row r="76" spans="1:29" ht="15.75" customHeight="1">
      <c r="A76" s="271"/>
      <c r="B76" s="92" t="s">
        <v>179</v>
      </c>
      <c r="C76" s="286" t="s">
        <v>189</v>
      </c>
      <c r="D76" s="286"/>
      <c r="E76" s="93">
        <v>31.27</v>
      </c>
      <c r="F76" s="94">
        <v>3339</v>
      </c>
      <c r="G76" s="95">
        <f t="shared" si="31"/>
        <v>104410.53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3025.5222753586686</v>
      </c>
      <c r="N76" s="99">
        <f t="shared" si="25"/>
        <v>159.23801449256152</v>
      </c>
      <c r="O76" s="101">
        <f t="shared" si="26"/>
        <v>0</v>
      </c>
      <c r="P76" s="102">
        <f t="shared" si="27"/>
        <v>-30.235669717964811</v>
      </c>
      <c r="Q76" s="103">
        <f t="shared" si="28"/>
        <v>0.84042285426629681</v>
      </c>
      <c r="R76" s="277"/>
      <c r="S76" s="1">
        <v>0.30208333333333331</v>
      </c>
      <c r="T76" s="2">
        <v>0.34806712962962966</v>
      </c>
      <c r="U76" s="104">
        <v>6.9999999999999751</v>
      </c>
      <c r="V76" s="105">
        <v>66.216666666666725</v>
      </c>
      <c r="W76" s="106"/>
      <c r="X76" s="107"/>
      <c r="Y76" s="262"/>
      <c r="Z76" s="263"/>
      <c r="AA76" s="191">
        <f t="shared" si="29"/>
        <v>-574.47772464133141</v>
      </c>
      <c r="AB76" s="192">
        <f t="shared" si="30"/>
        <v>0.84042285426629681</v>
      </c>
      <c r="AC76" s="268"/>
    </row>
    <row r="77" spans="1:29" ht="15.75" customHeight="1">
      <c r="A77" s="272"/>
      <c r="B77" s="92" t="s">
        <v>179</v>
      </c>
      <c r="C77" s="286" t="s">
        <v>190</v>
      </c>
      <c r="D77" s="286"/>
      <c r="E77" s="93">
        <v>36.86</v>
      </c>
      <c r="F77" s="98">
        <v>2865</v>
      </c>
      <c r="G77" s="95">
        <f t="shared" si="31"/>
        <v>105603.9</v>
      </c>
      <c r="H77" s="113"/>
      <c r="I77" s="97">
        <v>21</v>
      </c>
      <c r="J77" s="98">
        <v>3600</v>
      </c>
      <c r="K77" s="99">
        <f t="shared" si="33"/>
        <v>171.42857142857142</v>
      </c>
      <c r="L77" s="114">
        <v>21</v>
      </c>
      <c r="M77" s="98">
        <f t="shared" si="32"/>
        <v>3193.188854489169</v>
      </c>
      <c r="N77" s="99">
        <f t="shared" si="25"/>
        <v>152.05661211853186</v>
      </c>
      <c r="O77" s="101">
        <f t="shared" si="26"/>
        <v>0</v>
      </c>
      <c r="P77" s="102">
        <f t="shared" si="27"/>
        <v>-19.371959310039557</v>
      </c>
      <c r="Q77" s="103">
        <f t="shared" si="28"/>
        <v>0.88699690402476927</v>
      </c>
      <c r="R77" s="277"/>
      <c r="S77" s="1">
        <v>0.35358796296296297</v>
      </c>
      <c r="T77" s="2">
        <v>0.39097222222222217</v>
      </c>
      <c r="U77" s="104">
        <v>7.9499999999999638</v>
      </c>
      <c r="V77" s="105">
        <v>53.83333333333325</v>
      </c>
      <c r="W77" s="106"/>
      <c r="X77" s="107"/>
      <c r="Y77" s="262"/>
      <c r="Z77" s="263"/>
      <c r="AA77" s="191">
        <f t="shared" si="29"/>
        <v>-406.81114551083101</v>
      </c>
      <c r="AB77" s="192">
        <f t="shared" si="30"/>
        <v>0.88699690402476916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4430</v>
      </c>
      <c r="G78" s="115">
        <f t="shared" si="31"/>
        <v>171130.90000000002</v>
      </c>
      <c r="H78" s="116"/>
      <c r="I78" s="97">
        <v>20</v>
      </c>
      <c r="J78" s="98">
        <v>3600</v>
      </c>
      <c r="K78" s="99">
        <f t="shared" si="33"/>
        <v>180</v>
      </c>
      <c r="L78" s="100">
        <v>20</v>
      </c>
      <c r="M78" s="98">
        <f t="shared" si="32"/>
        <v>3199.1975927783315</v>
      </c>
      <c r="N78" s="99">
        <f t="shared" si="25"/>
        <v>159.95987963891656</v>
      </c>
      <c r="O78" s="101">
        <f t="shared" si="26"/>
        <v>0</v>
      </c>
      <c r="P78" s="102">
        <f t="shared" si="27"/>
        <v>-20.040120361083439</v>
      </c>
      <c r="Q78" s="103">
        <f t="shared" si="28"/>
        <v>0.88866599799398094</v>
      </c>
      <c r="R78" s="277"/>
      <c r="S78" s="1">
        <v>0.39583333333333326</v>
      </c>
      <c r="T78" s="2">
        <v>0.45353009259259258</v>
      </c>
      <c r="U78" s="104">
        <v>6.9999999999999751</v>
      </c>
      <c r="V78" s="105">
        <v>83.083333333333428</v>
      </c>
      <c r="W78" s="106">
        <v>0.45353009259259258</v>
      </c>
      <c r="X78" s="107">
        <v>0.49328703703703702</v>
      </c>
      <c r="Y78" s="262"/>
      <c r="Z78" s="263"/>
      <c r="AA78" s="191">
        <f t="shared" si="29"/>
        <v>-400.80240722166855</v>
      </c>
      <c r="AB78" s="192">
        <f t="shared" si="30"/>
        <v>0.88866599799398094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5694</v>
      </c>
      <c r="G79" s="115">
        <f t="shared" si="31"/>
        <v>216372</v>
      </c>
      <c r="H79" s="119"/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3202.8750000000045</v>
      </c>
      <c r="N79" s="99">
        <f t="shared" si="25"/>
        <v>152.51785714285737</v>
      </c>
      <c r="O79" s="120">
        <f t="shared" si="26"/>
        <v>0</v>
      </c>
      <c r="P79" s="121">
        <f t="shared" si="27"/>
        <v>-18.91071428571405</v>
      </c>
      <c r="Q79" s="122">
        <f t="shared" si="28"/>
        <v>0.88968750000000141</v>
      </c>
      <c r="R79" s="277"/>
      <c r="S79" s="1">
        <v>0.49328703703703702</v>
      </c>
      <c r="T79" s="2">
        <v>0.56736111111111098</v>
      </c>
      <c r="U79" s="104">
        <v>57.25</v>
      </c>
      <c r="V79" s="105">
        <v>106.6666666666665</v>
      </c>
      <c r="W79" s="106"/>
      <c r="X79" s="107"/>
      <c r="Y79" s="262"/>
      <c r="Z79" s="263"/>
      <c r="AA79" s="191">
        <f t="shared" si="29"/>
        <v>-397.12499999999545</v>
      </c>
      <c r="AB79" s="192">
        <f t="shared" si="30"/>
        <v>0.8896875000000013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20.285714285714285</v>
      </c>
      <c r="J89" s="138">
        <f t="shared" si="34"/>
        <v>3600</v>
      </c>
      <c r="K89" s="139">
        <f t="shared" ref="K89" si="35">J89/I89</f>
        <v>177.46478873239437</v>
      </c>
      <c r="L89" s="137">
        <f t="shared" ref="L89:M89" si="36">AVERAGE(L73:L88)</f>
        <v>20.285714285714285</v>
      </c>
      <c r="M89" s="138">
        <f t="shared" si="36"/>
        <v>3097.2409543375156</v>
      </c>
      <c r="N89" s="139">
        <f>M89/L89</f>
        <v>152.68089211522965</v>
      </c>
      <c r="O89" s="140">
        <f>L89-I89</f>
        <v>0</v>
      </c>
      <c r="P89" s="141">
        <f>N89-K89</f>
        <v>-24.783896617164714</v>
      </c>
      <c r="Q89" s="142">
        <f>N89/K89</f>
        <v>0.86034470953819886</v>
      </c>
      <c r="R89" s="278"/>
      <c r="S89" s="143">
        <f>S73</f>
        <v>0.16673611111111111</v>
      </c>
      <c r="T89" s="144">
        <f>INDEX(T73:T88,COUNTA(T73:T88))</f>
        <v>0.56736111111111098</v>
      </c>
      <c r="U89" s="145"/>
      <c r="V89" s="156"/>
      <c r="W89" s="135"/>
      <c r="X89" s="139"/>
      <c r="Y89" s="265"/>
      <c r="Z89" s="266"/>
      <c r="AA89" s="157">
        <f>M89-J89</f>
        <v>-502.75904566248437</v>
      </c>
      <c r="AB89" s="142">
        <f>M89/J89</f>
        <v>0.86034470953819875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1594</v>
      </c>
      <c r="G90" s="159">
        <f t="shared" ref="G90:G93" si="37">E90*F90</f>
        <v>54562.619999999995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2579.0561797752798</v>
      </c>
      <c r="N90" s="163">
        <f>M90/L90</f>
        <v>161.19101123595499</v>
      </c>
      <c r="O90" s="165">
        <f>L90-I90</f>
        <v>0</v>
      </c>
      <c r="P90" s="166">
        <f>N90-K90</f>
        <v>-26.308988764045012</v>
      </c>
      <c r="Q90" s="152">
        <f>N90/K90</f>
        <v>0.85968539325842663</v>
      </c>
      <c r="R90" s="276">
        <f>Q106</f>
        <v>0.86663622235986359</v>
      </c>
      <c r="S90" s="167">
        <v>0.25</v>
      </c>
      <c r="T90" s="168">
        <v>0.27575231481481483</v>
      </c>
      <c r="U90" s="169"/>
      <c r="V90" s="170">
        <v>37.08333333333335</v>
      </c>
      <c r="W90" s="173"/>
      <c r="X90" s="151"/>
      <c r="Y90" s="279"/>
      <c r="Z90" s="280"/>
      <c r="AA90" s="109">
        <f>M90-J90</f>
        <v>-420.94382022472018</v>
      </c>
      <c r="AB90" s="152">
        <f>M90/J90</f>
        <v>0.85968539325842663</v>
      </c>
      <c r="AC90" s="267">
        <f>AB106</f>
        <v>0.86663622235986359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1293</v>
      </c>
      <c r="G91" s="95">
        <f t="shared" si="37"/>
        <v>44957.61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2575.982291090203</v>
      </c>
      <c r="N91" s="99">
        <f>M91/L91</f>
        <v>234.18020828092756</v>
      </c>
      <c r="O91" s="101">
        <f>L91-I91</f>
        <v>0</v>
      </c>
      <c r="P91" s="102">
        <f>N91-K91</f>
        <v>-38.547064446345189</v>
      </c>
      <c r="Q91" s="103">
        <f>N91/K91</f>
        <v>0.85866076369673427</v>
      </c>
      <c r="R91" s="277"/>
      <c r="S91" s="1">
        <v>0.27986111111111112</v>
      </c>
      <c r="T91" s="2">
        <v>0.30077546296296298</v>
      </c>
      <c r="U91" s="104">
        <v>5.916666666666659</v>
      </c>
      <c r="V91" s="105">
        <v>30.116666666666685</v>
      </c>
      <c r="W91" s="106"/>
      <c r="X91" s="107"/>
      <c r="Y91" s="262"/>
      <c r="Z91" s="263"/>
      <c r="AA91" s="111">
        <f>M91-J91</f>
        <v>-424.01770890979697</v>
      </c>
      <c r="AB91" s="103">
        <f>M91/J91</f>
        <v>0.85866076369673439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3044</v>
      </c>
      <c r="G92" s="95">
        <f t="shared" si="37"/>
        <v>110832.04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>F92/V92*60</f>
        <v>2853.7499999999995</v>
      </c>
      <c r="N92" s="99">
        <f>M92/L92</f>
        <v>259.43181818181813</v>
      </c>
      <c r="O92" s="101">
        <f>L92-I92</f>
        <v>0</v>
      </c>
      <c r="P92" s="102">
        <f>N92-K92</f>
        <v>-38.113636363636431</v>
      </c>
      <c r="Q92" s="103">
        <f>N92/K92</f>
        <v>0.87190650779101719</v>
      </c>
      <c r="R92" s="277"/>
      <c r="S92" s="1">
        <v>0.35</v>
      </c>
      <c r="T92" s="2">
        <v>0.39444444444444443</v>
      </c>
      <c r="U92" s="104">
        <v>5.9999999999999787</v>
      </c>
      <c r="V92" s="105">
        <v>64.000000000000014</v>
      </c>
      <c r="W92" s="106"/>
      <c r="X92" s="107"/>
      <c r="Y92" s="262"/>
      <c r="Z92" s="263"/>
      <c r="AA92" s="111">
        <f>M92-J92</f>
        <v>-419.25000000000045</v>
      </c>
      <c r="AB92" s="103">
        <f>M92/J92</f>
        <v>0.8719065077910173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4304</v>
      </c>
      <c r="G93" s="115">
        <f t="shared" si="37"/>
        <v>154212.32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2864.0295748613662</v>
      </c>
      <c r="N93" s="99">
        <f>M93/L93</f>
        <v>238.66913123844719</v>
      </c>
      <c r="O93" s="101">
        <f>L93-I93</f>
        <v>0</v>
      </c>
      <c r="P93" s="102">
        <f>N93-K93</f>
        <v>-34.080868761552807</v>
      </c>
      <c r="Q93" s="103">
        <f>N93/K93</f>
        <v>0.87504722727203366</v>
      </c>
      <c r="R93" s="277"/>
      <c r="S93" s="1">
        <v>0.39791666666666664</v>
      </c>
      <c r="T93" s="2">
        <v>0.46053240740740742</v>
      </c>
      <c r="U93" s="104">
        <v>4.9999999999999822</v>
      </c>
      <c r="V93" s="105">
        <v>90.166666666666714</v>
      </c>
      <c r="W93" s="106"/>
      <c r="X93" s="107"/>
      <c r="Y93" s="262"/>
      <c r="Z93" s="263"/>
      <c r="AA93" s="111">
        <f>M93-J93</f>
        <v>-408.9704251386338</v>
      </c>
      <c r="AB93" s="103">
        <f>M93/J93</f>
        <v>0.87504722727203366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2718.204511431712</v>
      </c>
      <c r="N106" s="139">
        <f t="shared" ref="N106:N111" si="41">M106/L106</f>
        <v>217.45636091453696</v>
      </c>
      <c r="O106" s="140">
        <f t="shared" ref="O106:O111" si="42">L106-I106</f>
        <v>0</v>
      </c>
      <c r="P106" s="141">
        <f t="shared" ref="P106:P111" si="43">N106-K106</f>
        <v>-33.463639085463029</v>
      </c>
      <c r="Q106" s="142">
        <f t="shared" ref="Q106:Q111" si="44">N106/K106</f>
        <v>0.86663622235986359</v>
      </c>
      <c r="R106" s="278"/>
      <c r="S106" s="143">
        <f>S90</f>
        <v>0.25</v>
      </c>
      <c r="T106" s="144">
        <f>INDEX(T90:T105,COUNTA(T90:T105))</f>
        <v>0.46053240740740742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-418.29548856828796</v>
      </c>
      <c r="AB106" s="142">
        <f t="shared" ref="AB106:AB111" si="46">M106/J106</f>
        <v>0.86663622235986359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721</v>
      </c>
      <c r="G107" s="159">
        <f t="shared" ref="G107:G111" si="47">E107*F107</f>
        <v>19200.23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2793.972012917116</v>
      </c>
      <c r="N107" s="163">
        <f t="shared" si="41"/>
        <v>465.66200215285266</v>
      </c>
      <c r="O107" s="165">
        <f t="shared" si="42"/>
        <v>0</v>
      </c>
      <c r="P107" s="166">
        <f t="shared" si="43"/>
        <v>-79.837997847147335</v>
      </c>
      <c r="Q107" s="152">
        <f t="shared" si="44"/>
        <v>0.85364253373575194</v>
      </c>
      <c r="R107" s="276">
        <f>Q123</f>
        <v>0.85873690190847451</v>
      </c>
      <c r="S107" s="193">
        <v>0.30277777777777776</v>
      </c>
      <c r="T107" s="194">
        <v>0.31353009259259257</v>
      </c>
      <c r="U107" s="169"/>
      <c r="V107" s="170">
        <v>15.483333333333329</v>
      </c>
      <c r="W107" s="168"/>
      <c r="X107" s="171"/>
      <c r="Y107" s="279"/>
      <c r="Z107" s="280"/>
      <c r="AA107" s="109">
        <f t="shared" si="45"/>
        <v>-479.02798708288401</v>
      </c>
      <c r="AB107" s="152">
        <f t="shared" si="46"/>
        <v>0.85364253373575194</v>
      </c>
      <c r="AC107" s="267">
        <f>AB123</f>
        <v>0.85873690190847463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1826</v>
      </c>
      <c r="G108" s="95">
        <f t="shared" si="47"/>
        <v>55875.600000000006</v>
      </c>
      <c r="H108" s="96"/>
      <c r="I108" s="97">
        <v>6</v>
      </c>
      <c r="J108" s="98">
        <v>3273</v>
      </c>
      <c r="K108" s="99">
        <f t="shared" si="33"/>
        <v>545.5</v>
      </c>
      <c r="L108" s="100">
        <v>6</v>
      </c>
      <c r="M108" s="98">
        <f>F108/V108*60</f>
        <v>2797.2765957446813</v>
      </c>
      <c r="N108" s="99">
        <f t="shared" si="41"/>
        <v>466.21276595744689</v>
      </c>
      <c r="O108" s="101">
        <f t="shared" si="42"/>
        <v>0</v>
      </c>
      <c r="P108" s="102">
        <f t="shared" si="43"/>
        <v>-79.287234042553109</v>
      </c>
      <c r="Q108" s="103">
        <f t="shared" si="44"/>
        <v>0.85465218324004932</v>
      </c>
      <c r="R108" s="277"/>
      <c r="S108" s="1">
        <v>0.31736111111111109</v>
      </c>
      <c r="T108" s="2">
        <v>0.34456018518518516</v>
      </c>
      <c r="U108" s="104">
        <v>5.5166666666666764</v>
      </c>
      <c r="V108" s="105">
        <v>39.166666666666657</v>
      </c>
      <c r="W108" s="106"/>
      <c r="X108" s="113"/>
      <c r="Y108" s="262"/>
      <c r="Z108" s="263"/>
      <c r="AA108" s="111">
        <f t="shared" si="45"/>
        <v>-475.72340425531866</v>
      </c>
      <c r="AB108" s="103">
        <f t="shared" si="46"/>
        <v>0.85465218324004932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1435</v>
      </c>
      <c r="G109" s="95">
        <f t="shared" si="47"/>
        <v>35487.550000000003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2245.1108213820075</v>
      </c>
      <c r="N109" s="99">
        <f t="shared" si="41"/>
        <v>374.18513689700126</v>
      </c>
      <c r="O109" s="101">
        <f t="shared" si="42"/>
        <v>0</v>
      </c>
      <c r="P109" s="102">
        <f t="shared" si="43"/>
        <v>-59.148196436332057</v>
      </c>
      <c r="Q109" s="103">
        <f t="shared" si="44"/>
        <v>0.86350416207000291</v>
      </c>
      <c r="R109" s="277"/>
      <c r="S109" s="1">
        <v>0.34791666666666665</v>
      </c>
      <c r="T109" s="2">
        <v>0.3745486111111111</v>
      </c>
      <c r="U109" s="104">
        <v>4.8333333333333428</v>
      </c>
      <c r="V109" s="105">
        <v>38.35</v>
      </c>
      <c r="W109" s="106"/>
      <c r="X109" s="107"/>
      <c r="Y109" s="262"/>
      <c r="Z109" s="263"/>
      <c r="AA109" s="111">
        <f t="shared" si="45"/>
        <v>-354.88917861799246</v>
      </c>
      <c r="AB109" s="103">
        <f t="shared" si="46"/>
        <v>0.86350416207000291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1101</v>
      </c>
      <c r="G110" s="95">
        <f t="shared" si="47"/>
        <v>27458.940000000002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2235.5329949238535</v>
      </c>
      <c r="N110" s="99">
        <f t="shared" si="41"/>
        <v>372.58883248730893</v>
      </c>
      <c r="O110" s="101">
        <f t="shared" si="42"/>
        <v>0</v>
      </c>
      <c r="P110" s="102">
        <f t="shared" si="43"/>
        <v>-60.74450084602438</v>
      </c>
      <c r="Q110" s="103">
        <f t="shared" si="44"/>
        <v>0.85982038266302063</v>
      </c>
      <c r="R110" s="277"/>
      <c r="S110" s="1">
        <v>0.3787847222222222</v>
      </c>
      <c r="T110" s="2">
        <v>0.39930555555555558</v>
      </c>
      <c r="U110" s="104">
        <v>6.0999999999999943</v>
      </c>
      <c r="V110" s="105">
        <v>29.550000000000061</v>
      </c>
      <c r="W110" s="106"/>
      <c r="X110" s="113"/>
      <c r="Y110" s="262"/>
      <c r="Z110" s="263"/>
      <c r="AA110" s="111">
        <f t="shared" si="45"/>
        <v>-364.46700507614651</v>
      </c>
      <c r="AB110" s="103">
        <f t="shared" si="46"/>
        <v>0.85982038266302052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1489</v>
      </c>
      <c r="G111" s="95">
        <f t="shared" si="47"/>
        <v>36822.97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2247.5471698113179</v>
      </c>
      <c r="N111" s="99">
        <f t="shared" si="41"/>
        <v>374.591194968553</v>
      </c>
      <c r="O111" s="101">
        <f t="shared" si="42"/>
        <v>0</v>
      </c>
      <c r="P111" s="102">
        <f t="shared" si="43"/>
        <v>-58.742138364780317</v>
      </c>
      <c r="Q111" s="103">
        <f t="shared" si="44"/>
        <v>0.86444121915819927</v>
      </c>
      <c r="R111" s="277"/>
      <c r="S111" s="1">
        <v>0.40225694444444443</v>
      </c>
      <c r="T111" s="2">
        <v>0.42986111111111114</v>
      </c>
      <c r="U111" s="104">
        <v>4.2499999999999449</v>
      </c>
      <c r="V111" s="105">
        <v>39.750000000000057</v>
      </c>
      <c r="W111" s="106"/>
      <c r="X111" s="113"/>
      <c r="Y111" s="262"/>
      <c r="Z111" s="263"/>
      <c r="AA111" s="111">
        <f t="shared" si="45"/>
        <v>-352.45283018868213</v>
      </c>
      <c r="AB111" s="103">
        <f t="shared" si="46"/>
        <v>0.86444121915819916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2869.2</v>
      </c>
      <c r="K123" s="139">
        <f t="shared" ref="K123" si="49">J123/I123</f>
        <v>478.2</v>
      </c>
      <c r="L123" s="137">
        <f t="shared" ref="L123:M123" si="50">AVERAGE(L107:L122)</f>
        <v>6</v>
      </c>
      <c r="M123" s="138">
        <f t="shared" si="50"/>
        <v>2463.8879189557952</v>
      </c>
      <c r="N123" s="139">
        <f>M123/L123</f>
        <v>410.64798649263253</v>
      </c>
      <c r="O123" s="140">
        <f>L123-I123</f>
        <v>0</v>
      </c>
      <c r="P123" s="141">
        <f>N123-K123</f>
        <v>-67.552013507367462</v>
      </c>
      <c r="Q123" s="142">
        <f>N123/K123</f>
        <v>0.85873690190847451</v>
      </c>
      <c r="R123" s="278"/>
      <c r="S123" s="143">
        <f>S107</f>
        <v>0.30277777777777776</v>
      </c>
      <c r="T123" s="144">
        <f>INDEX(T107:T122,COUNTA(T107:T122))</f>
        <v>0.42986111111111114</v>
      </c>
      <c r="U123" s="145"/>
      <c r="V123" s="156"/>
      <c r="W123" s="135"/>
      <c r="X123" s="139"/>
      <c r="Y123" s="265"/>
      <c r="Z123" s="266"/>
      <c r="AA123" s="157">
        <f>M123-J123</f>
        <v>-405.31208104420466</v>
      </c>
      <c r="AB123" s="142">
        <f>M123/J123</f>
        <v>0.85873690190847463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2188</v>
      </c>
      <c r="G124" s="159">
        <f t="shared" ref="G124:G126" si="51">E124*F124</f>
        <v>124256.52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1731.1648351648369</v>
      </c>
      <c r="N124" s="163">
        <f>M124/L124</f>
        <v>75.268036311514649</v>
      </c>
      <c r="O124" s="165">
        <f>L124-I124</f>
        <v>0</v>
      </c>
      <c r="P124" s="166">
        <f>N124-K124</f>
        <v>-11.688485427615788</v>
      </c>
      <c r="Q124" s="152">
        <f>N124/K124</f>
        <v>0.8655824175824185</v>
      </c>
      <c r="R124" s="276">
        <f>Q140</f>
        <v>0.86336463974309119</v>
      </c>
      <c r="S124" s="167">
        <v>0.70844907407407409</v>
      </c>
      <c r="T124" s="168">
        <v>0.76111111111111107</v>
      </c>
      <c r="U124" s="169"/>
      <c r="V124" s="170">
        <v>75.833333333333258</v>
      </c>
      <c r="W124" s="87"/>
      <c r="X124" s="88"/>
      <c r="Y124" s="279"/>
      <c r="Z124" s="280"/>
      <c r="AA124" s="109">
        <f>M124-J124</f>
        <v>-268.83516483516314</v>
      </c>
      <c r="AB124" s="152">
        <f>M124/J124</f>
        <v>0.86558241758241838</v>
      </c>
      <c r="AC124" s="352">
        <f>AB140</f>
        <v>0.86336463974309119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1843</v>
      </c>
      <c r="G125" s="95">
        <f t="shared" si="51"/>
        <v>104811.40999999999</v>
      </c>
      <c r="H125" s="96"/>
      <c r="I125" s="97">
        <v>23</v>
      </c>
      <c r="J125" s="98">
        <v>2000</v>
      </c>
      <c r="K125" s="99">
        <f t="shared" ref="K125:K126" si="52">J125/I125</f>
        <v>86.956521739130437</v>
      </c>
      <c r="L125" s="100">
        <v>23</v>
      </c>
      <c r="M125" s="98">
        <f>F125/V125*60</f>
        <v>1724.668572913962</v>
      </c>
      <c r="N125" s="99">
        <f>M125/L125</f>
        <v>74.985590126693992</v>
      </c>
      <c r="O125" s="101">
        <f>L125-I125</f>
        <v>0</v>
      </c>
      <c r="P125" s="102">
        <f>N125-K125</f>
        <v>-11.970931612436445</v>
      </c>
      <c r="Q125" s="103">
        <f>N125/K125</f>
        <v>0.86233428645698085</v>
      </c>
      <c r="R125" s="277"/>
      <c r="S125" s="1">
        <v>0.76458333333333339</v>
      </c>
      <c r="T125" s="2">
        <v>0.80910879629629628</v>
      </c>
      <c r="U125" s="104">
        <v>5.0000000000001421</v>
      </c>
      <c r="V125" s="105">
        <v>64.116666666666561</v>
      </c>
      <c r="W125" s="106"/>
      <c r="X125" s="107"/>
      <c r="Y125" s="262"/>
      <c r="Z125" s="263"/>
      <c r="AA125" s="111">
        <f>M125-J125</f>
        <v>-275.33142708603805</v>
      </c>
      <c r="AB125" s="103">
        <f>M125/J125</f>
        <v>0.86233428645698096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1892</v>
      </c>
      <c r="G126" s="95">
        <f t="shared" si="51"/>
        <v>83815.599999999991</v>
      </c>
      <c r="H126" s="96"/>
      <c r="I126" s="97">
        <v>17</v>
      </c>
      <c r="J126" s="98">
        <v>2000</v>
      </c>
      <c r="K126" s="99">
        <f t="shared" si="52"/>
        <v>117.64705882352941</v>
      </c>
      <c r="L126" s="100">
        <v>17</v>
      </c>
      <c r="M126" s="98">
        <f>F126/V126*60</f>
        <v>1724.3544303797482</v>
      </c>
      <c r="N126" s="99">
        <f>M126/L126</f>
        <v>101.4326135517499</v>
      </c>
      <c r="O126" s="101">
        <f>L126-I126</f>
        <v>0</v>
      </c>
      <c r="P126" s="102">
        <f>N126-K126</f>
        <v>-16.21444527177951</v>
      </c>
      <c r="Q126" s="103">
        <f>N126/K126</f>
        <v>0.86217721518987411</v>
      </c>
      <c r="R126" s="277"/>
      <c r="S126" s="1">
        <v>0.81331018518518516</v>
      </c>
      <c r="T126" s="2">
        <v>0.85902777777777772</v>
      </c>
      <c r="U126" s="104">
        <v>6.0499999999999865</v>
      </c>
      <c r="V126" s="105">
        <v>65.833333333333286</v>
      </c>
      <c r="W126" s="106"/>
      <c r="X126" s="107"/>
      <c r="Y126" s="262"/>
      <c r="Z126" s="263"/>
      <c r="AA126" s="111">
        <f>M126-J126</f>
        <v>-275.64556962025176</v>
      </c>
      <c r="AB126" s="103">
        <f>M126/J126</f>
        <v>0.86217721518987411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21</v>
      </c>
      <c r="J140" s="138">
        <f t="shared" si="53"/>
        <v>2000</v>
      </c>
      <c r="K140" s="139">
        <f t="shared" ref="K140" si="54">J140/I140</f>
        <v>95.238095238095241</v>
      </c>
      <c r="L140" s="137">
        <f t="shared" ref="L140:M140" si="55">AVERAGE(L124:L139)</f>
        <v>21</v>
      </c>
      <c r="M140" s="138">
        <f t="shared" si="55"/>
        <v>1726.7292794861823</v>
      </c>
      <c r="N140" s="139">
        <f>M140/L140</f>
        <v>82.225203785056308</v>
      </c>
      <c r="O140" s="140">
        <f>L140-I140</f>
        <v>0</v>
      </c>
      <c r="P140" s="141">
        <f>N140-K140</f>
        <v>-13.012891453038932</v>
      </c>
      <c r="Q140" s="142">
        <f>N140/K140</f>
        <v>0.86336463974309119</v>
      </c>
      <c r="R140" s="278"/>
      <c r="S140" s="143">
        <f>S124</f>
        <v>0.70844907407407409</v>
      </c>
      <c r="T140" s="144">
        <f>INDEX(T124:T139,COUNTA(T124:T139))</f>
        <v>0.85902777777777772</v>
      </c>
      <c r="U140" s="145"/>
      <c r="V140" s="156"/>
      <c r="W140" s="188"/>
      <c r="X140" s="189"/>
      <c r="Y140" s="265"/>
      <c r="Z140" s="266"/>
      <c r="AA140" s="157">
        <f>M140-J140</f>
        <v>-273.27072051381765</v>
      </c>
      <c r="AB140" s="142">
        <f>M140/J140</f>
        <v>0.86336463974309119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2268</v>
      </c>
      <c r="G141" s="159">
        <f t="shared" ref="G141:G143" si="56">E141*F141</f>
        <v>114919.56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1731.2977099236646</v>
      </c>
      <c r="N141" s="163">
        <f>M141/L141</f>
        <v>86.564885496183223</v>
      </c>
      <c r="O141" s="165">
        <f>L141-I141</f>
        <v>0</v>
      </c>
      <c r="P141" s="166">
        <f>N141-K141</f>
        <v>-13.435114503816777</v>
      </c>
      <c r="Q141" s="152">
        <f>N141/K141</f>
        <v>0.86564885496183219</v>
      </c>
      <c r="R141" s="276">
        <f>Q157</f>
        <v>0.86338160756792559</v>
      </c>
      <c r="S141" s="167">
        <v>0.70861111111111108</v>
      </c>
      <c r="T141" s="168">
        <v>0.7631944444444444</v>
      </c>
      <c r="U141" s="169"/>
      <c r="V141" s="170">
        <v>78.59999999999998</v>
      </c>
      <c r="W141" s="168"/>
      <c r="X141" s="171"/>
      <c r="Y141" s="279"/>
      <c r="Z141" s="280"/>
      <c r="AA141" s="109">
        <f>M141-J141</f>
        <v>-268.70229007633543</v>
      </c>
      <c r="AB141" s="152">
        <f>M141/J141</f>
        <v>0.8656488549618323</v>
      </c>
      <c r="AC141" s="267">
        <f>AB157</f>
        <v>0.8633816075679257</v>
      </c>
    </row>
    <row r="142" spans="1:29" ht="15.75" customHeight="1">
      <c r="A142" s="271"/>
      <c r="B142" s="153" t="s">
        <v>169</v>
      </c>
      <c r="C142" s="260" t="s">
        <v>201</v>
      </c>
      <c r="D142" s="261"/>
      <c r="E142" s="93">
        <v>50.67</v>
      </c>
      <c r="F142" s="94">
        <v>355</v>
      </c>
      <c r="G142" s="95">
        <f t="shared" si="56"/>
        <v>17987.850000000002</v>
      </c>
      <c r="H142" s="96"/>
      <c r="I142" s="97">
        <v>22</v>
      </c>
      <c r="J142" s="98">
        <v>2000</v>
      </c>
      <c r="K142" s="99">
        <f t="shared" ref="K142:K143" si="57">J142/I142</f>
        <v>90.909090909090907</v>
      </c>
      <c r="L142" s="100">
        <v>22</v>
      </c>
      <c r="M142" s="98">
        <f>F142/V142*60</f>
        <v>1717.7419354838903</v>
      </c>
      <c r="N142" s="99">
        <f>M142/L142</f>
        <v>78.079178885631379</v>
      </c>
      <c r="O142" s="101">
        <f>L142-I142</f>
        <v>0</v>
      </c>
      <c r="P142" s="102">
        <f>N142-K142</f>
        <v>-12.829912023459528</v>
      </c>
      <c r="Q142" s="103">
        <f>N142/K142</f>
        <v>0.85887096774194516</v>
      </c>
      <c r="R142" s="277"/>
      <c r="S142" s="1">
        <v>0.76736111111111116</v>
      </c>
      <c r="T142" s="2">
        <v>0.77597222222222217</v>
      </c>
      <c r="U142" s="104">
        <v>6.0000000000001386</v>
      </c>
      <c r="V142" s="105">
        <v>12.39999999999986</v>
      </c>
      <c r="W142" s="106"/>
      <c r="X142" s="107"/>
      <c r="Y142" s="262"/>
      <c r="Z142" s="263"/>
      <c r="AA142" s="111">
        <f>M142-J142</f>
        <v>-282.2580645161097</v>
      </c>
      <c r="AB142" s="103">
        <f>M142/J142</f>
        <v>0.85887096774194516</v>
      </c>
      <c r="AC142" s="268"/>
    </row>
    <row r="143" spans="1:29" ht="15.75" customHeight="1">
      <c r="A143" s="271"/>
      <c r="B143" s="153" t="s">
        <v>169</v>
      </c>
      <c r="C143" s="260" t="s">
        <v>203</v>
      </c>
      <c r="D143" s="261"/>
      <c r="E143" s="93">
        <v>47.6</v>
      </c>
      <c r="F143" s="94">
        <v>2216</v>
      </c>
      <c r="G143" s="95">
        <f t="shared" si="56"/>
        <v>105481.60000000001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1731.2499999999995</v>
      </c>
      <c r="N143" s="99">
        <f>M143/L143</f>
        <v>75.271739130434767</v>
      </c>
      <c r="O143" s="101">
        <f>L143-I143</f>
        <v>0</v>
      </c>
      <c r="P143" s="102">
        <f>N143-K143</f>
        <v>-11.68478260869567</v>
      </c>
      <c r="Q143" s="103">
        <f>N143/K143</f>
        <v>0.86562499999999976</v>
      </c>
      <c r="R143" s="277"/>
      <c r="S143" s="1">
        <v>0.77930555555555558</v>
      </c>
      <c r="T143" s="2">
        <v>0.83263888888888893</v>
      </c>
      <c r="U143" s="104">
        <v>4.8000000000001108</v>
      </c>
      <c r="V143" s="105">
        <v>76.800000000000011</v>
      </c>
      <c r="W143" s="106"/>
      <c r="X143" s="107"/>
      <c r="Y143" s="262"/>
      <c r="Z143" s="263"/>
      <c r="AA143" s="111">
        <f>M143-J143</f>
        <v>-268.75000000000045</v>
      </c>
      <c r="AB143" s="103">
        <f>M143/J143</f>
        <v>0.86562499999999976</v>
      </c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21.666666666666668</v>
      </c>
      <c r="J157" s="138">
        <f t="shared" si="58"/>
        <v>2000</v>
      </c>
      <c r="K157" s="139">
        <f t="shared" ref="K157" si="59">J157/I157</f>
        <v>92.307692307692307</v>
      </c>
      <c r="L157" s="137">
        <f t="shared" ref="L157:M157" si="60">AVERAGE(L141:L156)</f>
        <v>21.666666666666668</v>
      </c>
      <c r="M157" s="138">
        <f t="shared" si="60"/>
        <v>1726.7632151358514</v>
      </c>
      <c r="N157" s="139">
        <f>M157/L157</f>
        <v>79.696763775500827</v>
      </c>
      <c r="O157" s="140">
        <f>L157-I157</f>
        <v>0</v>
      </c>
      <c r="P157" s="141">
        <f>N157-K157</f>
        <v>-12.61092853219148</v>
      </c>
      <c r="Q157" s="142">
        <f>N157/K157</f>
        <v>0.86338160756792559</v>
      </c>
      <c r="R157" s="278"/>
      <c r="S157" s="143">
        <f>S141</f>
        <v>0.70861111111111108</v>
      </c>
      <c r="T157" s="144">
        <f>INDEX(T141:T156,COUNTA(T141:T156))</f>
        <v>0.83263888888888893</v>
      </c>
      <c r="U157" s="145"/>
      <c r="V157" s="156"/>
      <c r="W157" s="135"/>
      <c r="X157" s="139"/>
      <c r="Y157" s="265"/>
      <c r="Z157" s="266"/>
      <c r="AA157" s="157">
        <f>M157-J157</f>
        <v>-273.2367848641486</v>
      </c>
      <c r="AB157" s="142">
        <f>M157/J157</f>
        <v>0.8633816075679257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346" priority="3" operator="greaterThan">
      <formula>0</formula>
    </cfRule>
  </conditionalFormatting>
  <conditionalFormatting sqref="P5:P157 AA5:AA157">
    <cfRule type="cellIs" dxfId="345" priority="6" operator="lessThan">
      <formula>0</formula>
    </cfRule>
  </conditionalFormatting>
  <conditionalFormatting sqref="Q5:Q157 AB5:AB157">
    <cfRule type="cellIs" dxfId="344" priority="4" operator="greaterThan">
      <formula>1</formula>
    </cfRule>
    <cfRule type="cellIs" dxfId="343" priority="5" operator="lessThan">
      <formula>0.8</formula>
    </cfRule>
  </conditionalFormatting>
  <conditionalFormatting sqref="R5:R157 AC124">
    <cfRule type="cellIs" dxfId="342" priority="7" operator="lessThan">
      <formula>0.8</formula>
    </cfRule>
  </conditionalFormatting>
  <conditionalFormatting sqref="AC5:AC22 AC56:AC91">
    <cfRule type="cellIs" dxfId="341" priority="9" operator="lessThan">
      <formula>0.8</formula>
    </cfRule>
  </conditionalFormatting>
  <conditionalFormatting sqref="AC39">
    <cfRule type="cellIs" dxfId="340" priority="12" operator="lessThan">
      <formula>0.8</formula>
    </cfRule>
  </conditionalFormatting>
  <conditionalFormatting sqref="AC54">
    <cfRule type="cellIs" dxfId="339" priority="11" operator="lessThan">
      <formula>0.8</formula>
    </cfRule>
  </conditionalFormatting>
  <conditionalFormatting sqref="AC97:AC105">
    <cfRule type="cellIs" dxfId="338" priority="10" operator="lessThan">
      <formula>0.8</formula>
    </cfRule>
  </conditionalFormatting>
  <conditionalFormatting sqref="AC107:AC112">
    <cfRule type="cellIs" dxfId="337" priority="8" operator="lessThan">
      <formula>0.8</formula>
    </cfRule>
  </conditionalFormatting>
  <conditionalFormatting sqref="AC139">
    <cfRule type="cellIs" dxfId="336" priority="2" operator="lessThan">
      <formula>0.8</formula>
    </cfRule>
  </conditionalFormatting>
  <conditionalFormatting sqref="AC141:AC157">
    <cfRule type="cellIs" dxfId="335" priority="1" operator="lessThan">
      <formula>0.8</formula>
    </cfRule>
  </conditionalFormatting>
  <dataValidations count="1">
    <dataValidation type="list" allowBlank="1" showInputMessage="1" showErrorMessage="1" sqref="Y5:Z157" xr:uid="{08263742-27BA-41DA-9C80-E172D634373D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238E-182A-4809-A718-0E008A3D4EB3}">
  <sheetPr>
    <tabColor theme="9" tint="0.59999389629810485"/>
  </sheetPr>
  <dimension ref="B1:AR36"/>
  <sheetViews>
    <sheetView zoomScale="70" zoomScaleNormal="70" workbookViewId="0">
      <selection activeCell="M40" sqref="M40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242</v>
      </c>
      <c r="D3" s="249"/>
      <c r="E3" s="7" t="s">
        <v>2</v>
      </c>
      <c r="F3" s="250">
        <f>'0912(18度C)'!D1+'0912(4度C)'!D1</f>
        <v>191700</v>
      </c>
      <c r="G3" s="251"/>
      <c r="H3" s="7" t="s">
        <v>3</v>
      </c>
      <c r="I3" s="252">
        <f>'0912(18度C)'!F1+'0912(4度C)'!F1</f>
        <v>5798799.4399999995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471.89289664923012</v>
      </c>
      <c r="F6" s="227" t="e">
        <f>AVERAGE(#REF!,D13:K13)</f>
        <v>#REF!</v>
      </c>
      <c r="G6" s="228">
        <f>AVERAGE(D13:K13)</f>
        <v>181.55319990398425</v>
      </c>
      <c r="H6" s="229"/>
      <c r="I6" s="228">
        <f>AVERAGE(L13:O13)</f>
        <v>93.772893772893781</v>
      </c>
      <c r="J6" s="229"/>
      <c r="K6" s="228">
        <f>AVERAGE(D27:O27)</f>
        <v>621.65869326079314</v>
      </c>
      <c r="L6" s="229"/>
      <c r="M6" s="228">
        <f>AVERAGE(P27:X27)</f>
        <v>761.93578109730561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405.79911442714359</v>
      </c>
      <c r="F7" s="231" t="e">
        <f>AVERAGE(#REF!,D14:K14)</f>
        <v>#REF!</v>
      </c>
      <c r="G7" s="218">
        <f>AVERAGE(D14:K14)</f>
        <v>156.74889187496197</v>
      </c>
      <c r="H7" s="219"/>
      <c r="I7" s="218">
        <f>AVERAGE(L14:O14)</f>
        <v>80.848737402230753</v>
      </c>
      <c r="J7" s="219"/>
      <c r="K7" s="218">
        <f>AVERAGE(D28:O28)</f>
        <v>534.40383431332577</v>
      </c>
      <c r="L7" s="219"/>
      <c r="M7" s="218">
        <f>AVERAGE(P28:X28)</f>
        <v>654.63565987911363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0.86241826100665375</v>
      </c>
      <c r="F8" s="223" t="e">
        <f>AVERAGE(D15:K15,#REF!)</f>
        <v>#REF!</v>
      </c>
      <c r="G8" s="224">
        <f>AVERAGE(D15:K15)</f>
        <v>0.8660811700349117</v>
      </c>
      <c r="H8" s="225"/>
      <c r="I8" s="224">
        <f>AVERAGE(L15:O15)</f>
        <v>0.86217678720225477</v>
      </c>
      <c r="J8" s="225"/>
      <c r="K8" s="224">
        <f>AVERAGE(D29:O29)</f>
        <v>0.85958716104260957</v>
      </c>
      <c r="L8" s="225"/>
      <c r="M8" s="224">
        <f>AVERAGE(P29:X29)</f>
        <v>0.86152830836653804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77.922077922077918</v>
      </c>
      <c r="F13" s="24">
        <v>82.978723404255319</v>
      </c>
      <c r="G13" s="24">
        <v>88.235294117647058</v>
      </c>
      <c r="H13" s="24">
        <v>177.46478873239437</v>
      </c>
      <c r="I13" s="24">
        <v>250.92</v>
      </c>
      <c r="J13" s="24" t="s">
        <v>36</v>
      </c>
      <c r="K13" s="54">
        <v>478.2</v>
      </c>
      <c r="L13" s="23" t="s">
        <v>36</v>
      </c>
      <c r="M13" s="66" t="s">
        <v>36</v>
      </c>
      <c r="N13" s="24">
        <v>95.238095238095241</v>
      </c>
      <c r="O13" s="25">
        <v>92.307692307692307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101.27832710642774</v>
      </c>
      <c r="E14" s="28">
        <v>67.247595469574563</v>
      </c>
      <c r="F14" s="28">
        <v>71.950696100860739</v>
      </c>
      <c r="G14" s="28">
        <v>76.7131182779152</v>
      </c>
      <c r="H14" s="28">
        <v>152.62763494468854</v>
      </c>
      <c r="I14" s="28">
        <v>217.20546551212936</v>
      </c>
      <c r="J14" s="28" t="s">
        <v>36</v>
      </c>
      <c r="K14" s="55">
        <v>410.21940571313752</v>
      </c>
      <c r="L14" s="27" t="s">
        <v>36</v>
      </c>
      <c r="M14" s="67" t="s">
        <v>36</v>
      </c>
      <c r="N14" s="28">
        <v>82.107207931470754</v>
      </c>
      <c r="O14" s="29">
        <v>79.590266872990753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0.87952231434529349</v>
      </c>
      <c r="E15" s="32">
        <f t="shared" si="0"/>
        <v>0.86301080852620693</v>
      </c>
      <c r="F15" s="32">
        <f t="shared" si="0"/>
        <v>0.86709813249755252</v>
      </c>
      <c r="G15" s="32">
        <f t="shared" si="0"/>
        <v>0.86941534048303892</v>
      </c>
      <c r="H15" s="32">
        <f t="shared" si="0"/>
        <v>0.86004460960895923</v>
      </c>
      <c r="I15" s="32">
        <f t="shared" si="0"/>
        <v>0.86563632038948424</v>
      </c>
      <c r="J15" s="32" t="s">
        <v>36</v>
      </c>
      <c r="K15" s="56">
        <f t="shared" ref="K15" si="1">K14/K13</f>
        <v>0.85784066439384676</v>
      </c>
      <c r="L15" s="31" t="s">
        <v>36</v>
      </c>
      <c r="M15" s="68" t="s">
        <v>36</v>
      </c>
      <c r="N15" s="32">
        <f t="shared" ref="N15:O15" si="2">N14/N13</f>
        <v>0.86212568328044292</v>
      </c>
      <c r="O15" s="33">
        <f t="shared" si="2"/>
        <v>0.8622278911240665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0.29174768518518518</v>
      </c>
      <c r="F16" s="2">
        <v>0.33340277777777777</v>
      </c>
      <c r="G16" s="2">
        <v>0.33333333333333331</v>
      </c>
      <c r="H16" s="2">
        <v>0.166875</v>
      </c>
      <c r="I16" s="2">
        <v>0.25027777777777777</v>
      </c>
      <c r="J16" s="2" t="s">
        <v>36</v>
      </c>
      <c r="K16" s="3">
        <v>0.30159722222222224</v>
      </c>
      <c r="L16" s="1" t="s">
        <v>36</v>
      </c>
      <c r="M16" s="69" t="s">
        <v>36</v>
      </c>
      <c r="N16" s="2">
        <v>0.70833333333333337</v>
      </c>
      <c r="O16" s="4">
        <v>0.70864583333333331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0.50240740740740741</v>
      </c>
      <c r="E17" s="2">
        <v>0.59664351851851849</v>
      </c>
      <c r="F17" s="2">
        <v>0.57847222222222205</v>
      </c>
      <c r="G17" s="2">
        <v>0.56422453703703701</v>
      </c>
      <c r="H17" s="2">
        <v>0.56736111111111109</v>
      </c>
      <c r="I17" s="2">
        <v>0.4548611111111111</v>
      </c>
      <c r="J17" s="2" t="s">
        <v>36</v>
      </c>
      <c r="K17" s="3">
        <v>0.4251388888888889</v>
      </c>
      <c r="L17" s="1" t="s">
        <v>36</v>
      </c>
      <c r="M17" s="69" t="s">
        <v>36</v>
      </c>
      <c r="N17" s="2">
        <v>0.83620370370370367</v>
      </c>
      <c r="O17" s="4">
        <v>0.8256944444444444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25.666666666666668</v>
      </c>
      <c r="F18" s="35">
        <v>23.5</v>
      </c>
      <c r="G18" s="35">
        <v>22.666666666666668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21.666666666666668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868.42105263157896</v>
      </c>
    </row>
    <row r="28" spans="2:44" ht="39.6" customHeight="1">
      <c r="B28" s="206"/>
      <c r="C28" s="26" t="s">
        <v>37</v>
      </c>
      <c r="D28" s="28">
        <v>165.57993743934162</v>
      </c>
      <c r="E28" s="28" t="s">
        <v>36</v>
      </c>
      <c r="F28" s="28" t="s">
        <v>36</v>
      </c>
      <c r="G28" s="28">
        <v>224.36111533460269</v>
      </c>
      <c r="H28" s="28">
        <v>363.82877830401344</v>
      </c>
      <c r="I28" s="28" t="s">
        <v>36</v>
      </c>
      <c r="J28" s="28">
        <v>596.33656741385107</v>
      </c>
      <c r="K28" s="28" t="s">
        <v>36</v>
      </c>
      <c r="L28" s="28" t="s">
        <v>36</v>
      </c>
      <c r="M28" s="28">
        <v>752.07014048298436</v>
      </c>
      <c r="N28" s="28">
        <v>916.49431921231542</v>
      </c>
      <c r="O28" s="28">
        <v>722.1559820061716</v>
      </c>
      <c r="P28" s="27">
        <v>194.54737931392623</v>
      </c>
      <c r="Q28" s="28" t="s">
        <v>36</v>
      </c>
      <c r="R28" s="28" t="s">
        <v>36</v>
      </c>
      <c r="S28" s="28">
        <v>601.19560797071972</v>
      </c>
      <c r="T28" s="28">
        <v>719.93546369656008</v>
      </c>
      <c r="U28" s="28" t="s">
        <v>36</v>
      </c>
      <c r="V28" s="28">
        <v>659.68072951530053</v>
      </c>
      <c r="W28" s="28">
        <v>1009.2430189595443</v>
      </c>
      <c r="X28" s="29">
        <v>743.21175981863166</v>
      </c>
    </row>
    <row r="29" spans="2:44" ht="40.15" customHeight="1">
      <c r="B29" s="206"/>
      <c r="C29" s="30" t="s">
        <v>38</v>
      </c>
      <c r="D29" s="32">
        <f>D28/D27</f>
        <v>0.86002411746679119</v>
      </c>
      <c r="E29" s="32" t="s">
        <v>36</v>
      </c>
      <c r="F29" s="32" t="s">
        <v>36</v>
      </c>
      <c r="G29" s="32">
        <f>G28/G27</f>
        <v>0.86005094211597699</v>
      </c>
      <c r="H29" s="32">
        <f>H28/H27</f>
        <v>0.83960487300926179</v>
      </c>
      <c r="I29" s="32" t="s">
        <v>36</v>
      </c>
      <c r="J29" s="32">
        <f>J28/J27</f>
        <v>0.88346158135385344</v>
      </c>
      <c r="K29" s="32" t="s">
        <v>36</v>
      </c>
      <c r="L29" s="32" t="s">
        <v>36</v>
      </c>
      <c r="M29" s="32">
        <f>M28/M27</f>
        <v>0.866020161768285</v>
      </c>
      <c r="N29" s="32">
        <f>N28/N27</f>
        <v>0.84499476239433347</v>
      </c>
      <c r="O29" s="32">
        <f>O28/O27</f>
        <v>0.86295368918976478</v>
      </c>
      <c r="P29" s="31">
        <f>P28/P27</f>
        <v>0.85834078808821856</v>
      </c>
      <c r="Q29" s="32" t="s">
        <v>36</v>
      </c>
      <c r="R29" s="32" t="s">
        <v>36</v>
      </c>
      <c r="S29" s="32">
        <f>S28/S27</f>
        <v>0.89066015995662184</v>
      </c>
      <c r="T29" s="32">
        <f>T28/T27</f>
        <v>0.85706602821019062</v>
      </c>
      <c r="U29" s="32" t="s">
        <v>36</v>
      </c>
      <c r="V29" s="32">
        <f>V28/V27</f>
        <v>0.86624742259584919</v>
      </c>
      <c r="W29" s="32">
        <f>W28/W27</f>
        <v>0.84103584913295359</v>
      </c>
      <c r="X29" s="33">
        <f>X28/X27</f>
        <v>0.85581960221539399</v>
      </c>
    </row>
    <row r="30" spans="2:44" ht="17.25" customHeight="1">
      <c r="B30" s="207" t="s">
        <v>39</v>
      </c>
      <c r="C30" s="15" t="s">
        <v>40</v>
      </c>
      <c r="D30" s="2">
        <v>0.37380787037037039</v>
      </c>
      <c r="E30" s="2" t="s">
        <v>36</v>
      </c>
      <c r="F30" s="2" t="s">
        <v>36</v>
      </c>
      <c r="G30" s="2">
        <v>0.30208333333333331</v>
      </c>
      <c r="H30" s="2">
        <v>0.25033564814814813</v>
      </c>
      <c r="I30" s="2" t="s">
        <v>36</v>
      </c>
      <c r="J30" s="2">
        <v>0.25025462962962963</v>
      </c>
      <c r="K30" s="2" t="s">
        <v>36</v>
      </c>
      <c r="L30" s="2" t="s">
        <v>36</v>
      </c>
      <c r="M30" s="2">
        <v>0.25</v>
      </c>
      <c r="N30" s="2">
        <v>0.25</v>
      </c>
      <c r="O30" s="2">
        <v>0.16679398148148147</v>
      </c>
      <c r="P30" s="1">
        <v>0.70833333333333337</v>
      </c>
      <c r="Q30" s="2" t="s">
        <v>36</v>
      </c>
      <c r="R30" s="2" t="s">
        <v>36</v>
      </c>
      <c r="S30" s="2">
        <v>0.70839120370370368</v>
      </c>
      <c r="T30" s="2">
        <v>0.70859953703703704</v>
      </c>
      <c r="U30" s="2" t="s">
        <v>36</v>
      </c>
      <c r="V30" s="2">
        <v>0.70833333333333337</v>
      </c>
      <c r="W30" s="2">
        <v>0.7084259259259259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0.4306712962962963</v>
      </c>
      <c r="E31" s="2" t="s">
        <v>36</v>
      </c>
      <c r="F31" s="2" t="s">
        <v>36</v>
      </c>
      <c r="G31" s="2">
        <v>0.34375</v>
      </c>
      <c r="H31" s="2">
        <v>0.2986111111111111</v>
      </c>
      <c r="I31" s="2" t="s">
        <v>36</v>
      </c>
      <c r="J31" s="2">
        <v>0.31944444444444442</v>
      </c>
      <c r="K31" s="2" t="s">
        <v>36</v>
      </c>
      <c r="L31" s="2" t="s">
        <v>36</v>
      </c>
      <c r="M31" s="2">
        <v>0.42802083333333335</v>
      </c>
      <c r="N31" s="2">
        <v>0.44377314814814817</v>
      </c>
      <c r="O31" s="2">
        <v>0.48194444444444445</v>
      </c>
      <c r="P31" s="1">
        <v>0.82777777777777772</v>
      </c>
      <c r="Q31" s="2" t="s">
        <v>36</v>
      </c>
      <c r="R31" s="2" t="s">
        <v>36</v>
      </c>
      <c r="S31" s="2">
        <v>0.85069444444444442</v>
      </c>
      <c r="T31" s="2">
        <v>0.86458333333333337</v>
      </c>
      <c r="U31" s="2" t="s">
        <v>36</v>
      </c>
      <c r="V31" s="2">
        <v>0.87524305555555559</v>
      </c>
      <c r="W31" s="2">
        <v>0.89265046296296291</v>
      </c>
      <c r="X31" s="4">
        <v>0.94461805555555556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3.25</v>
      </c>
      <c r="O32" s="35">
        <v>3.8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866E-D7C0-47FF-AB90-F1EE066308DE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M40" sqref="M40"/>
      <selection pane="bottomLeft" activeCell="M40" sqref="M4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110232</v>
      </c>
      <c r="E1" s="77" t="s">
        <v>3</v>
      </c>
      <c r="F1" s="78">
        <f>SUM(G5:G225)</f>
        <v>2241472.9799999995</v>
      </c>
      <c r="G1" s="79" t="s">
        <v>73</v>
      </c>
      <c r="H1" s="80">
        <f>L21+L38+L55+L72+L89+L106+L123+L140+L157+L174+L191+L208+L225</f>
        <v>82.73333333333332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45912</v>
      </c>
      <c r="B2" s="326"/>
      <c r="C2" s="82" t="s">
        <v>34</v>
      </c>
      <c r="D2" s="83">
        <f>AVERAGE(N21,N38,N55,N72,N89,N106,N123,N140,N157,N174,N191,N208,N225)</f>
        <v>589.89544611292013</v>
      </c>
      <c r="E2" s="83" t="s">
        <v>80</v>
      </c>
      <c r="F2" s="84">
        <f>F1/D1</f>
        <v>20.334140539952095</v>
      </c>
      <c r="G2" s="85" t="s">
        <v>81</v>
      </c>
      <c r="H2" s="86">
        <f>COUNT(H5:H225)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1816</v>
      </c>
      <c r="G5" s="95">
        <f t="shared" ref="G5:G6" si="0">E5*F5</f>
        <v>54207.600000000006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2814.2918639690051</v>
      </c>
      <c r="N5" s="99">
        <f>M5/L5</f>
        <v>165.54658023347088</v>
      </c>
      <c r="O5" s="101">
        <f>L5-I5</f>
        <v>0</v>
      </c>
      <c r="P5" s="102">
        <f>N5-K5</f>
        <v>-26.982831531235007</v>
      </c>
      <c r="Q5" s="103">
        <f>N5/K5</f>
        <v>0.85985085975221653</v>
      </c>
      <c r="R5" s="277">
        <f>Q21</f>
        <v>0.86002411746679119</v>
      </c>
      <c r="S5" s="1">
        <v>0.37380787037037039</v>
      </c>
      <c r="T5" s="2">
        <v>0.40069444444444446</v>
      </c>
      <c r="U5" s="104">
        <v>6.1500000000000021</v>
      </c>
      <c r="V5" s="105">
        <v>38.716666666666669</v>
      </c>
      <c r="W5" s="106"/>
      <c r="X5" s="107"/>
      <c r="Y5" s="279"/>
      <c r="Z5" s="280"/>
      <c r="AA5" s="109">
        <f>M5-J5</f>
        <v>-458.70813603099486</v>
      </c>
      <c r="AB5" s="110">
        <f>M5/J5</f>
        <v>0.85985085975221665</v>
      </c>
      <c r="AC5" s="292">
        <f>AB21</f>
        <v>0.86002411746679108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1744</v>
      </c>
      <c r="G6" s="95">
        <f t="shared" si="0"/>
        <v>51482.879999999997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2815.4260089686095</v>
      </c>
      <c r="N6" s="99">
        <f>M6/L6</f>
        <v>165.61329464521233</v>
      </c>
      <c r="O6" s="101">
        <f>L6-I6</f>
        <v>0</v>
      </c>
      <c r="P6" s="102">
        <f>N6-K6</f>
        <v>-26.916117119493549</v>
      </c>
      <c r="Q6" s="103">
        <f>N6/K6</f>
        <v>0.86019737518136563</v>
      </c>
      <c r="R6" s="277"/>
      <c r="S6" s="1">
        <v>0.40486111111111112</v>
      </c>
      <c r="T6" s="2">
        <v>0.4306712962962963</v>
      </c>
      <c r="U6" s="104">
        <v>5.9999999999999787</v>
      </c>
      <c r="V6" s="105">
        <v>37.166666666666671</v>
      </c>
      <c r="W6" s="106">
        <v>0.4306712962962963</v>
      </c>
      <c r="X6" s="107">
        <v>0.47152777777777777</v>
      </c>
      <c r="Y6" s="262"/>
      <c r="Z6" s="263"/>
      <c r="AA6" s="111">
        <f>M6-J6</f>
        <v>-457.57399103139051</v>
      </c>
      <c r="AB6" s="112">
        <f>M6/J6</f>
        <v>0.86019737518136552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6"/>
      <c r="I10" s="97"/>
      <c r="J10" s="98"/>
      <c r="K10" s="99"/>
      <c r="L10" s="100"/>
      <c r="M10" s="98"/>
      <c r="N10" s="99"/>
      <c r="O10" s="101"/>
      <c r="P10" s="102"/>
      <c r="Q10" s="103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2814.8589364688073</v>
      </c>
      <c r="N21" s="139">
        <f>M21/L21</f>
        <v>165.57993743934162</v>
      </c>
      <c r="O21" s="140">
        <f>L21-I21</f>
        <v>0</v>
      </c>
      <c r="P21" s="141">
        <f>N21-K21</f>
        <v>-26.949474325364264</v>
      </c>
      <c r="Q21" s="142">
        <f>N21/K21</f>
        <v>0.86002411746679119</v>
      </c>
      <c r="R21" s="278"/>
      <c r="S21" s="143">
        <f>S5</f>
        <v>0.37380787037037039</v>
      </c>
      <c r="T21" s="144">
        <f>INDEX(T5:T20,COUNTA(T5:T20))</f>
        <v>0.4306712962962963</v>
      </c>
      <c r="U21" s="145"/>
      <c r="V21" s="145"/>
      <c r="W21" s="146"/>
      <c r="X21" s="147"/>
      <c r="Y21" s="265"/>
      <c r="Z21" s="266"/>
      <c r="AA21" s="148">
        <f>M21-J21</f>
        <v>-458.14106353119269</v>
      </c>
      <c r="AB21" s="149">
        <f>M21/J21</f>
        <v>0.86002411746679108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609</v>
      </c>
      <c r="G22" s="95">
        <f t="shared" ref="G22:G23" si="5">E22*F22</f>
        <v>15541.68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2579.2941176470581</v>
      </c>
      <c r="N22" s="99">
        <f>M22/L22</f>
        <v>214.94117647058818</v>
      </c>
      <c r="O22" s="101">
        <f>L22-I22</f>
        <v>0</v>
      </c>
      <c r="P22" s="102">
        <f>N22-K22</f>
        <v>-35.058823529411825</v>
      </c>
      <c r="Q22" s="103">
        <f>N22/K22</f>
        <v>0.85976470588235265</v>
      </c>
      <c r="R22" s="276">
        <f>Q38</f>
        <v>0.86005094211597699</v>
      </c>
      <c r="S22" s="1">
        <v>0.30208333333333331</v>
      </c>
      <c r="T22" s="2">
        <v>0.31192129629629628</v>
      </c>
      <c r="U22" s="104">
        <v>4.9833333333332863</v>
      </c>
      <c r="V22" s="105">
        <v>14.16666666666667</v>
      </c>
      <c r="W22" s="106"/>
      <c r="X22" s="151"/>
      <c r="Y22" s="279"/>
      <c r="Z22" s="280"/>
      <c r="AA22" s="109">
        <f>M22-J22</f>
        <v>-420.7058823529419</v>
      </c>
      <c r="AB22" s="152">
        <f>M22/J22</f>
        <v>0.85976470588235265</v>
      </c>
      <c r="AC22" s="267">
        <f>AB38</f>
        <v>0.86005094211597699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1616</v>
      </c>
      <c r="G23" s="95">
        <f t="shared" si="5"/>
        <v>41434.239999999998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2581.0115350488036</v>
      </c>
      <c r="N23" s="99">
        <f>M23/L23</f>
        <v>234.63741227716397</v>
      </c>
      <c r="O23" s="101">
        <f>L23-I23</f>
        <v>0</v>
      </c>
      <c r="P23" s="102">
        <f>N23-K23</f>
        <v>-38.089860450108773</v>
      </c>
      <c r="Q23" s="103">
        <f>N23/K23</f>
        <v>0.86033717834960122</v>
      </c>
      <c r="R23" s="277"/>
      <c r="S23" s="1">
        <v>0.31766203703703705</v>
      </c>
      <c r="T23" s="2">
        <v>0.34375</v>
      </c>
      <c r="U23" s="104">
        <v>8.2666666666667066</v>
      </c>
      <c r="V23" s="105">
        <v>37.566666666666649</v>
      </c>
      <c r="W23" s="106"/>
      <c r="X23" s="107"/>
      <c r="Y23" s="262"/>
      <c r="Z23" s="263"/>
      <c r="AA23" s="111">
        <f>M23-J23</f>
        <v>-418.98846495119642</v>
      </c>
      <c r="AB23" s="103">
        <f>M23/J23</f>
        <v>0.86033717834960122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2580.1528263479308</v>
      </c>
      <c r="N38" s="139">
        <f>M38/L38</f>
        <v>224.36111533460269</v>
      </c>
      <c r="O38" s="140">
        <f>L38-I38</f>
        <v>0</v>
      </c>
      <c r="P38" s="141">
        <f>N38-K38</f>
        <v>-36.508449882788625</v>
      </c>
      <c r="Q38" s="142">
        <f>N38/K38</f>
        <v>0.86005094211597699</v>
      </c>
      <c r="R38" s="278"/>
      <c r="S38" s="143">
        <f>S22</f>
        <v>0.30208333333333331</v>
      </c>
      <c r="T38" s="144">
        <f>INDEX(T22:T37,COUNTA(T22:T37))</f>
        <v>0.34375</v>
      </c>
      <c r="U38" s="145"/>
      <c r="V38" s="156"/>
      <c r="W38" s="135"/>
      <c r="X38" s="139"/>
      <c r="Y38" s="265"/>
      <c r="Z38" s="266"/>
      <c r="AA38" s="157">
        <f>M38-J38</f>
        <v>-419.84717365206916</v>
      </c>
      <c r="AB38" s="142">
        <f>M38/J38</f>
        <v>0.86005094211597699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746</v>
      </c>
      <c r="G39" s="159">
        <f t="shared" ref="G39:G41" si="9">E39*F39</f>
        <v>10488.76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2181.6409423233108</v>
      </c>
      <c r="N39" s="163">
        <f>M39/L39</f>
        <v>363.6068237205518</v>
      </c>
      <c r="O39" s="165">
        <f>L39-I39</f>
        <v>0</v>
      </c>
      <c r="P39" s="166">
        <f>N39-K39</f>
        <v>-69.726509612781513</v>
      </c>
      <c r="Q39" s="152">
        <f>N39/K39</f>
        <v>0.83909267012435029</v>
      </c>
      <c r="R39" s="276">
        <f>Q55</f>
        <v>0.83960487300926179</v>
      </c>
      <c r="S39" s="167">
        <v>0.25033564814814813</v>
      </c>
      <c r="T39" s="168">
        <v>0.26458333333333334</v>
      </c>
      <c r="U39" s="169"/>
      <c r="V39" s="170">
        <v>20.516666666666701</v>
      </c>
      <c r="W39" s="168"/>
      <c r="X39" s="171"/>
      <c r="Y39" s="279"/>
      <c r="Z39" s="280"/>
      <c r="AA39" s="109">
        <f>M39-J39</f>
        <v>-418.35905767668919</v>
      </c>
      <c r="AB39" s="152">
        <f>M39/J39</f>
        <v>0.83909267012435029</v>
      </c>
      <c r="AC39" s="267">
        <f>AB55</f>
        <v>0.83960487300926179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872</v>
      </c>
      <c r="G40" s="95">
        <f t="shared" si="9"/>
        <v>12914.32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2192.1787709497207</v>
      </c>
      <c r="N40" s="99">
        <f>M40/L40</f>
        <v>365.3631284916201</v>
      </c>
      <c r="O40" s="101">
        <f>L40-I40</f>
        <v>0</v>
      </c>
      <c r="P40" s="102">
        <f>N40-K40</f>
        <v>-67.970204841713212</v>
      </c>
      <c r="Q40" s="103">
        <f>N40/K40</f>
        <v>0.84314568113450794</v>
      </c>
      <c r="R40" s="277"/>
      <c r="S40" s="1">
        <v>0.26885416666666667</v>
      </c>
      <c r="T40" s="2">
        <v>0.28542824074074075</v>
      </c>
      <c r="U40" s="104">
        <v>6.1500000000000021</v>
      </c>
      <c r="V40" s="105">
        <v>23.866666666666667</v>
      </c>
      <c r="W40" s="106"/>
      <c r="X40" s="113"/>
      <c r="Y40" s="262"/>
      <c r="Z40" s="263"/>
      <c r="AA40" s="111">
        <f>M40-J40</f>
        <v>-407.82122905027927</v>
      </c>
      <c r="AB40" s="103">
        <f>M40/J40</f>
        <v>0.84314568113450794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461</v>
      </c>
      <c r="G41" s="95">
        <f t="shared" si="9"/>
        <v>8238.07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2175.0982961992108</v>
      </c>
      <c r="N41" s="99">
        <f>M41/L41</f>
        <v>362.51638269986847</v>
      </c>
      <c r="O41" s="101">
        <f>L41-I41</f>
        <v>0</v>
      </c>
      <c r="P41" s="102">
        <f>N41-K41</f>
        <v>-70.816950633464842</v>
      </c>
      <c r="Q41" s="103">
        <f>N41/K41</f>
        <v>0.83657626776892724</v>
      </c>
      <c r="R41" s="277"/>
      <c r="S41" s="1">
        <v>0.28978009259259258</v>
      </c>
      <c r="T41" s="2">
        <v>0.2986111111111111</v>
      </c>
      <c r="U41" s="104">
        <v>6.2666666666666337</v>
      </c>
      <c r="V41" s="105">
        <v>12.716666666666683</v>
      </c>
      <c r="W41" s="106"/>
      <c r="X41" s="113"/>
      <c r="Y41" s="262"/>
      <c r="Z41" s="263"/>
      <c r="AA41" s="111">
        <f>M41-J41</f>
        <v>-424.90170380078916</v>
      </c>
      <c r="AB41" s="103">
        <f>M41/J41</f>
        <v>0.83657626776892724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2182.9726698240806</v>
      </c>
      <c r="N55" s="139">
        <f>M55/L55</f>
        <v>363.82877830401344</v>
      </c>
      <c r="O55" s="140">
        <f>L55-I55</f>
        <v>0</v>
      </c>
      <c r="P55" s="141">
        <f>N55-K55</f>
        <v>-69.504555029319874</v>
      </c>
      <c r="Q55" s="142">
        <f>N55/K55</f>
        <v>0.83960487300926179</v>
      </c>
      <c r="R55" s="278"/>
      <c r="S55" s="143">
        <f>S39</f>
        <v>0.25033564814814813</v>
      </c>
      <c r="T55" s="144">
        <f>INDEX(T39:T54,COUNTA(T39:T54))</f>
        <v>0.2986111111111111</v>
      </c>
      <c r="U55" s="145"/>
      <c r="V55" s="156"/>
      <c r="W55" s="135"/>
      <c r="X55" s="139"/>
      <c r="Y55" s="265"/>
      <c r="Z55" s="266"/>
      <c r="AA55" s="157">
        <f>M55-J55</f>
        <v>-417.02733017591936</v>
      </c>
      <c r="AB55" s="142">
        <f>M55/J55</f>
        <v>0.83960487300926179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3961</v>
      </c>
      <c r="G56" s="159">
        <f t="shared" ref="G56" si="14">E56*F56</f>
        <v>55572.829999999994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2385.3462696554043</v>
      </c>
      <c r="N56" s="163">
        <f>M56/L56</f>
        <v>596.33656741385107</v>
      </c>
      <c r="O56" s="165">
        <f>L56-I56</f>
        <v>0</v>
      </c>
      <c r="P56" s="166">
        <f>N56-K56</f>
        <v>-78.663432586148929</v>
      </c>
      <c r="Q56" s="152">
        <f>N56/K56</f>
        <v>0.88346158135385344</v>
      </c>
      <c r="R56" s="276">
        <f>Q72</f>
        <v>0.88346158135385344</v>
      </c>
      <c r="S56" s="167">
        <v>0.25025462962962963</v>
      </c>
      <c r="T56" s="168">
        <v>0.31944444444444442</v>
      </c>
      <c r="U56" s="169"/>
      <c r="V56" s="170">
        <v>99.633333333333297</v>
      </c>
      <c r="W56" s="173"/>
      <c r="X56" s="151"/>
      <c r="Y56" s="279"/>
      <c r="Z56" s="280"/>
      <c r="AA56" s="109">
        <f>M56-J56</f>
        <v>-314.65373034459571</v>
      </c>
      <c r="AB56" s="152">
        <f>M56/J56</f>
        <v>0.88346158135385344</v>
      </c>
      <c r="AC56" s="267">
        <f>AB72</f>
        <v>0.88346158135385344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2385.3462696554043</v>
      </c>
      <c r="N72" s="139">
        <f t="shared" ref="N72:N77" si="18">M72/L72</f>
        <v>596.33656741385107</v>
      </c>
      <c r="O72" s="140">
        <f t="shared" ref="O72:O77" si="19">L72-I72</f>
        <v>0</v>
      </c>
      <c r="P72" s="141">
        <f t="shared" ref="P72:P77" si="20">N72-K72</f>
        <v>-78.663432586148929</v>
      </c>
      <c r="Q72" s="142">
        <f t="shared" ref="Q72:Q77" si="21">N72/K72</f>
        <v>0.88346158135385344</v>
      </c>
      <c r="R72" s="278"/>
      <c r="S72" s="143">
        <f>S56</f>
        <v>0.25025462962962963</v>
      </c>
      <c r="T72" s="144">
        <f>INDEX(T56:T71,COUNTA(T56:T71))</f>
        <v>0.31944444444444442</v>
      </c>
      <c r="U72" s="145"/>
      <c r="V72" s="156"/>
      <c r="W72" s="89"/>
      <c r="X72" s="91"/>
      <c r="Y72" s="265"/>
      <c r="Z72" s="266"/>
      <c r="AA72" s="157">
        <f t="shared" ref="AA72:AA77" si="22">M72-J72</f>
        <v>-314.65373034459571</v>
      </c>
      <c r="AB72" s="142">
        <f t="shared" ref="AB72:AB77" si="23">M72/J72</f>
        <v>0.88346158135385344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955</v>
      </c>
      <c r="G73" s="159">
        <f t="shared" ref="G73:G77" si="24">E73*F73</f>
        <v>20484.75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2841.3223140495888</v>
      </c>
      <c r="N73" s="163">
        <f t="shared" si="18"/>
        <v>947.10743801652961</v>
      </c>
      <c r="O73" s="165">
        <f t="shared" si="19"/>
        <v>0</v>
      </c>
      <c r="P73" s="166">
        <f t="shared" si="20"/>
        <v>-152.89256198347039</v>
      </c>
      <c r="Q73" s="152">
        <f t="shared" si="21"/>
        <v>0.86100676183320879</v>
      </c>
      <c r="R73" s="276">
        <f>Q89</f>
        <v>0.866020161768285</v>
      </c>
      <c r="S73" s="167">
        <v>0.25</v>
      </c>
      <c r="T73" s="168">
        <v>0.26400462962962962</v>
      </c>
      <c r="U73" s="169"/>
      <c r="V73" s="170">
        <v>20.16666666666665</v>
      </c>
      <c r="W73" s="173"/>
      <c r="X73" s="151"/>
      <c r="Y73" s="279"/>
      <c r="Z73" s="280"/>
      <c r="AA73" s="109">
        <f t="shared" si="22"/>
        <v>-458.67768595041116</v>
      </c>
      <c r="AB73" s="152">
        <f t="shared" si="23"/>
        <v>0.86100676183320879</v>
      </c>
      <c r="AC73" s="267">
        <f>AB89</f>
        <v>0.86602016176828489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2408</v>
      </c>
      <c r="G74" s="95">
        <f t="shared" si="24"/>
        <v>37829.68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2862.8797886393659</v>
      </c>
      <c r="N74" s="99">
        <f t="shared" si="18"/>
        <v>954.29326287978859</v>
      </c>
      <c r="O74" s="101">
        <f t="shared" si="19"/>
        <v>0</v>
      </c>
      <c r="P74" s="102">
        <f t="shared" si="20"/>
        <v>-145.70673712021141</v>
      </c>
      <c r="Q74" s="103">
        <f t="shared" si="21"/>
        <v>0.86753932989071691</v>
      </c>
      <c r="R74" s="277"/>
      <c r="S74" s="1">
        <v>0.26874999999999999</v>
      </c>
      <c r="T74" s="2">
        <v>0.30379629629629629</v>
      </c>
      <c r="U74" s="104">
        <v>6.8333333333333357</v>
      </c>
      <c r="V74" s="105">
        <v>50.466666666666669</v>
      </c>
      <c r="W74" s="106"/>
      <c r="X74" s="107"/>
      <c r="Y74" s="262"/>
      <c r="Z74" s="263"/>
      <c r="AA74" s="111">
        <f t="shared" si="22"/>
        <v>-437.12021136063413</v>
      </c>
      <c r="AB74" s="103">
        <f t="shared" si="23"/>
        <v>0.86753932989071691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1163</v>
      </c>
      <c r="G75" s="95">
        <f t="shared" si="24"/>
        <v>25911.640000000003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2850.1021102790965</v>
      </c>
      <c r="N75" s="99">
        <f t="shared" si="18"/>
        <v>570.02042205581927</v>
      </c>
      <c r="O75" s="101">
        <f t="shared" si="19"/>
        <v>0</v>
      </c>
      <c r="P75" s="102">
        <f t="shared" si="20"/>
        <v>-89.979577944180733</v>
      </c>
      <c r="Q75" s="103">
        <f t="shared" si="21"/>
        <v>0.86366730614518072</v>
      </c>
      <c r="R75" s="277"/>
      <c r="S75" s="1">
        <v>0.30694444444444441</v>
      </c>
      <c r="T75" s="2">
        <v>0.32394675925925925</v>
      </c>
      <c r="U75" s="104">
        <v>4.5333333333332959</v>
      </c>
      <c r="V75" s="105">
        <v>24.483333333333377</v>
      </c>
      <c r="W75" s="106"/>
      <c r="X75" s="107"/>
      <c r="Y75" s="262"/>
      <c r="Z75" s="263"/>
      <c r="AA75" s="111">
        <f t="shared" si="22"/>
        <v>-449.89788972090355</v>
      </c>
      <c r="AB75" s="103">
        <f t="shared" si="23"/>
        <v>0.86366730614518072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2545</v>
      </c>
      <c r="G76" s="95">
        <f t="shared" si="24"/>
        <v>45530.05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2865.8116984673093</v>
      </c>
      <c r="N76" s="99">
        <f t="shared" si="18"/>
        <v>716.45292461682732</v>
      </c>
      <c r="O76" s="101">
        <f t="shared" si="19"/>
        <v>0</v>
      </c>
      <c r="P76" s="102">
        <f t="shared" si="20"/>
        <v>-108.54707538317268</v>
      </c>
      <c r="Q76" s="103">
        <f t="shared" si="21"/>
        <v>0.86842778741433613</v>
      </c>
      <c r="R76" s="277"/>
      <c r="S76" s="1">
        <v>0.32847222222222217</v>
      </c>
      <c r="T76" s="2">
        <v>0.36547453703703703</v>
      </c>
      <c r="U76" s="104">
        <v>6.5166666666665929</v>
      </c>
      <c r="V76" s="105">
        <v>53.283333333333402</v>
      </c>
      <c r="W76" s="106"/>
      <c r="X76" s="107"/>
      <c r="Y76" s="262"/>
      <c r="Z76" s="263"/>
      <c r="AA76" s="111">
        <f t="shared" si="22"/>
        <v>-434.18830153269073</v>
      </c>
      <c r="AB76" s="103">
        <f t="shared" si="23"/>
        <v>0.86842778741433613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3938</v>
      </c>
      <c r="G77" s="95">
        <f t="shared" si="24"/>
        <v>65607.08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2869.216757741342</v>
      </c>
      <c r="N77" s="99">
        <f t="shared" si="18"/>
        <v>717.3041894353355</v>
      </c>
      <c r="O77" s="101">
        <f t="shared" si="19"/>
        <v>0</v>
      </c>
      <c r="P77" s="102">
        <f t="shared" si="20"/>
        <v>-107.6958105646645</v>
      </c>
      <c r="Q77" s="103">
        <f t="shared" si="21"/>
        <v>0.86945962355798245</v>
      </c>
      <c r="R77" s="277"/>
      <c r="S77" s="1">
        <v>0.37083333333333324</v>
      </c>
      <c r="T77" s="2">
        <v>0.42802083333333335</v>
      </c>
      <c r="U77" s="104">
        <v>7.7166666666665407</v>
      </c>
      <c r="V77" s="105">
        <v>82.350000000000165</v>
      </c>
      <c r="W77" s="106"/>
      <c r="X77" s="107"/>
      <c r="Y77" s="262"/>
      <c r="Z77" s="263"/>
      <c r="AA77" s="111">
        <f t="shared" si="22"/>
        <v>-430.78324225865799</v>
      </c>
      <c r="AB77" s="103">
        <f t="shared" si="23"/>
        <v>0.86945962355798245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2857.8665338353403</v>
      </c>
      <c r="N89" s="139">
        <f>M89/L89</f>
        <v>752.07014048298436</v>
      </c>
      <c r="O89" s="140">
        <f>L89-I89</f>
        <v>0</v>
      </c>
      <c r="P89" s="141">
        <f>N89-K89</f>
        <v>-116.3509121485946</v>
      </c>
      <c r="Q89" s="142">
        <f>N89/K89</f>
        <v>0.866020161768285</v>
      </c>
      <c r="R89" s="278"/>
      <c r="S89" s="143">
        <f>S73</f>
        <v>0.25</v>
      </c>
      <c r="T89" s="144">
        <f>INDEX(T73:T88,COUNTA(T73:T88))</f>
        <v>0.42802083333333335</v>
      </c>
      <c r="U89" s="145"/>
      <c r="V89" s="156"/>
      <c r="W89" s="89"/>
      <c r="X89" s="91"/>
      <c r="Y89" s="265"/>
      <c r="Z89" s="266"/>
      <c r="AA89" s="157">
        <f>M89-J89</f>
        <v>-442.13346616465969</v>
      </c>
      <c r="AB89" s="142">
        <f>M89/J89</f>
        <v>0.86602016176828489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24.82</v>
      </c>
      <c r="F90" s="87">
        <v>2140</v>
      </c>
      <c r="G90" s="159">
        <f t="shared" ref="G90:G93" si="29">E90*F90</f>
        <v>53114.8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2844.9039881831613</v>
      </c>
      <c r="N90" s="163">
        <f>M90/L90</f>
        <v>711.22599704579034</v>
      </c>
      <c r="O90" s="165">
        <f>L90-I90</f>
        <v>0</v>
      </c>
      <c r="P90" s="166">
        <f>N90-K90</f>
        <v>-113.77400295420966</v>
      </c>
      <c r="Q90" s="152">
        <f>N90/K90</f>
        <v>0.86209211763126103</v>
      </c>
      <c r="R90" s="276">
        <f>Q106</f>
        <v>0.84499476239433347</v>
      </c>
      <c r="S90" s="167">
        <v>0.25</v>
      </c>
      <c r="T90" s="168">
        <v>0.28134259259259259</v>
      </c>
      <c r="U90" s="169"/>
      <c r="V90" s="170">
        <v>45.133333333333326</v>
      </c>
      <c r="W90" s="173"/>
      <c r="X90" s="151"/>
      <c r="Y90" s="279"/>
      <c r="Z90" s="280"/>
      <c r="AA90" s="109">
        <f>M90-J90</f>
        <v>-455.09601181683865</v>
      </c>
      <c r="AB90" s="152">
        <f>M90/J90</f>
        <v>0.86209211763126103</v>
      </c>
      <c r="AC90" s="267">
        <f>AB106</f>
        <v>0.84499476239433335</v>
      </c>
    </row>
    <row r="91" spans="1:29" ht="15.75" customHeight="1">
      <c r="A91" s="282"/>
      <c r="B91" s="92" t="s">
        <v>115</v>
      </c>
      <c r="C91" s="260" t="s">
        <v>123</v>
      </c>
      <c r="D91" s="261"/>
      <c r="E91" s="93">
        <v>18.18</v>
      </c>
      <c r="F91" s="94">
        <v>2184</v>
      </c>
      <c r="G91" s="95">
        <f t="shared" si="29"/>
        <v>39705.120000000003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3020.5147906262032</v>
      </c>
      <c r="N91" s="99">
        <f>M91/L91</f>
        <v>1006.8382635420677</v>
      </c>
      <c r="O91" s="101">
        <f>L91-I91</f>
        <v>0</v>
      </c>
      <c r="P91" s="102">
        <f>N91-K91</f>
        <v>-193.16173645793231</v>
      </c>
      <c r="Q91" s="103">
        <f>N91/K91</f>
        <v>0.83903188628505643</v>
      </c>
      <c r="R91" s="277"/>
      <c r="S91" s="1">
        <v>0.29444444444444445</v>
      </c>
      <c r="T91" s="2">
        <v>0.32457175925925924</v>
      </c>
      <c r="U91" s="104">
        <v>18.866666666666685</v>
      </c>
      <c r="V91" s="105">
        <v>43.383333333333297</v>
      </c>
      <c r="W91" s="106"/>
      <c r="X91" s="107"/>
      <c r="Y91" s="262"/>
      <c r="Z91" s="263"/>
      <c r="AA91" s="111">
        <f>M91-J91</f>
        <v>-579.48520937379681</v>
      </c>
      <c r="AB91" s="103">
        <f>M91/J91</f>
        <v>0.83903188628505643</v>
      </c>
      <c r="AC91" s="268"/>
    </row>
    <row r="92" spans="1:29" ht="15.75" customHeight="1">
      <c r="A92" s="282"/>
      <c r="B92" s="92" t="s">
        <v>115</v>
      </c>
      <c r="C92" s="260" t="s">
        <v>207</v>
      </c>
      <c r="D92" s="261"/>
      <c r="E92" s="93">
        <v>18.18</v>
      </c>
      <c r="F92" s="94">
        <v>1979</v>
      </c>
      <c r="G92" s="95">
        <f t="shared" si="29"/>
        <v>35978.22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3018.8135593220363</v>
      </c>
      <c r="N92" s="99">
        <f>M92/L92</f>
        <v>1006.2711864406788</v>
      </c>
      <c r="O92" s="101">
        <f>L92-I92</f>
        <v>0</v>
      </c>
      <c r="P92" s="102">
        <f>N92-K92</f>
        <v>-193.72881355932122</v>
      </c>
      <c r="Q92" s="103">
        <f>N92/K92</f>
        <v>0.83855932203389894</v>
      </c>
      <c r="R92" s="277"/>
      <c r="S92" s="1">
        <v>0.33611111111111114</v>
      </c>
      <c r="T92" s="2">
        <v>0.36342592592592593</v>
      </c>
      <c r="U92" s="104">
        <v>16.616666666666731</v>
      </c>
      <c r="V92" s="105">
        <v>39.3333333333333</v>
      </c>
      <c r="W92" s="106"/>
      <c r="X92" s="107"/>
      <c r="Y92" s="262"/>
      <c r="Z92" s="263"/>
      <c r="AA92" s="111">
        <f>M92-J92</f>
        <v>-581.18644067796367</v>
      </c>
      <c r="AB92" s="103">
        <f>M92/J92</f>
        <v>0.83855932203389894</v>
      </c>
      <c r="AC92" s="268"/>
    </row>
    <row r="93" spans="1:29" ht="15.75" customHeight="1">
      <c r="A93" s="282"/>
      <c r="B93" s="92" t="s">
        <v>115</v>
      </c>
      <c r="C93" s="260" t="s">
        <v>208</v>
      </c>
      <c r="D93" s="261"/>
      <c r="E93" s="93">
        <v>14.28</v>
      </c>
      <c r="F93" s="94">
        <v>4951</v>
      </c>
      <c r="G93" s="95">
        <f t="shared" si="29"/>
        <v>70700.28</v>
      </c>
      <c r="H93" s="96"/>
      <c r="I93" s="97">
        <v>3</v>
      </c>
      <c r="J93" s="98">
        <v>3600</v>
      </c>
      <c r="K93" s="99">
        <f t="shared" si="30"/>
        <v>1200</v>
      </c>
      <c r="L93" s="100">
        <v>3</v>
      </c>
      <c r="M93" s="98">
        <f>F93/V93*60</f>
        <v>3030.1938116286992</v>
      </c>
      <c r="N93" s="99">
        <f>M93/L93</f>
        <v>1010.064603876233</v>
      </c>
      <c r="O93" s="101">
        <f>L93-I93</f>
        <v>0</v>
      </c>
      <c r="P93" s="102">
        <f>N93-K93</f>
        <v>-189.93539612376696</v>
      </c>
      <c r="Q93" s="103">
        <f>N93/K93</f>
        <v>0.84172050323019421</v>
      </c>
      <c r="R93" s="277"/>
      <c r="S93" s="1">
        <v>0.3756944444444445</v>
      </c>
      <c r="T93" s="2">
        <v>0.44377314814814817</v>
      </c>
      <c r="U93" s="104">
        <v>17.666666666666735</v>
      </c>
      <c r="V93" s="105">
        <v>98.033333333333289</v>
      </c>
      <c r="W93" s="106"/>
      <c r="X93" s="107"/>
      <c r="Y93" s="262"/>
      <c r="Z93" s="263"/>
      <c r="AA93" s="111">
        <f>M93-J93</f>
        <v>-569.80618837130078</v>
      </c>
      <c r="AB93" s="103">
        <f>M93/J93</f>
        <v>0.84172050323019421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1">AVERAGE(I90:I105)</f>
        <v>3.25</v>
      </c>
      <c r="J106" s="138">
        <f t="shared" si="31"/>
        <v>3525</v>
      </c>
      <c r="K106" s="139">
        <f t="shared" ref="K106" si="32">J106/I106</f>
        <v>1084.6153846153845</v>
      </c>
      <c r="L106" s="137">
        <f t="shared" ref="L106:M106" si="33">AVERAGE(L90:L105)</f>
        <v>3.25</v>
      </c>
      <c r="M106" s="138">
        <f t="shared" si="33"/>
        <v>2978.606537440025</v>
      </c>
      <c r="N106" s="139">
        <f t="shared" ref="N106:N111" si="34">M106/L106</f>
        <v>916.49431921231542</v>
      </c>
      <c r="O106" s="140">
        <f t="shared" ref="O106:O111" si="35">L106-I106</f>
        <v>0</v>
      </c>
      <c r="P106" s="141">
        <f t="shared" ref="P106:P111" si="36">N106-K106</f>
        <v>-168.12106540306911</v>
      </c>
      <c r="Q106" s="142">
        <f t="shared" ref="Q106:Q111" si="37">N106/K106</f>
        <v>0.84499476239433347</v>
      </c>
      <c r="R106" s="278"/>
      <c r="S106" s="143">
        <f>S90</f>
        <v>0.25</v>
      </c>
      <c r="T106" s="144">
        <f>INDEX(T90:T105,COUNTA(T90:T105))</f>
        <v>0.44377314814814817</v>
      </c>
      <c r="U106" s="145"/>
      <c r="V106" s="156"/>
      <c r="W106" s="89"/>
      <c r="X106" s="91"/>
      <c r="Y106" s="265"/>
      <c r="Z106" s="266"/>
      <c r="AA106" s="157">
        <f t="shared" ref="AA106:AA111" si="38">M106-J106</f>
        <v>-546.39346255997498</v>
      </c>
      <c r="AB106" s="142">
        <f t="shared" ref="AB106:AB111" si="39">M106/J106</f>
        <v>0.84499476239433335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125</v>
      </c>
      <c r="D107" s="275"/>
      <c r="E107" s="158">
        <v>25.03</v>
      </c>
      <c r="F107" s="87">
        <v>2171</v>
      </c>
      <c r="G107" s="159">
        <f t="shared" ref="G107:G111" si="40">E107*F107</f>
        <v>54340.130000000005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2843.0702073481266</v>
      </c>
      <c r="N107" s="163">
        <f t="shared" si="34"/>
        <v>710.76755183703165</v>
      </c>
      <c r="O107" s="165">
        <f t="shared" si="35"/>
        <v>0</v>
      </c>
      <c r="P107" s="166">
        <f t="shared" si="36"/>
        <v>-114.23244816296835</v>
      </c>
      <c r="Q107" s="152">
        <f t="shared" si="37"/>
        <v>0.86153642646912931</v>
      </c>
      <c r="R107" s="276">
        <f>Q123</f>
        <v>0.86295368918976478</v>
      </c>
      <c r="S107" s="167">
        <v>0.16679398148148147</v>
      </c>
      <c r="T107" s="168">
        <v>0.1986111111111111</v>
      </c>
      <c r="U107" s="169"/>
      <c r="V107" s="170">
        <v>45.816666666666663</v>
      </c>
      <c r="W107" s="168"/>
      <c r="X107" s="171"/>
      <c r="Y107" s="279"/>
      <c r="Z107" s="280"/>
      <c r="AA107" s="109">
        <f t="shared" si="38"/>
        <v>-456.92979265187341</v>
      </c>
      <c r="AB107" s="152">
        <f t="shared" si="39"/>
        <v>0.86153642646912931</v>
      </c>
      <c r="AC107" s="267">
        <f>AB123</f>
        <v>0.86295368918976478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3656</v>
      </c>
      <c r="G108" s="95">
        <f t="shared" si="40"/>
        <v>93045.2</v>
      </c>
      <c r="H108" s="96"/>
      <c r="I108" s="97">
        <v>4</v>
      </c>
      <c r="J108" s="98">
        <v>3300</v>
      </c>
      <c r="K108" s="99">
        <f t="shared" si="30"/>
        <v>825</v>
      </c>
      <c r="L108" s="100">
        <v>4</v>
      </c>
      <c r="M108" s="98">
        <f>F108/V108*60</f>
        <v>2847.5984422327988</v>
      </c>
      <c r="N108" s="99">
        <f t="shared" si="34"/>
        <v>711.8996105581997</v>
      </c>
      <c r="O108" s="101">
        <f t="shared" si="35"/>
        <v>0</v>
      </c>
      <c r="P108" s="102">
        <f t="shared" si="36"/>
        <v>-113.1003894418003</v>
      </c>
      <c r="Q108" s="103">
        <f t="shared" si="37"/>
        <v>0.86290861885842385</v>
      </c>
      <c r="R108" s="277"/>
      <c r="S108" s="1">
        <v>0.20833333333333331</v>
      </c>
      <c r="T108" s="2">
        <v>0.2618287037037037</v>
      </c>
      <c r="U108" s="104">
        <v>13.999999999999989</v>
      </c>
      <c r="V108" s="105">
        <v>77.03333333333336</v>
      </c>
      <c r="W108" s="106"/>
      <c r="X108" s="113"/>
      <c r="Y108" s="262"/>
      <c r="Z108" s="263"/>
      <c r="AA108" s="111">
        <f t="shared" si="38"/>
        <v>-452.40155776720121</v>
      </c>
      <c r="AB108" s="103">
        <f t="shared" si="39"/>
        <v>0.86290861885842385</v>
      </c>
      <c r="AC108" s="268"/>
    </row>
    <row r="109" spans="1:29" ht="15.75" customHeight="1">
      <c r="A109" s="271"/>
      <c r="B109" s="92" t="s">
        <v>115</v>
      </c>
      <c r="C109" s="260" t="s">
        <v>237</v>
      </c>
      <c r="D109" s="261"/>
      <c r="E109" s="93">
        <v>26.73</v>
      </c>
      <c r="F109" s="94">
        <v>4230</v>
      </c>
      <c r="G109" s="95">
        <f t="shared" si="40"/>
        <v>113067.90000000001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>F109/V109*60</f>
        <v>2819.9999999999973</v>
      </c>
      <c r="N109" s="99">
        <f t="shared" si="34"/>
        <v>704.99999999999932</v>
      </c>
      <c r="O109" s="101">
        <f t="shared" si="35"/>
        <v>0</v>
      </c>
      <c r="P109" s="102">
        <f t="shared" si="36"/>
        <v>-120.00000000000068</v>
      </c>
      <c r="Q109" s="103">
        <f t="shared" si="37"/>
        <v>0.85454545454545372</v>
      </c>
      <c r="R109" s="277"/>
      <c r="S109" s="1">
        <v>0.27569444444444441</v>
      </c>
      <c r="T109" s="2">
        <v>0.33819444444444446</v>
      </c>
      <c r="U109" s="104">
        <v>19.966666666666619</v>
      </c>
      <c r="V109" s="105">
        <v>90.000000000000085</v>
      </c>
      <c r="W109" s="106"/>
      <c r="X109" s="113"/>
      <c r="Y109" s="262"/>
      <c r="Z109" s="263"/>
      <c r="AA109" s="111">
        <f t="shared" si="38"/>
        <v>-480.00000000000273</v>
      </c>
      <c r="AB109" s="103">
        <f t="shared" si="39"/>
        <v>0.85454545454545372</v>
      </c>
      <c r="AC109" s="268"/>
    </row>
    <row r="110" spans="1:29" ht="15.75" customHeight="1">
      <c r="A110" s="271"/>
      <c r="B110" s="92" t="s">
        <v>115</v>
      </c>
      <c r="C110" s="260" t="s">
        <v>126</v>
      </c>
      <c r="D110" s="261"/>
      <c r="E110" s="93">
        <v>30</v>
      </c>
      <c r="F110" s="94">
        <v>3298</v>
      </c>
      <c r="G110" s="95">
        <f t="shared" si="40"/>
        <v>98940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2604.255319148936</v>
      </c>
      <c r="N110" s="99">
        <f t="shared" si="34"/>
        <v>868.08510638297867</v>
      </c>
      <c r="O110" s="101">
        <f t="shared" si="35"/>
        <v>0</v>
      </c>
      <c r="P110" s="102">
        <f t="shared" si="36"/>
        <v>-131.91489361702133</v>
      </c>
      <c r="Q110" s="103">
        <f t="shared" si="37"/>
        <v>0.86808510638297864</v>
      </c>
      <c r="R110" s="277"/>
      <c r="S110" s="1">
        <v>0.35140046296296296</v>
      </c>
      <c r="T110" s="2">
        <v>0.40416666666666667</v>
      </c>
      <c r="U110" s="104">
        <v>19.01666666666663</v>
      </c>
      <c r="V110" s="105">
        <v>75.983333333333348</v>
      </c>
      <c r="W110" s="106"/>
      <c r="X110" s="107"/>
      <c r="Y110" s="262"/>
      <c r="Z110" s="263"/>
      <c r="AA110" s="111">
        <f t="shared" si="38"/>
        <v>-395.744680851064</v>
      </c>
      <c r="AB110" s="103">
        <f t="shared" si="39"/>
        <v>0.86808510638297864</v>
      </c>
      <c r="AC110" s="268"/>
    </row>
    <row r="111" spans="1:29" ht="15.75" customHeight="1">
      <c r="A111" s="272"/>
      <c r="B111" s="92" t="s">
        <v>115</v>
      </c>
      <c r="C111" s="260" t="s">
        <v>226</v>
      </c>
      <c r="D111" s="261"/>
      <c r="E111" s="93">
        <v>30</v>
      </c>
      <c r="F111" s="94">
        <v>4195</v>
      </c>
      <c r="G111" s="95">
        <f t="shared" si="40"/>
        <v>125850</v>
      </c>
      <c r="H111" s="113"/>
      <c r="I111" s="97">
        <v>4</v>
      </c>
      <c r="J111" s="98">
        <v>3000</v>
      </c>
      <c r="K111" s="99">
        <f t="shared" si="30"/>
        <v>750</v>
      </c>
      <c r="L111" s="114">
        <v>4</v>
      </c>
      <c r="M111" s="98">
        <f>F111/V111*60</f>
        <v>2606.0396893874017</v>
      </c>
      <c r="N111" s="99">
        <f t="shared" si="34"/>
        <v>651.50992234685043</v>
      </c>
      <c r="O111" s="101">
        <f t="shared" si="35"/>
        <v>0</v>
      </c>
      <c r="P111" s="102">
        <f t="shared" si="36"/>
        <v>-98.490077653149569</v>
      </c>
      <c r="Q111" s="103">
        <f t="shared" si="37"/>
        <v>0.86867989646246724</v>
      </c>
      <c r="R111" s="277"/>
      <c r="S111" s="1">
        <v>0.41487268518518516</v>
      </c>
      <c r="T111" s="2">
        <v>0.48194444444444445</v>
      </c>
      <c r="U111" s="104">
        <v>15.416666666666625</v>
      </c>
      <c r="V111" s="105">
        <v>96.583333333333371</v>
      </c>
      <c r="W111" s="106"/>
      <c r="X111" s="107"/>
      <c r="Y111" s="262"/>
      <c r="Z111" s="263"/>
      <c r="AA111" s="111">
        <f t="shared" si="38"/>
        <v>-393.96031061259828</v>
      </c>
      <c r="AB111" s="103">
        <f t="shared" si="39"/>
        <v>0.86867989646246724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3.8</v>
      </c>
      <c r="J123" s="138">
        <f t="shared" si="41"/>
        <v>3180</v>
      </c>
      <c r="K123" s="139">
        <f t="shared" ref="K123" si="42">J123/I123</f>
        <v>836.84210526315792</v>
      </c>
      <c r="L123" s="137">
        <f t="shared" ref="L123:M123" si="43">AVERAGE(L107:L122)</f>
        <v>3.8</v>
      </c>
      <c r="M123" s="138">
        <f t="shared" si="43"/>
        <v>2744.1927316234519</v>
      </c>
      <c r="N123" s="139">
        <f>M123/L123</f>
        <v>722.1559820061716</v>
      </c>
      <c r="O123" s="140">
        <f>L123-I123</f>
        <v>0</v>
      </c>
      <c r="P123" s="141">
        <f>N123-K123</f>
        <v>-114.68612325698632</v>
      </c>
      <c r="Q123" s="142">
        <f>N123/K123</f>
        <v>0.86295368918976478</v>
      </c>
      <c r="R123" s="278"/>
      <c r="S123" s="143">
        <f>S107</f>
        <v>0.16679398148148147</v>
      </c>
      <c r="T123" s="144">
        <f>INDEX(T107:T122,COUNTA(T107:T122))</f>
        <v>0.48194444444444445</v>
      </c>
      <c r="U123" s="145"/>
      <c r="V123" s="156"/>
      <c r="W123" s="135"/>
      <c r="X123" s="139"/>
      <c r="Y123" s="265"/>
      <c r="Z123" s="266"/>
      <c r="AA123" s="157">
        <f>M123-J123</f>
        <v>-435.80726837654811</v>
      </c>
      <c r="AB123" s="142">
        <f>M123/J123</f>
        <v>0.86295368918976478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1937</v>
      </c>
      <c r="G124" s="159">
        <f t="shared" ref="G124:G127" si="44">E124*F124</f>
        <v>57180.24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2815.1796528058167</v>
      </c>
      <c r="N124" s="163">
        <f>M124/L124</f>
        <v>165.59880310622452</v>
      </c>
      <c r="O124" s="165">
        <f>L124-I124</f>
        <v>0</v>
      </c>
      <c r="P124" s="166">
        <f>N124-K124</f>
        <v>-26.930608658481361</v>
      </c>
      <c r="Q124" s="152">
        <f>N124/K124</f>
        <v>0.86012210595961403</v>
      </c>
      <c r="R124" s="276">
        <f>Q140</f>
        <v>0.85834078808821856</v>
      </c>
      <c r="S124" s="167">
        <v>0.70833333333333337</v>
      </c>
      <c r="T124" s="168">
        <v>0.73700231481481482</v>
      </c>
      <c r="U124" s="169"/>
      <c r="V124" s="170">
        <v>41.283333333333289</v>
      </c>
      <c r="W124" s="168"/>
      <c r="X124" s="171"/>
      <c r="Y124" s="279"/>
      <c r="Z124" s="280"/>
      <c r="AA124" s="109">
        <f>M124-J124</f>
        <v>-457.82034719418334</v>
      </c>
      <c r="AB124" s="152">
        <f>M124/J124</f>
        <v>0.86012210595961403</v>
      </c>
      <c r="AC124" s="267">
        <f>AB140</f>
        <v>0.85834078808821856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1954</v>
      </c>
      <c r="G125" s="95">
        <f t="shared" si="44"/>
        <v>58326.9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2814.8859543817557</v>
      </c>
      <c r="N125" s="99">
        <f>M125/L125</f>
        <v>165.58152672833856</v>
      </c>
      <c r="O125" s="101">
        <f>L125-I125</f>
        <v>0</v>
      </c>
      <c r="P125" s="102">
        <f>N125-K125</f>
        <v>-26.947885036367325</v>
      </c>
      <c r="Q125" s="103">
        <f>N125/K125</f>
        <v>0.86003237225229312</v>
      </c>
      <c r="R125" s="277"/>
      <c r="S125" s="1">
        <v>0.74122685185185189</v>
      </c>
      <c r="T125" s="2">
        <v>0.77015046296296297</v>
      </c>
      <c r="U125" s="104">
        <v>6.0833333333333783</v>
      </c>
      <c r="V125" s="105">
        <v>41.649999999999956</v>
      </c>
      <c r="W125" s="106"/>
      <c r="X125" s="113"/>
      <c r="Y125" s="262"/>
      <c r="Z125" s="263"/>
      <c r="AA125" s="111">
        <f>M125-J125</f>
        <v>-458.11404561824429</v>
      </c>
      <c r="AB125" s="103">
        <f>M125/J125</f>
        <v>0.86003237225229323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1397</v>
      </c>
      <c r="G126" s="95">
        <f t="shared" si="44"/>
        <v>39912.29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3072.2052535125231</v>
      </c>
      <c r="N126" s="99">
        <f>M126/L126</f>
        <v>236.32348103942485</v>
      </c>
      <c r="O126" s="101">
        <f>L126-I126</f>
        <v>0</v>
      </c>
      <c r="P126" s="102">
        <f>N126-K126</f>
        <v>-40.599595883652057</v>
      </c>
      <c r="Q126" s="103">
        <f>N126/K126</f>
        <v>0.85339034819792314</v>
      </c>
      <c r="R126" s="277"/>
      <c r="S126" s="1">
        <v>0.77361111111111114</v>
      </c>
      <c r="T126" s="2">
        <v>0.7925578703703704</v>
      </c>
      <c r="U126" s="104">
        <v>4.9833333333333663</v>
      </c>
      <c r="V126" s="105">
        <v>27.283333333333335</v>
      </c>
      <c r="W126" s="106"/>
      <c r="X126" s="113"/>
      <c r="Y126" s="262"/>
      <c r="Z126" s="263"/>
      <c r="AA126" s="111">
        <f>M126-J126</f>
        <v>-527.79474648747691</v>
      </c>
      <c r="AB126" s="103">
        <f>M126/J126</f>
        <v>0.85339034819792303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1835</v>
      </c>
      <c r="G127" s="95">
        <f t="shared" si="44"/>
        <v>47049.4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2581.4771395076232</v>
      </c>
      <c r="N127" s="99">
        <f>M127/L127</f>
        <v>234.67973995523846</v>
      </c>
      <c r="O127" s="101">
        <f>L127-I127</f>
        <v>0</v>
      </c>
      <c r="P127" s="102">
        <f>N127-K127</f>
        <v>-38.047532772034288</v>
      </c>
      <c r="Q127" s="103">
        <f>N127/K127</f>
        <v>0.86049237983587434</v>
      </c>
      <c r="R127" s="277"/>
      <c r="S127" s="1">
        <v>0.7981597222222222</v>
      </c>
      <c r="T127" s="2">
        <v>0.82777777777777772</v>
      </c>
      <c r="U127" s="104">
        <v>8.0666666666665954</v>
      </c>
      <c r="V127" s="105">
        <v>42.649999999999949</v>
      </c>
      <c r="W127" s="106"/>
      <c r="X127" s="107"/>
      <c r="Y127" s="262"/>
      <c r="Z127" s="263"/>
      <c r="AA127" s="111">
        <f>M127-J127</f>
        <v>-418.52286049237682</v>
      </c>
      <c r="AB127" s="103">
        <f>M127/J127</f>
        <v>0.86049237983587434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2820.9370000519302</v>
      </c>
      <c r="N140" s="139">
        <f>M140/L140</f>
        <v>194.54737931392623</v>
      </c>
      <c r="O140" s="140">
        <f>L140-I140</f>
        <v>0</v>
      </c>
      <c r="P140" s="141">
        <f>N140-K140</f>
        <v>-32.107793099866882</v>
      </c>
      <c r="Q140" s="142">
        <f>N140/K140</f>
        <v>0.85834078808821856</v>
      </c>
      <c r="R140" s="278"/>
      <c r="S140" s="143">
        <f>S124</f>
        <v>0.70833333333333337</v>
      </c>
      <c r="T140" s="144">
        <f>INDEX(T124:T139,COUNTA(T124:T139))</f>
        <v>0.82777777777777772</v>
      </c>
      <c r="U140" s="145"/>
      <c r="V140" s="156"/>
      <c r="W140" s="135"/>
      <c r="X140" s="139"/>
      <c r="Y140" s="265"/>
      <c r="Z140" s="266"/>
      <c r="AA140" s="157">
        <f>M140-J140</f>
        <v>-465.56299994806977</v>
      </c>
      <c r="AB140" s="142">
        <f>M140/J140</f>
        <v>0.85834078808821856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8213</v>
      </c>
      <c r="G141" s="159">
        <f t="shared" ref="G141" si="48">E141*F141</f>
        <v>115228.39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2404.7824318828789</v>
      </c>
      <c r="N141" s="163">
        <f>M141/L141</f>
        <v>601.19560797071972</v>
      </c>
      <c r="O141" s="165">
        <f>L141-I141</f>
        <v>0</v>
      </c>
      <c r="P141" s="166">
        <f>N141-K141</f>
        <v>-73.80439202928028</v>
      </c>
      <c r="Q141" s="152">
        <f>N141/K141</f>
        <v>0.89066015995662184</v>
      </c>
      <c r="R141" s="276">
        <f>Q157</f>
        <v>0.89066015995662184</v>
      </c>
      <c r="S141" s="167">
        <v>0.70839120370370368</v>
      </c>
      <c r="T141" s="168">
        <v>0.85069444444444442</v>
      </c>
      <c r="U141" s="169"/>
      <c r="V141" s="170">
        <v>204.91666666666669</v>
      </c>
      <c r="W141" s="168"/>
      <c r="X141" s="171"/>
      <c r="Y141" s="279"/>
      <c r="Z141" s="280"/>
      <c r="AA141" s="109">
        <f>M141-J141</f>
        <v>-295.21756811712112</v>
      </c>
      <c r="AB141" s="152">
        <f>M141/J141</f>
        <v>0.89066015995662184</v>
      </c>
      <c r="AC141" s="267">
        <f>AB157</f>
        <v>0.89066015995662184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2404.7824318828789</v>
      </c>
      <c r="N157" s="139">
        <f>M157/L157</f>
        <v>601.19560797071972</v>
      </c>
      <c r="O157" s="140">
        <f>L157-I157</f>
        <v>0</v>
      </c>
      <c r="P157" s="141">
        <f>N157-K157</f>
        <v>-73.80439202928028</v>
      </c>
      <c r="Q157" s="142">
        <f>N157/K157</f>
        <v>0.89066015995662184</v>
      </c>
      <c r="R157" s="278"/>
      <c r="S157" s="143">
        <f>S141</f>
        <v>0.70839120370370368</v>
      </c>
      <c r="T157" s="144">
        <f>INDEX(T141:T156,COUNTA(T141:T156))</f>
        <v>0.85069444444444442</v>
      </c>
      <c r="U157" s="145"/>
      <c r="V157" s="156"/>
      <c r="W157" s="135"/>
      <c r="X157" s="139"/>
      <c r="Y157" s="265"/>
      <c r="Z157" s="266"/>
      <c r="AA157" s="157">
        <f>M157-J157</f>
        <v>-295.21756811712112</v>
      </c>
      <c r="AB157" s="142">
        <f>M157/J157</f>
        <v>0.89066015995662184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1173</v>
      </c>
      <c r="G158" s="159">
        <f t="shared" ref="G158:G161" si="52">E158*F158</f>
        <v>32351.339999999997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2548.4610742305417</v>
      </c>
      <c r="N158" s="163">
        <f>M158/L158</f>
        <v>637.11526855763543</v>
      </c>
      <c r="O158" s="165">
        <f>L158-I158</f>
        <v>0</v>
      </c>
      <c r="P158" s="166">
        <f>N158-K158</f>
        <v>-112.88473144236457</v>
      </c>
      <c r="Q158" s="152">
        <f>N158/K158</f>
        <v>0.8494870247435139</v>
      </c>
      <c r="R158" s="276">
        <f>Q174</f>
        <v>0.85706602821019062</v>
      </c>
      <c r="S158" s="167">
        <v>0.70859953703703704</v>
      </c>
      <c r="T158" s="168">
        <v>0.72777777777777775</v>
      </c>
      <c r="U158" s="169"/>
      <c r="V158" s="170">
        <v>27.616666666666614</v>
      </c>
      <c r="W158" s="173"/>
      <c r="X158" s="151"/>
      <c r="Y158" s="279"/>
      <c r="Z158" s="280"/>
      <c r="AA158" s="109">
        <f>M158-J158</f>
        <v>-451.53892576945827</v>
      </c>
      <c r="AB158" s="152">
        <f>M158/J158</f>
        <v>0.8494870247435139</v>
      </c>
      <c r="AC158" s="267">
        <f>AB174</f>
        <v>0.85706602821019062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895</v>
      </c>
      <c r="G159" s="95">
        <f t="shared" si="52"/>
        <v>21614.25</v>
      </c>
      <c r="H159" s="96"/>
      <c r="I159" s="97">
        <v>4</v>
      </c>
      <c r="J159" s="98">
        <v>3000</v>
      </c>
      <c r="K159" s="99">
        <f t="shared" ref="K159:K161" si="53">J159/I159</f>
        <v>750</v>
      </c>
      <c r="L159" s="100">
        <v>4</v>
      </c>
      <c r="M159" s="98">
        <f>F159/V159*60</f>
        <v>2541.0094637223974</v>
      </c>
      <c r="N159" s="99">
        <f>M159/L159</f>
        <v>635.25236593059935</v>
      </c>
      <c r="O159" s="101">
        <f>L159-I159</f>
        <v>0</v>
      </c>
      <c r="P159" s="102">
        <f>N159-K159</f>
        <v>-114.74763406940065</v>
      </c>
      <c r="Q159" s="103">
        <f>N159/K159</f>
        <v>0.84700315457413244</v>
      </c>
      <c r="R159" s="277"/>
      <c r="S159" s="1">
        <v>0.73055555555555551</v>
      </c>
      <c r="T159" s="2">
        <v>0.74523148148148144</v>
      </c>
      <c r="U159" s="104">
        <v>3.9999999999999858</v>
      </c>
      <c r="V159" s="105">
        <v>21.133333333333333</v>
      </c>
      <c r="W159" s="106"/>
      <c r="X159" s="107"/>
      <c r="Y159" s="262"/>
      <c r="Z159" s="263"/>
      <c r="AA159" s="111">
        <f>M159-J159</f>
        <v>-458.99053627760259</v>
      </c>
      <c r="AB159" s="103">
        <f>M159/J159</f>
        <v>0.84700315457413244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2732</v>
      </c>
      <c r="G160" s="95">
        <f t="shared" si="52"/>
        <v>42919.72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2853.2637075717998</v>
      </c>
      <c r="N160" s="99">
        <f>M160/L160</f>
        <v>951.08790252393328</v>
      </c>
      <c r="O160" s="101">
        <f>L160-I160</f>
        <v>0</v>
      </c>
      <c r="P160" s="102">
        <f>N160-K160</f>
        <v>-148.91209747606672</v>
      </c>
      <c r="Q160" s="103">
        <f>N160/K160</f>
        <v>0.86462536593084849</v>
      </c>
      <c r="R160" s="277"/>
      <c r="S160" s="1">
        <v>0.74861111111111112</v>
      </c>
      <c r="T160" s="2">
        <v>0.78850694444444447</v>
      </c>
      <c r="U160" s="104">
        <v>4.8666666666667346</v>
      </c>
      <c r="V160" s="105">
        <v>57.450000000000031</v>
      </c>
      <c r="W160" s="106"/>
      <c r="X160" s="107"/>
      <c r="Y160" s="262"/>
      <c r="Z160" s="263"/>
      <c r="AA160" s="111">
        <f>M160-J160</f>
        <v>-446.73629242820016</v>
      </c>
      <c r="AB160" s="103">
        <f>M160/J160</f>
        <v>0.86462536593084849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4989</v>
      </c>
      <c r="G161" s="95">
        <f t="shared" si="52"/>
        <v>89253.21</v>
      </c>
      <c r="H161" s="96"/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2856.2977099236623</v>
      </c>
      <c r="N161" s="99">
        <f>M161/L161</f>
        <v>714.07442748091557</v>
      </c>
      <c r="O161" s="101">
        <f>L161-I161</f>
        <v>0</v>
      </c>
      <c r="P161" s="102">
        <f>N161-K161</f>
        <v>-110.92557251908443</v>
      </c>
      <c r="Q161" s="103">
        <f>N161/K161</f>
        <v>0.86554476058292795</v>
      </c>
      <c r="R161" s="277"/>
      <c r="S161" s="1">
        <v>0.79180555555555554</v>
      </c>
      <c r="T161" s="2">
        <v>0.86458333333333337</v>
      </c>
      <c r="U161" s="104">
        <v>4.7499999999999432</v>
      </c>
      <c r="V161" s="105">
        <v>104.80000000000007</v>
      </c>
      <c r="W161" s="106"/>
      <c r="X161" s="107"/>
      <c r="Y161" s="262"/>
      <c r="Z161" s="263"/>
      <c r="AA161" s="111">
        <f>M161-J161</f>
        <v>-443.7022900763377</v>
      </c>
      <c r="AB161" s="103">
        <f>M161/J161</f>
        <v>0.86554476058292795</v>
      </c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54">AVERAGE(I158:I173)</f>
        <v>3.75</v>
      </c>
      <c r="J174" s="138">
        <f t="shared" si="54"/>
        <v>3150</v>
      </c>
      <c r="K174" s="139">
        <f t="shared" ref="K174" si="55">J174/I174</f>
        <v>840</v>
      </c>
      <c r="L174" s="137">
        <f t="shared" ref="L174:M174" si="56">AVERAGE(L158:L173)</f>
        <v>3.75</v>
      </c>
      <c r="M174" s="138">
        <f t="shared" si="56"/>
        <v>2699.7579888621003</v>
      </c>
      <c r="N174" s="139">
        <f>M174/L174</f>
        <v>719.93546369656008</v>
      </c>
      <c r="O174" s="140">
        <f>L174-I174</f>
        <v>0</v>
      </c>
      <c r="P174" s="141">
        <f>N174-K174</f>
        <v>-120.06453630343992</v>
      </c>
      <c r="Q174" s="142">
        <f>N174/K174</f>
        <v>0.85706602821019062</v>
      </c>
      <c r="R174" s="278"/>
      <c r="S174" s="143">
        <f>S158</f>
        <v>0.70859953703703704</v>
      </c>
      <c r="T174" s="144">
        <f>INDEX(T158:T173,COUNTA(T158:T173))</f>
        <v>0.86458333333333337</v>
      </c>
      <c r="U174" s="145"/>
      <c r="V174" s="156"/>
      <c r="W174" s="89"/>
      <c r="X174" s="91"/>
      <c r="Y174" s="265"/>
      <c r="Z174" s="266"/>
      <c r="AA174" s="157">
        <f>M174-J174</f>
        <v>-450.24201113789968</v>
      </c>
      <c r="AB174" s="142">
        <f>M174/J174</f>
        <v>0.85706602821019062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1735</v>
      </c>
      <c r="G175" s="159">
        <f t="shared" ref="G175:G177" si="57">E175*F175</f>
        <v>38655.800000000003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2853.3576975788028</v>
      </c>
      <c r="N175" s="163">
        <f>M175/L175</f>
        <v>570.67153951576051</v>
      </c>
      <c r="O175" s="165">
        <f>L175-I175</f>
        <v>0</v>
      </c>
      <c r="P175" s="166">
        <f>N175-K175</f>
        <v>-89.328460484239486</v>
      </c>
      <c r="Q175" s="152">
        <f>N175/K175</f>
        <v>0.86465384775115228</v>
      </c>
      <c r="R175" s="276">
        <f>Q191</f>
        <v>0.86624742259584919</v>
      </c>
      <c r="S175" s="167">
        <v>0.70833333333333337</v>
      </c>
      <c r="T175" s="168">
        <v>0.73366898148148152</v>
      </c>
      <c r="U175" s="169"/>
      <c r="V175" s="170">
        <v>36.483333333333334</v>
      </c>
      <c r="W175" s="173"/>
      <c r="X175" s="151"/>
      <c r="Y175" s="279"/>
      <c r="Z175" s="280"/>
      <c r="AA175" s="109">
        <f>M175-J175</f>
        <v>-446.6423024211972</v>
      </c>
      <c r="AB175" s="152">
        <f>M175/J175</f>
        <v>0.86465384775115239</v>
      </c>
      <c r="AC175" s="267">
        <f>AB191</f>
        <v>0.86624742259584919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1591</v>
      </c>
      <c r="G176" s="95">
        <f t="shared" si="57"/>
        <v>28924.38</v>
      </c>
      <c r="H176" s="96"/>
      <c r="I176" s="97">
        <v>4</v>
      </c>
      <c r="J176" s="98">
        <v>3300</v>
      </c>
      <c r="K176" s="99">
        <f t="shared" ref="K176:K213" si="58">J176/I176</f>
        <v>825</v>
      </c>
      <c r="L176" s="100">
        <v>4</v>
      </c>
      <c r="M176" s="98">
        <f>F176/V176*60</f>
        <v>2848.1352560915043</v>
      </c>
      <c r="N176" s="99">
        <f>M176/L176</f>
        <v>712.03381402287607</v>
      </c>
      <c r="O176" s="101">
        <f>L176-I176</f>
        <v>0</v>
      </c>
      <c r="P176" s="102">
        <f>N176-K176</f>
        <v>-112.96618597712393</v>
      </c>
      <c r="Q176" s="103">
        <f>N176/K176</f>
        <v>0.86307128972469827</v>
      </c>
      <c r="R176" s="277"/>
      <c r="S176" s="1">
        <v>0.73783564814814817</v>
      </c>
      <c r="T176" s="2">
        <v>0.76111111111111107</v>
      </c>
      <c r="U176" s="104">
        <v>5.9999999999999787</v>
      </c>
      <c r="V176" s="105">
        <v>33.51666666666658</v>
      </c>
      <c r="W176" s="106"/>
      <c r="X176" s="107"/>
      <c r="Y176" s="262"/>
      <c r="Z176" s="263"/>
      <c r="AA176" s="111">
        <f>M176-J176</f>
        <v>-451.86474390849571</v>
      </c>
      <c r="AB176" s="103">
        <f>M176/J176</f>
        <v>0.86307128972469827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7538</v>
      </c>
      <c r="G177" s="95">
        <f t="shared" si="57"/>
        <v>125583.08</v>
      </c>
      <c r="H177" s="96"/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2874.3565300285995</v>
      </c>
      <c r="N177" s="99">
        <f>M177/L177</f>
        <v>718.58913250714988</v>
      </c>
      <c r="O177" s="101">
        <f>L177-I177</f>
        <v>0</v>
      </c>
      <c r="P177" s="102">
        <f>N177-K177</f>
        <v>-106.41086749285012</v>
      </c>
      <c r="Q177" s="103">
        <f>N177/K177</f>
        <v>0.87101713031169681</v>
      </c>
      <c r="R177" s="277"/>
      <c r="S177" s="1">
        <v>0.76597222222222228</v>
      </c>
      <c r="T177" s="2">
        <v>0.87524305555555559</v>
      </c>
      <c r="U177" s="104">
        <v>7.000000000000135</v>
      </c>
      <c r="V177" s="105">
        <v>157.34999999999997</v>
      </c>
      <c r="W177" s="106"/>
      <c r="X177" s="107"/>
      <c r="Y177" s="262"/>
      <c r="Z177" s="263"/>
      <c r="AA177" s="111">
        <f>M177-J177</f>
        <v>-425.64346997140046</v>
      </c>
      <c r="AB177" s="103">
        <f>M177/J177</f>
        <v>0.87101713031169681</v>
      </c>
      <c r="AC177" s="268"/>
    </row>
    <row r="178" spans="1:29" ht="15.75" customHeight="1">
      <c r="A178" s="271"/>
      <c r="B178" s="92"/>
      <c r="C178" s="260"/>
      <c r="D178" s="261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7"/>
      <c r="S178" s="1"/>
      <c r="T178" s="2"/>
      <c r="U178" s="104"/>
      <c r="V178" s="105"/>
      <c r="W178" s="106"/>
      <c r="X178" s="107"/>
      <c r="Y178" s="262"/>
      <c r="Z178" s="263"/>
      <c r="AA178" s="111"/>
      <c r="AB178" s="103"/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59">AVERAGE(I175:I190)</f>
        <v>4.333333333333333</v>
      </c>
      <c r="J191" s="138">
        <f t="shared" si="59"/>
        <v>3300</v>
      </c>
      <c r="K191" s="139">
        <f t="shared" ref="K191" si="60">J191/I191</f>
        <v>761.53846153846155</v>
      </c>
      <c r="L191" s="137">
        <f t="shared" ref="L191:M191" si="61">AVERAGE(L175:L190)</f>
        <v>4.333333333333333</v>
      </c>
      <c r="M191" s="138">
        <f t="shared" si="61"/>
        <v>2858.6164945663022</v>
      </c>
      <c r="N191" s="139">
        <f>M191/L191</f>
        <v>659.68072951530053</v>
      </c>
      <c r="O191" s="140">
        <f>L191-I191</f>
        <v>0</v>
      </c>
      <c r="P191" s="141">
        <f>N191-K191</f>
        <v>-101.85773202316102</v>
      </c>
      <c r="Q191" s="142">
        <f>N191/K191</f>
        <v>0.86624742259584919</v>
      </c>
      <c r="R191" s="278"/>
      <c r="S191" s="143">
        <f>S175</f>
        <v>0.70833333333333337</v>
      </c>
      <c r="T191" s="144">
        <f>INDEX(T175:T190,COUNTA(T175:T190))</f>
        <v>0.87524305555555559</v>
      </c>
      <c r="U191" s="145"/>
      <c r="V191" s="156"/>
      <c r="W191" s="89"/>
      <c r="X191" s="91"/>
      <c r="Y191" s="265"/>
      <c r="Z191" s="266"/>
      <c r="AA191" s="157">
        <f>M191-J191</f>
        <v>-441.38350543369779</v>
      </c>
      <c r="AB191" s="142">
        <f>M191/J191</f>
        <v>0.86624742259584919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3472</v>
      </c>
      <c r="G192" s="159">
        <f t="shared" ref="G192:G193" si="62">E192*F192</f>
        <v>63120.959999999999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3024.9757986447235</v>
      </c>
      <c r="N192" s="163">
        <f>M192/L192</f>
        <v>1008.3252662149079</v>
      </c>
      <c r="O192" s="165">
        <f>L192-I192</f>
        <v>0</v>
      </c>
      <c r="P192" s="166">
        <f>N192-K192</f>
        <v>-191.67473378509214</v>
      </c>
      <c r="Q192" s="152">
        <f>N192/K192</f>
        <v>0.84027105517908984</v>
      </c>
      <c r="R192" s="276">
        <f>Q208</f>
        <v>0.84103584913295359</v>
      </c>
      <c r="S192" s="167">
        <v>0.7084259259259259</v>
      </c>
      <c r="T192" s="168">
        <v>0.75624999999999998</v>
      </c>
      <c r="U192" s="169"/>
      <c r="V192" s="170">
        <v>68.866666666666674</v>
      </c>
      <c r="W192" s="173"/>
      <c r="X192" s="151"/>
      <c r="Y192" s="279"/>
      <c r="Z192" s="280"/>
      <c r="AA192" s="109">
        <f>M192-J192</f>
        <v>-575.02420135527655</v>
      </c>
      <c r="AB192" s="152">
        <f>M192/J192</f>
        <v>0.84027105517908984</v>
      </c>
      <c r="AC192" s="267">
        <f>AB208</f>
        <v>0.84103584913295359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9163</v>
      </c>
      <c r="G193" s="95">
        <f t="shared" si="62"/>
        <v>130847.64</v>
      </c>
      <c r="H193" s="96"/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3030.4823151125424</v>
      </c>
      <c r="N193" s="99">
        <f>M193/L193</f>
        <v>1010.1607717041808</v>
      </c>
      <c r="O193" s="101">
        <f>L193-I193</f>
        <v>0</v>
      </c>
      <c r="P193" s="102">
        <f>N193-K193</f>
        <v>-189.83922829581923</v>
      </c>
      <c r="Q193" s="103">
        <f>N193/K193</f>
        <v>0.84180064308681735</v>
      </c>
      <c r="R193" s="277"/>
      <c r="S193" s="1">
        <v>0.76666666666666672</v>
      </c>
      <c r="T193" s="2">
        <v>0.89265046296296291</v>
      </c>
      <c r="U193" s="104">
        <v>15.000000000000107</v>
      </c>
      <c r="V193" s="105">
        <v>181.41666666666652</v>
      </c>
      <c r="W193" s="106"/>
      <c r="X193" s="107"/>
      <c r="Y193" s="262"/>
      <c r="Z193" s="263"/>
      <c r="AA193" s="111">
        <f>M193-J193</f>
        <v>-569.51768488745756</v>
      </c>
      <c r="AB193" s="103">
        <f>M193/J193</f>
        <v>0.84180064308681735</v>
      </c>
      <c r="AC193" s="268"/>
    </row>
    <row r="194" spans="1:29" ht="15.75" customHeight="1">
      <c r="A194" s="282"/>
      <c r="B194" s="92"/>
      <c r="C194" s="260"/>
      <c r="D194" s="261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7"/>
      <c r="S194" s="1"/>
      <c r="T194" s="2"/>
      <c r="U194" s="104"/>
      <c r="V194" s="105"/>
      <c r="W194" s="106"/>
      <c r="X194" s="107"/>
      <c r="Y194" s="262"/>
      <c r="Z194" s="263"/>
      <c r="AA194" s="111"/>
      <c r="AB194" s="103"/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3">AVERAGE(I192:I207)</f>
        <v>3</v>
      </c>
      <c r="J208" s="138">
        <f t="shared" si="63"/>
        <v>3600</v>
      </c>
      <c r="K208" s="139">
        <f t="shared" ref="K208" si="64">J208/I208</f>
        <v>1200</v>
      </c>
      <c r="L208" s="137">
        <f t="shared" ref="L208:M208" si="65">AVERAGE(L192:L207)</f>
        <v>3</v>
      </c>
      <c r="M208" s="138">
        <f t="shared" si="65"/>
        <v>3027.7290568786329</v>
      </c>
      <c r="N208" s="139">
        <f t="shared" ref="N208:N213" si="66">M208/L208</f>
        <v>1009.2430189595443</v>
      </c>
      <c r="O208" s="140">
        <f t="shared" ref="O208:O213" si="67">L208-I208</f>
        <v>0</v>
      </c>
      <c r="P208" s="141">
        <f t="shared" ref="P208:P213" si="68">N208-K208</f>
        <v>-190.75698104045568</v>
      </c>
      <c r="Q208" s="142">
        <f t="shared" ref="Q208:Q213" si="69">N208/K208</f>
        <v>0.84103584913295359</v>
      </c>
      <c r="R208" s="278"/>
      <c r="S208" s="143">
        <f>S192</f>
        <v>0.7084259259259259</v>
      </c>
      <c r="T208" s="144">
        <f>INDEX(T192:T207,COUNTA(T192:T207))</f>
        <v>0.89265046296296291</v>
      </c>
      <c r="U208" s="145"/>
      <c r="V208" s="156"/>
      <c r="W208" s="89"/>
      <c r="X208" s="91"/>
      <c r="Y208" s="265"/>
      <c r="Z208" s="266"/>
      <c r="AA208" s="157">
        <f t="shared" ref="AA208:AA213" si="70">M208-J208</f>
        <v>-572.27094312136705</v>
      </c>
      <c r="AB208" s="142">
        <f t="shared" ref="AB208:AB213" si="71">M208/J208</f>
        <v>0.84103584913295359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1974</v>
      </c>
      <c r="G209" s="159">
        <f t="shared" ref="G209:G213" si="72">E209*F209</f>
        <v>35887.32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3016.2988115449907</v>
      </c>
      <c r="N209" s="163">
        <f t="shared" si="66"/>
        <v>1005.4329371816635</v>
      </c>
      <c r="O209" s="165">
        <f t="shared" si="67"/>
        <v>0</v>
      </c>
      <c r="P209" s="166">
        <f t="shared" si="68"/>
        <v>-194.56706281833647</v>
      </c>
      <c r="Q209" s="152">
        <f t="shared" si="69"/>
        <v>0.83786078098471961</v>
      </c>
      <c r="R209" s="276">
        <f>Q225</f>
        <v>0.85581960221539399</v>
      </c>
      <c r="S209" s="167">
        <v>0.70833333333333337</v>
      </c>
      <c r="T209" s="168">
        <v>0.7356018518518519</v>
      </c>
      <c r="U209" s="169"/>
      <c r="V209" s="170">
        <v>39.26666666666668</v>
      </c>
      <c r="W209" s="168"/>
      <c r="X209" s="171"/>
      <c r="Y209" s="279"/>
      <c r="Z209" s="280"/>
      <c r="AA209" s="174">
        <f t="shared" si="70"/>
        <v>-583.70118845500929</v>
      </c>
      <c r="AB209" s="152">
        <f t="shared" si="71"/>
        <v>0.83786078098471961</v>
      </c>
      <c r="AC209" s="267">
        <f>AB225</f>
        <v>0.85581960221539399</v>
      </c>
    </row>
    <row r="210" spans="1:29" ht="15.75" customHeight="1">
      <c r="A210" s="271"/>
      <c r="B210" s="92" t="s">
        <v>115</v>
      </c>
      <c r="C210" s="260" t="s">
        <v>149</v>
      </c>
      <c r="D210" s="261"/>
      <c r="E210" s="93">
        <v>18.18</v>
      </c>
      <c r="F210" s="94">
        <v>2168</v>
      </c>
      <c r="G210" s="95">
        <f t="shared" si="72"/>
        <v>39414.239999999998</v>
      </c>
      <c r="H210" s="96"/>
      <c r="I210" s="97">
        <v>4</v>
      </c>
      <c r="J210" s="98">
        <v>3000</v>
      </c>
      <c r="K210" s="99">
        <f t="shared" si="58"/>
        <v>750</v>
      </c>
      <c r="L210" s="100">
        <v>4</v>
      </c>
      <c r="M210" s="98">
        <f>F210/V210*60</f>
        <v>2606.8136272545112</v>
      </c>
      <c r="N210" s="99">
        <f t="shared" si="66"/>
        <v>651.70340681362779</v>
      </c>
      <c r="O210" s="101">
        <f t="shared" si="67"/>
        <v>0</v>
      </c>
      <c r="P210" s="102">
        <f t="shared" si="68"/>
        <v>-98.296593186372206</v>
      </c>
      <c r="Q210" s="103">
        <f t="shared" si="69"/>
        <v>0.86893787575150372</v>
      </c>
      <c r="R210" s="277"/>
      <c r="S210" s="1">
        <v>0.74659722222222225</v>
      </c>
      <c r="T210" s="2">
        <v>0.78125</v>
      </c>
      <c r="U210" s="104">
        <v>15.833333333333304</v>
      </c>
      <c r="V210" s="105">
        <v>49.899999999999963</v>
      </c>
      <c r="W210" s="106"/>
      <c r="X210" s="113"/>
      <c r="Y210" s="262"/>
      <c r="Z210" s="263"/>
      <c r="AA210" s="175">
        <f t="shared" si="70"/>
        <v>-393.18637274548882</v>
      </c>
      <c r="AB210" s="103">
        <f t="shared" si="71"/>
        <v>0.86893787575150372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24.82</v>
      </c>
      <c r="F211" s="94">
        <v>943</v>
      </c>
      <c r="G211" s="95">
        <f t="shared" si="72"/>
        <v>23405.260000000002</v>
      </c>
      <c r="H211" s="96">
        <v>2</v>
      </c>
      <c r="I211" s="97">
        <v>4</v>
      </c>
      <c r="J211" s="98">
        <v>3300</v>
      </c>
      <c r="K211" s="99">
        <f t="shared" si="58"/>
        <v>825</v>
      </c>
      <c r="L211" s="100">
        <v>4</v>
      </c>
      <c r="M211" s="98">
        <f>F211/V211*60</f>
        <v>2821.945137157094</v>
      </c>
      <c r="N211" s="99">
        <f t="shared" si="66"/>
        <v>705.4862842892735</v>
      </c>
      <c r="O211" s="101">
        <f t="shared" si="67"/>
        <v>0</v>
      </c>
      <c r="P211" s="102">
        <f t="shared" si="68"/>
        <v>-119.5137157107265</v>
      </c>
      <c r="Q211" s="103">
        <f t="shared" si="69"/>
        <v>0.85513489004760423</v>
      </c>
      <c r="R211" s="277"/>
      <c r="S211" s="1">
        <v>0.79374999999999996</v>
      </c>
      <c r="T211" s="2">
        <v>0.80767361111111113</v>
      </c>
      <c r="U211" s="104">
        <v>17.999999999999936</v>
      </c>
      <c r="V211" s="105">
        <v>20.050000000000097</v>
      </c>
      <c r="W211" s="106"/>
      <c r="X211" s="113"/>
      <c r="Y211" s="262"/>
      <c r="Z211" s="263"/>
      <c r="AA211" s="175">
        <f t="shared" si="70"/>
        <v>-478.054862842906</v>
      </c>
      <c r="AB211" s="103">
        <f t="shared" si="71"/>
        <v>0.85513489004760423</v>
      </c>
      <c r="AC211" s="268"/>
    </row>
    <row r="212" spans="1:29" ht="15.75" customHeight="1">
      <c r="A212" s="271"/>
      <c r="B212" s="92" t="s">
        <v>115</v>
      </c>
      <c r="C212" s="260" t="s">
        <v>148</v>
      </c>
      <c r="D212" s="261"/>
      <c r="E212" s="93">
        <v>25.03</v>
      </c>
      <c r="F212" s="94">
        <v>2703</v>
      </c>
      <c r="G212" s="95">
        <f t="shared" si="72"/>
        <v>67656.09</v>
      </c>
      <c r="H212" s="96"/>
      <c r="I212" s="97">
        <v>4</v>
      </c>
      <c r="J212" s="98">
        <v>3300</v>
      </c>
      <c r="K212" s="99">
        <f t="shared" si="58"/>
        <v>825</v>
      </c>
      <c r="L212" s="100">
        <v>4</v>
      </c>
      <c r="M212" s="98">
        <f>F212/V212*60</f>
        <v>2845.263157894723</v>
      </c>
      <c r="N212" s="99">
        <f t="shared" si="66"/>
        <v>711.31578947368075</v>
      </c>
      <c r="O212" s="101">
        <f t="shared" si="67"/>
        <v>0</v>
      </c>
      <c r="P212" s="102">
        <f t="shared" si="68"/>
        <v>-113.68421052631925</v>
      </c>
      <c r="Q212" s="103">
        <f t="shared" si="69"/>
        <v>0.86220095693779486</v>
      </c>
      <c r="R212" s="277"/>
      <c r="S212" s="1">
        <v>0.82013888888888875</v>
      </c>
      <c r="T212" s="2">
        <v>0.85972222222222228</v>
      </c>
      <c r="U212" s="104">
        <v>17.949999999999768</v>
      </c>
      <c r="V212" s="105">
        <v>57.000000000000277</v>
      </c>
      <c r="W212" s="106">
        <v>0.85972222222222228</v>
      </c>
      <c r="X212" s="107">
        <v>0.91249999999999976</v>
      </c>
      <c r="Y212" s="262"/>
      <c r="Z212" s="263"/>
      <c r="AA212" s="175">
        <f t="shared" si="70"/>
        <v>-454.73684210527699</v>
      </c>
      <c r="AB212" s="103">
        <f t="shared" si="71"/>
        <v>0.86220095693779486</v>
      </c>
      <c r="AC212" s="268"/>
    </row>
    <row r="213" spans="1:29" ht="15.75" customHeight="1">
      <c r="A213" s="272"/>
      <c r="B213" s="92" t="s">
        <v>115</v>
      </c>
      <c r="C213" s="260" t="s">
        <v>143</v>
      </c>
      <c r="D213" s="261"/>
      <c r="E213" s="93">
        <v>24.82</v>
      </c>
      <c r="F213" s="94">
        <v>2182</v>
      </c>
      <c r="G213" s="95">
        <f t="shared" si="72"/>
        <v>54157.24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>F213/V213*60</f>
        <v>2830.7027027026807</v>
      </c>
      <c r="N213" s="99">
        <f t="shared" si="66"/>
        <v>707.67567567567016</v>
      </c>
      <c r="O213" s="101">
        <f t="shared" si="67"/>
        <v>0</v>
      </c>
      <c r="P213" s="102">
        <f t="shared" si="68"/>
        <v>-117.32432432432984</v>
      </c>
      <c r="Q213" s="103">
        <f t="shared" si="69"/>
        <v>0.85778869778869116</v>
      </c>
      <c r="R213" s="277"/>
      <c r="S213" s="1">
        <v>0.91249999999999976</v>
      </c>
      <c r="T213" s="2">
        <v>0.94461805555555556</v>
      </c>
      <c r="U213" s="104">
        <v>75.999999999999574</v>
      </c>
      <c r="V213" s="105">
        <v>46.250000000000355</v>
      </c>
      <c r="W213" s="106"/>
      <c r="X213" s="107"/>
      <c r="Y213" s="262"/>
      <c r="Z213" s="263"/>
      <c r="AA213" s="175">
        <f t="shared" si="70"/>
        <v>-469.29729729731935</v>
      </c>
      <c r="AB213" s="103">
        <f t="shared" si="71"/>
        <v>0.85778869778869116</v>
      </c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4"/>
      <c r="Y214" s="262"/>
      <c r="Z214" s="263"/>
      <c r="AA214" s="175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73">AVERAGE(I209:I224)</f>
        <v>3.8</v>
      </c>
      <c r="J225" s="138">
        <f t="shared" si="73"/>
        <v>3300</v>
      </c>
      <c r="K225" s="139">
        <f t="shared" ref="K225" si="74">J225/I225</f>
        <v>868.42105263157896</v>
      </c>
      <c r="L225" s="137">
        <f t="shared" ref="L225:M225" si="75">AVERAGE(L209:L224)</f>
        <v>3.8</v>
      </c>
      <c r="M225" s="138">
        <f t="shared" si="75"/>
        <v>2824.2046873108002</v>
      </c>
      <c r="N225" s="139">
        <f>M225/L225</f>
        <v>743.21175981863166</v>
      </c>
      <c r="O225" s="140">
        <f>L225-I225</f>
        <v>0</v>
      </c>
      <c r="P225" s="141">
        <f>N225-K225</f>
        <v>-125.2092928129473</v>
      </c>
      <c r="Q225" s="142">
        <f>N225/K225</f>
        <v>0.85581960221539399</v>
      </c>
      <c r="R225" s="278"/>
      <c r="S225" s="143">
        <f>S209</f>
        <v>0.70833333333333337</v>
      </c>
      <c r="T225" s="144">
        <f>INDEX(T209:T224,COUNTA(T209:T224))</f>
        <v>0.94461805555555556</v>
      </c>
      <c r="U225" s="145"/>
      <c r="V225" s="156"/>
      <c r="W225" s="135"/>
      <c r="X225" s="139"/>
      <c r="Y225" s="265"/>
      <c r="Z225" s="266"/>
      <c r="AA225" s="177">
        <f>M225-J225</f>
        <v>-475.79531268919982</v>
      </c>
      <c r="AB225" s="142">
        <f>M225/J225</f>
        <v>0.85581960221539399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334" priority="1" operator="greaterThan">
      <formula>0</formula>
    </cfRule>
  </conditionalFormatting>
  <conditionalFormatting sqref="P5:P225 AA5:AA225">
    <cfRule type="cellIs" dxfId="333" priority="4" operator="lessThan">
      <formula>0</formula>
    </cfRule>
  </conditionalFormatting>
  <conditionalFormatting sqref="Q5:Q225 AB5:AB225">
    <cfRule type="cellIs" dxfId="332" priority="2" operator="greaterThan">
      <formula>1</formula>
    </cfRule>
    <cfRule type="cellIs" dxfId="331" priority="3" operator="lessThan">
      <formula>0.8</formula>
    </cfRule>
  </conditionalFormatting>
  <conditionalFormatting sqref="AC5:AC23 R5:R225 AC124:AC129">
    <cfRule type="cellIs" dxfId="330" priority="5" operator="lessThan">
      <formula>0.8</formula>
    </cfRule>
  </conditionalFormatting>
  <conditionalFormatting sqref="AC29:AC37">
    <cfRule type="cellIs" dxfId="329" priority="15" operator="lessThan">
      <formula>0.8</formula>
    </cfRule>
  </conditionalFormatting>
  <conditionalFormatting sqref="AC39:AC44">
    <cfRule type="cellIs" dxfId="328" priority="14" operator="lessThan">
      <formula>0.8</formula>
    </cfRule>
  </conditionalFormatting>
  <conditionalFormatting sqref="AC56">
    <cfRule type="cellIs" dxfId="327" priority="16" operator="lessThan">
      <formula>0.8</formula>
    </cfRule>
  </conditionalFormatting>
  <conditionalFormatting sqref="AC73">
    <cfRule type="cellIs" dxfId="326" priority="13" operator="lessThan">
      <formula>0.8</formula>
    </cfRule>
  </conditionalFormatting>
  <conditionalFormatting sqref="AC90">
    <cfRule type="cellIs" dxfId="325" priority="7" operator="lessThan">
      <formula>0.8</formula>
    </cfRule>
  </conditionalFormatting>
  <conditionalFormatting sqref="AC107:AC112">
    <cfRule type="cellIs" dxfId="324" priority="6" operator="lessThan">
      <formula>0.8</formula>
    </cfRule>
  </conditionalFormatting>
  <conditionalFormatting sqref="AC141:AC146">
    <cfRule type="cellIs" dxfId="323" priority="12" operator="lessThan">
      <formula>0.8</formula>
    </cfRule>
  </conditionalFormatting>
  <conditionalFormatting sqref="AC158">
    <cfRule type="cellIs" dxfId="322" priority="11" operator="lessThan">
      <formula>0.8</formula>
    </cfRule>
  </conditionalFormatting>
  <conditionalFormatting sqref="AC175">
    <cfRule type="cellIs" dxfId="321" priority="10" operator="lessThan">
      <formula>0.8</formula>
    </cfRule>
  </conditionalFormatting>
  <conditionalFormatting sqref="AC192">
    <cfRule type="cellIs" dxfId="320" priority="9" operator="lessThan">
      <formula>0.8</formula>
    </cfRule>
  </conditionalFormatting>
  <conditionalFormatting sqref="AC209:AC214">
    <cfRule type="cellIs" dxfId="319" priority="8" operator="lessThan">
      <formula>0.8</formula>
    </cfRule>
  </conditionalFormatting>
  <dataValidations count="1">
    <dataValidation type="list" allowBlank="1" showInputMessage="1" showErrorMessage="1" sqref="Y5:Z225" xr:uid="{E276A213-56C0-42CA-8B4D-530E1C2A2BDC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25F4-1BFF-4892-8983-A8CDC8E1CD57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M40" sqref="M40"/>
      <selection pane="bottomLeft" activeCell="M40" sqref="M4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81468</v>
      </c>
      <c r="E1" s="77" t="s">
        <v>3</v>
      </c>
      <c r="F1" s="78">
        <f>SUM(G5:G157)</f>
        <v>3557326.4600000004</v>
      </c>
      <c r="G1" s="79" t="s">
        <v>73</v>
      </c>
      <c r="H1" s="80">
        <f>L21+L38+L55+L72+L89+L106+L123+L140+L157</f>
        <v>169.78571428571428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45912</v>
      </c>
      <c r="B2" s="326"/>
      <c r="C2" s="82" t="s">
        <v>34</v>
      </c>
      <c r="D2" s="83">
        <f>AVERAGE(N21,N38,N55,N72,N89,N106,N123,N140,N157)</f>
        <v>139.8821908810217</v>
      </c>
      <c r="E2" s="83" t="s">
        <v>80</v>
      </c>
      <c r="F2" s="84">
        <f>F1/D1</f>
        <v>43.665322089654836</v>
      </c>
      <c r="G2" s="85" t="s">
        <v>81</v>
      </c>
      <c r="H2" s="86">
        <f>COUNT(H5:H157)</f>
        <v>0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3054</v>
      </c>
      <c r="G5" s="159">
        <f t="shared" ref="G5:G6" si="0">E5*F5</f>
        <v>60163.799999999996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1064.5236250968239</v>
      </c>
      <c r="N5" s="163">
        <f>M5/L5</f>
        <v>81.886432699755687</v>
      </c>
      <c r="O5" s="179">
        <f>L5-I5</f>
        <v>0</v>
      </c>
      <c r="P5" s="180">
        <f>N5-K5</f>
        <v>-10.421259607936619</v>
      </c>
      <c r="Q5" s="132">
        <f>N5/K5</f>
        <v>0.88710302091401994</v>
      </c>
      <c r="R5" s="277">
        <f>Q21</f>
        <v>0.87952231434529349</v>
      </c>
      <c r="S5" s="167">
        <v>0.25</v>
      </c>
      <c r="T5" s="168">
        <v>0.36953703703703705</v>
      </c>
      <c r="U5" s="169"/>
      <c r="V5" s="170">
        <v>172.13333333333335</v>
      </c>
      <c r="W5" s="87"/>
      <c r="X5" s="88"/>
      <c r="Y5" s="279"/>
      <c r="Z5" s="280"/>
      <c r="AA5" s="109">
        <f>M5-J5</f>
        <v>-135.47637490317607</v>
      </c>
      <c r="AB5" s="110">
        <f>M5/J5</f>
        <v>0.88710302091401994</v>
      </c>
      <c r="AC5" s="292">
        <f>AB21</f>
        <v>0.87952231434529349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1688</v>
      </c>
      <c r="G6" s="95">
        <f t="shared" si="0"/>
        <v>50589.36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2277.6611694152912</v>
      </c>
      <c r="N6" s="99">
        <f>M6/L6</f>
        <v>113.88305847076455</v>
      </c>
      <c r="O6" s="101">
        <f>L6-I6</f>
        <v>0</v>
      </c>
      <c r="P6" s="102">
        <f>N6-K6</f>
        <v>-16.116941529235447</v>
      </c>
      <c r="Q6" s="103">
        <f>N6/K6</f>
        <v>0.87602352669818884</v>
      </c>
      <c r="R6" s="277"/>
      <c r="S6" s="1">
        <v>0.47152777777777777</v>
      </c>
      <c r="T6" s="2">
        <v>0.50240740740740741</v>
      </c>
      <c r="U6" s="104">
        <v>58.833333333333314</v>
      </c>
      <c r="V6" s="105">
        <v>44.46666666666669</v>
      </c>
      <c r="W6" s="2"/>
      <c r="X6" s="107"/>
      <c r="Y6" s="262"/>
      <c r="Z6" s="263"/>
      <c r="AA6" s="111">
        <f>M6-J6</f>
        <v>-322.33883058470883</v>
      </c>
      <c r="AB6" s="112">
        <f>M6/J6</f>
        <v>0.87602352669818895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1671.0923972560577</v>
      </c>
      <c r="N21" s="139">
        <f t="shared" ref="N21:N27" si="5">M21/L21</f>
        <v>101.27832710642774</v>
      </c>
      <c r="O21" s="140">
        <f t="shared" ref="O21:O27" si="6">L21-I21</f>
        <v>0</v>
      </c>
      <c r="P21" s="141">
        <f t="shared" ref="P21:P27" si="7">N21-K21</f>
        <v>-13.873188045087417</v>
      </c>
      <c r="Q21" s="142">
        <f t="shared" ref="Q21:Q27" si="8">N21/K21</f>
        <v>0.87952231434529349</v>
      </c>
      <c r="R21" s="278"/>
      <c r="S21" s="143">
        <f>S5</f>
        <v>0.25</v>
      </c>
      <c r="T21" s="144">
        <f>INDEX(T5:T20,COUNTA(T5:T20))</f>
        <v>0.50240740740740741</v>
      </c>
      <c r="U21" s="145"/>
      <c r="V21" s="145"/>
      <c r="W21" s="146"/>
      <c r="X21" s="147"/>
      <c r="Y21" s="265"/>
      <c r="Z21" s="266"/>
      <c r="AA21" s="148">
        <f t="shared" ref="AA21:AA27" si="9">M21-J21</f>
        <v>-228.90760274394233</v>
      </c>
      <c r="AB21" s="149">
        <f t="shared" ref="AB21:AB27" si="10">M21/J21</f>
        <v>0.87952231434529349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995</v>
      </c>
      <c r="G22" s="159">
        <f t="shared" ref="G22:G27" si="11">E22*F22</f>
        <v>71520.599999999991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1711.4190157668422</v>
      </c>
      <c r="N22" s="163">
        <f t="shared" si="5"/>
        <v>65.8238082987247</v>
      </c>
      <c r="O22" s="165">
        <f t="shared" si="6"/>
        <v>0</v>
      </c>
      <c r="P22" s="166">
        <f t="shared" si="7"/>
        <v>-11.09926862435222</v>
      </c>
      <c r="Q22" s="152">
        <f t="shared" si="8"/>
        <v>0.85570950788342115</v>
      </c>
      <c r="R22" s="276">
        <f>Q38</f>
        <v>0.86301080852620693</v>
      </c>
      <c r="S22" s="167">
        <v>0.29174768518518518</v>
      </c>
      <c r="T22" s="168">
        <v>0.31597222222222221</v>
      </c>
      <c r="U22" s="169"/>
      <c r="V22" s="170">
        <v>34.883333333333326</v>
      </c>
      <c r="W22" s="181"/>
      <c r="X22" s="163"/>
      <c r="Y22" s="279"/>
      <c r="Z22" s="280"/>
      <c r="AA22" s="109">
        <f t="shared" si="9"/>
        <v>-288.58098423315778</v>
      </c>
      <c r="AB22" s="152">
        <f t="shared" si="10"/>
        <v>0.85570950788342115</v>
      </c>
      <c r="AC22" s="352">
        <f>AB38</f>
        <v>0.86301080852620693</v>
      </c>
    </row>
    <row r="23" spans="1:43" ht="15.75" customHeight="1">
      <c r="A23" s="282"/>
      <c r="B23" s="92" t="s">
        <v>169</v>
      </c>
      <c r="C23" s="286" t="s">
        <v>170</v>
      </c>
      <c r="D23" s="286"/>
      <c r="E23" s="93">
        <v>51.86</v>
      </c>
      <c r="F23" s="94">
        <v>1215</v>
      </c>
      <c r="G23" s="95">
        <f t="shared" si="11"/>
        <v>63009.9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1721.3695395513553</v>
      </c>
      <c r="N23" s="99">
        <f t="shared" si="5"/>
        <v>66.206520751975205</v>
      </c>
      <c r="O23" s="101">
        <f t="shared" si="6"/>
        <v>0</v>
      </c>
      <c r="P23" s="102">
        <f t="shared" si="7"/>
        <v>-10.716556171101715</v>
      </c>
      <c r="Q23" s="103">
        <f t="shared" si="8"/>
        <v>0.86068476977567765</v>
      </c>
      <c r="R23" s="277"/>
      <c r="S23" s="1">
        <v>0.3208333333333333</v>
      </c>
      <c r="T23" s="2">
        <v>0.35024305555555557</v>
      </c>
      <c r="U23" s="104">
        <v>6.9999999999999751</v>
      </c>
      <c r="V23" s="105">
        <v>42.350000000000065</v>
      </c>
      <c r="W23" s="106"/>
      <c r="X23" s="107"/>
      <c r="Y23" s="262"/>
      <c r="Z23" s="263"/>
      <c r="AA23" s="111">
        <f t="shared" si="9"/>
        <v>-278.63046044864473</v>
      </c>
      <c r="AB23" s="103">
        <f t="shared" si="10"/>
        <v>0.86068476977567765</v>
      </c>
      <c r="AC23" s="294"/>
    </row>
    <row r="24" spans="1:43" ht="15.75" customHeight="1">
      <c r="A24" s="282"/>
      <c r="B24" s="92" t="s">
        <v>169</v>
      </c>
      <c r="C24" s="286" t="s">
        <v>211</v>
      </c>
      <c r="D24" s="286"/>
      <c r="E24" s="93">
        <v>57.3</v>
      </c>
      <c r="F24" s="94">
        <v>944</v>
      </c>
      <c r="G24" s="95">
        <f t="shared" si="11"/>
        <v>54091.199999999997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1714.6316851664974</v>
      </c>
      <c r="N24" s="99">
        <f t="shared" si="5"/>
        <v>65.947372506403752</v>
      </c>
      <c r="O24" s="101">
        <f t="shared" si="6"/>
        <v>0</v>
      </c>
      <c r="P24" s="102">
        <f t="shared" si="7"/>
        <v>-10.975704416673167</v>
      </c>
      <c r="Q24" s="103">
        <f t="shared" si="8"/>
        <v>0.85731584258324878</v>
      </c>
      <c r="R24" s="277"/>
      <c r="S24" s="1">
        <v>0.35555555555555551</v>
      </c>
      <c r="T24" s="2">
        <v>0.37849537037037034</v>
      </c>
      <c r="U24" s="104">
        <v>7.6499999999999169</v>
      </c>
      <c r="V24" s="105">
        <v>33.033333333333353</v>
      </c>
      <c r="W24" s="106"/>
      <c r="X24" s="107"/>
      <c r="Y24" s="262"/>
      <c r="Z24" s="263"/>
      <c r="AA24" s="111">
        <f t="shared" si="9"/>
        <v>-285.36831483350261</v>
      </c>
      <c r="AB24" s="103">
        <f t="shared" si="10"/>
        <v>0.85731584258324867</v>
      </c>
      <c r="AC24" s="294"/>
    </row>
    <row r="25" spans="1:43" ht="15.75" customHeight="1">
      <c r="A25" s="282"/>
      <c r="B25" s="92" t="s">
        <v>169</v>
      </c>
      <c r="C25" s="286" t="s">
        <v>171</v>
      </c>
      <c r="D25" s="286"/>
      <c r="E25" s="93">
        <v>56.77</v>
      </c>
      <c r="F25" s="94">
        <v>3510</v>
      </c>
      <c r="G25" s="95">
        <f t="shared" si="11"/>
        <v>199262.7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1748.685303072238</v>
      </c>
      <c r="N25" s="99">
        <f t="shared" si="5"/>
        <v>67.257127041239926</v>
      </c>
      <c r="O25" s="101">
        <f t="shared" si="6"/>
        <v>0</v>
      </c>
      <c r="P25" s="102">
        <f t="shared" si="7"/>
        <v>-9.665949881836994</v>
      </c>
      <c r="Q25" s="103">
        <f t="shared" si="8"/>
        <v>0.87434265153611912</v>
      </c>
      <c r="R25" s="277"/>
      <c r="S25" s="1">
        <v>0.38194444444444436</v>
      </c>
      <c r="T25" s="2">
        <v>0.46557870370370369</v>
      </c>
      <c r="U25" s="104">
        <v>4.9666666666665904</v>
      </c>
      <c r="V25" s="105">
        <v>120.43333333333342</v>
      </c>
      <c r="W25" s="106">
        <v>0.46557870370370369</v>
      </c>
      <c r="X25" s="107">
        <v>0.50503472222222223</v>
      </c>
      <c r="Y25" s="262"/>
      <c r="Z25" s="263"/>
      <c r="AA25" s="111">
        <f t="shared" si="9"/>
        <v>-251.31469692776204</v>
      </c>
      <c r="AB25" s="103">
        <f t="shared" si="10"/>
        <v>0.87434265153611901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1312</v>
      </c>
      <c r="G26" s="95">
        <f t="shared" si="11"/>
        <v>75177.599999999991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1720.6557377049198</v>
      </c>
      <c r="N26" s="99">
        <f t="shared" si="5"/>
        <v>68.826229508196789</v>
      </c>
      <c r="O26" s="101">
        <f t="shared" si="6"/>
        <v>0</v>
      </c>
      <c r="P26" s="102">
        <f t="shared" si="7"/>
        <v>-11.173770491803211</v>
      </c>
      <c r="Q26" s="103">
        <f t="shared" si="8"/>
        <v>0.86032786885245982</v>
      </c>
      <c r="R26" s="277"/>
      <c r="S26" s="1">
        <v>0.50503472222222223</v>
      </c>
      <c r="T26" s="2">
        <v>0.53680555555555554</v>
      </c>
      <c r="U26" s="104">
        <v>56.816666666666706</v>
      </c>
      <c r="V26" s="105">
        <v>45.749999999999957</v>
      </c>
      <c r="W26" s="106"/>
      <c r="X26" s="107"/>
      <c r="Y26" s="262"/>
      <c r="Z26" s="263"/>
      <c r="AA26" s="111">
        <f t="shared" si="9"/>
        <v>-279.34426229508017</v>
      </c>
      <c r="AB26" s="103">
        <f t="shared" si="10"/>
        <v>0.86032786885245993</v>
      </c>
      <c r="AC26" s="294"/>
    </row>
    <row r="27" spans="1:43" ht="15.75" customHeight="1">
      <c r="A27" s="282"/>
      <c r="B27" s="92" t="s">
        <v>172</v>
      </c>
      <c r="C27" s="286" t="s">
        <v>182</v>
      </c>
      <c r="D27" s="286"/>
      <c r="E27" s="93">
        <v>77.34</v>
      </c>
      <c r="F27" s="94">
        <v>2295</v>
      </c>
      <c r="G27" s="115">
        <f t="shared" si="11"/>
        <v>177495.30000000002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1739.3684210526312</v>
      </c>
      <c r="N27" s="99">
        <f t="shared" si="5"/>
        <v>69.574736842105253</v>
      </c>
      <c r="O27" s="101">
        <f t="shared" si="6"/>
        <v>0</v>
      </c>
      <c r="P27" s="102">
        <f t="shared" si="7"/>
        <v>-10.425263157894747</v>
      </c>
      <c r="Q27" s="103">
        <f t="shared" si="8"/>
        <v>0.86968421052631562</v>
      </c>
      <c r="R27" s="277"/>
      <c r="S27" s="1">
        <v>0.54166666666666663</v>
      </c>
      <c r="T27" s="2">
        <v>0.59664351851851849</v>
      </c>
      <c r="U27" s="104">
        <v>6.9999999999999751</v>
      </c>
      <c r="V27" s="105">
        <v>79.166666666666686</v>
      </c>
      <c r="W27" s="106"/>
      <c r="X27" s="107"/>
      <c r="Y27" s="262"/>
      <c r="Z27" s="263"/>
      <c r="AA27" s="111">
        <f t="shared" si="9"/>
        <v>-260.63157894736878</v>
      </c>
      <c r="AB27" s="103">
        <f t="shared" si="10"/>
        <v>0.86968421052631562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25.666666666666668</v>
      </c>
      <c r="J38" s="138">
        <f t="shared" si="14"/>
        <v>2000</v>
      </c>
      <c r="K38" s="139">
        <f t="shared" ref="K38" si="15">J38/I38</f>
        <v>77.922077922077918</v>
      </c>
      <c r="L38" s="137">
        <f t="shared" ref="L38:M38" si="16">AVERAGE(L22:L37)</f>
        <v>25.666666666666668</v>
      </c>
      <c r="M38" s="138">
        <f t="shared" si="16"/>
        <v>1726.0216170524138</v>
      </c>
      <c r="N38" s="139">
        <f>M38/L38</f>
        <v>67.247595469574563</v>
      </c>
      <c r="O38" s="140">
        <f>L38-I38</f>
        <v>0</v>
      </c>
      <c r="P38" s="141">
        <f>N38-K38</f>
        <v>-10.674482452503355</v>
      </c>
      <c r="Q38" s="142">
        <f>N38/K38</f>
        <v>0.86301080852620693</v>
      </c>
      <c r="R38" s="278"/>
      <c r="S38" s="143">
        <f>S22</f>
        <v>0.29174768518518518</v>
      </c>
      <c r="T38" s="144">
        <f>INDEX(T22:T37,COUNTA(T22:T37))</f>
        <v>0.59664351851851849</v>
      </c>
      <c r="U38" s="145"/>
      <c r="V38" s="156"/>
      <c r="W38" s="135"/>
      <c r="X38" s="139"/>
      <c r="Y38" s="265"/>
      <c r="Z38" s="266"/>
      <c r="AA38" s="157">
        <f>M38-J38</f>
        <v>-273.97838294758617</v>
      </c>
      <c r="AB38" s="142">
        <f>M38/J38</f>
        <v>0.86301080852620693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1521</v>
      </c>
      <c r="G39" s="159">
        <f t="shared" ref="G39:G42" si="17">E39*F39</f>
        <v>75319.92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1725.1417769376169</v>
      </c>
      <c r="N39" s="163">
        <f>M39/L39</f>
        <v>71.880907372400699</v>
      </c>
      <c r="O39" s="165">
        <f>L39-I39</f>
        <v>0</v>
      </c>
      <c r="P39" s="166">
        <f>N39-K39</f>
        <v>-11.452425960932629</v>
      </c>
      <c r="Q39" s="152">
        <f>N39/K39</f>
        <v>0.86257088846880847</v>
      </c>
      <c r="R39" s="276">
        <f>Q55</f>
        <v>0.86709813249755252</v>
      </c>
      <c r="S39" s="167">
        <v>0.33340277777777777</v>
      </c>
      <c r="T39" s="168">
        <v>0.37013888888888891</v>
      </c>
      <c r="U39" s="169"/>
      <c r="V39" s="170">
        <v>52.900000000000034</v>
      </c>
      <c r="W39" s="87"/>
      <c r="X39" s="88"/>
      <c r="Y39" s="279"/>
      <c r="Z39" s="280"/>
      <c r="AA39" s="109">
        <f>M39-J39</f>
        <v>-274.8582230623831</v>
      </c>
      <c r="AB39" s="152">
        <f>M39/J39</f>
        <v>0.86257088846880847</v>
      </c>
      <c r="AC39" s="352">
        <f>AB55</f>
        <v>0.86709813249755241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1694</v>
      </c>
      <c r="G40" s="95">
        <f t="shared" si="17"/>
        <v>87783.08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1554.9209586945412</v>
      </c>
      <c r="N40" s="99">
        <f>M40/L40</f>
        <v>70.678225395206425</v>
      </c>
      <c r="O40" s="101">
        <f>L40-I40</f>
        <v>0</v>
      </c>
      <c r="P40" s="102">
        <f>N40-K40</f>
        <v>-11.139956422975388</v>
      </c>
      <c r="Q40" s="103">
        <f>N40/K40</f>
        <v>0.86384497705252306</v>
      </c>
      <c r="R40" s="277"/>
      <c r="S40" s="1">
        <v>0.37499999999999994</v>
      </c>
      <c r="T40" s="2">
        <v>0.42039351851851853</v>
      </c>
      <c r="U40" s="104">
        <v>6.9999999999998952</v>
      </c>
      <c r="V40" s="105">
        <v>65.36666666666676</v>
      </c>
      <c r="W40" s="106"/>
      <c r="X40" s="107"/>
      <c r="Y40" s="262"/>
      <c r="Z40" s="263"/>
      <c r="AA40" s="111">
        <f>M40-J40</f>
        <v>-245.07904130545876</v>
      </c>
      <c r="AB40" s="103">
        <f>M40/J40</f>
        <v>0.86384497705252294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1762</v>
      </c>
      <c r="G41" s="95">
        <f t="shared" si="17"/>
        <v>104557.08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1733.5884121344632</v>
      </c>
      <c r="N41" s="99">
        <f>M41/L41</f>
        <v>72.232850505602627</v>
      </c>
      <c r="O41" s="101">
        <f>L41-I41</f>
        <v>0</v>
      </c>
      <c r="P41" s="102">
        <f>N41-K41</f>
        <v>-11.100482827730701</v>
      </c>
      <c r="Q41" s="103">
        <f>N41/K41</f>
        <v>0.86679420606723157</v>
      </c>
      <c r="R41" s="277"/>
      <c r="S41" s="1">
        <v>0.4236226851851852</v>
      </c>
      <c r="T41" s="2">
        <v>0.46597222222222223</v>
      </c>
      <c r="U41" s="104">
        <v>4.6500000000000075</v>
      </c>
      <c r="V41" s="105">
        <v>60.983333333333327</v>
      </c>
      <c r="W41" s="106">
        <v>0.46597222222222223</v>
      </c>
      <c r="X41" s="107">
        <v>0.50555555555555542</v>
      </c>
      <c r="Y41" s="262"/>
      <c r="Z41" s="263"/>
      <c r="AA41" s="111">
        <f>M41-J41</f>
        <v>-266.41158786553683</v>
      </c>
      <c r="AB41" s="103">
        <f>M41/J41</f>
        <v>0.86679420606723157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3062</v>
      </c>
      <c r="G42" s="95">
        <f t="shared" si="17"/>
        <v>179647.54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1749.7142857142867</v>
      </c>
      <c r="N42" s="99">
        <f>M42/L42</f>
        <v>72.904761904761941</v>
      </c>
      <c r="O42" s="101">
        <f>L42-I42</f>
        <v>0</v>
      </c>
      <c r="P42" s="102">
        <f>N42-K42</f>
        <v>-10.428571428571388</v>
      </c>
      <c r="Q42" s="103">
        <f>N42/K42</f>
        <v>0.87485714285714333</v>
      </c>
      <c r="R42" s="277"/>
      <c r="S42" s="1">
        <v>0.50555555555555542</v>
      </c>
      <c r="T42" s="2">
        <v>0.57847222222222205</v>
      </c>
      <c r="U42" s="104">
        <v>56.999999999999801</v>
      </c>
      <c r="V42" s="105">
        <v>104.99999999999994</v>
      </c>
      <c r="W42" s="106"/>
      <c r="X42" s="107"/>
      <c r="Y42" s="262"/>
      <c r="Z42" s="263"/>
      <c r="AA42" s="111">
        <f>M42-J42</f>
        <v>-250.28571428571331</v>
      </c>
      <c r="AB42" s="103">
        <f>M42/J42</f>
        <v>0.87485714285714333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23.5</v>
      </c>
      <c r="J55" s="138">
        <f t="shared" si="18"/>
        <v>1950</v>
      </c>
      <c r="K55" s="139">
        <f t="shared" ref="K55" si="19">J55/I55</f>
        <v>82.978723404255319</v>
      </c>
      <c r="L55" s="137">
        <f t="shared" ref="L55:M55" si="20">AVERAGE(L39:L54)</f>
        <v>23.5</v>
      </c>
      <c r="M55" s="138">
        <f t="shared" si="20"/>
        <v>1690.8413583702272</v>
      </c>
      <c r="N55" s="139">
        <f>M55/L55</f>
        <v>71.950696100860739</v>
      </c>
      <c r="O55" s="140">
        <f>L55-I55</f>
        <v>0</v>
      </c>
      <c r="P55" s="141">
        <f>N55-K55</f>
        <v>-11.02802730339458</v>
      </c>
      <c r="Q55" s="142">
        <f>N55/K55</f>
        <v>0.86709813249755252</v>
      </c>
      <c r="R55" s="278"/>
      <c r="S55" s="143">
        <f>S39</f>
        <v>0.33340277777777777</v>
      </c>
      <c r="T55" s="144">
        <f>INDEX(T39:T54,COUNTA(T39:T54))</f>
        <v>0.57847222222222205</v>
      </c>
      <c r="U55" s="145"/>
      <c r="V55" s="156"/>
      <c r="W55" s="188"/>
      <c r="X55" s="189"/>
      <c r="Y55" s="265"/>
      <c r="Z55" s="266"/>
      <c r="AA55" s="157">
        <f>M55-J55</f>
        <v>-259.15864162977277</v>
      </c>
      <c r="AB55" s="142">
        <f>M55/J55</f>
        <v>0.86709813249755241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4230</v>
      </c>
      <c r="G56" s="159">
        <f t="shared" ref="G56:G58" si="21">E56*F56</f>
        <v>251769.60000000001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1758.8357588357587</v>
      </c>
      <c r="N56" s="163">
        <f>M56/L56</f>
        <v>70.353430353430355</v>
      </c>
      <c r="O56" s="165">
        <f>L56-I56</f>
        <v>0</v>
      </c>
      <c r="P56" s="166">
        <f>N56-K56</f>
        <v>-9.6465696465696453</v>
      </c>
      <c r="Q56" s="152">
        <f>N56/K56</f>
        <v>0.87941787941787941</v>
      </c>
      <c r="R56" s="276">
        <f>Q72</f>
        <v>0.86941534048303892</v>
      </c>
      <c r="S56" s="167">
        <v>0.33333333333333331</v>
      </c>
      <c r="T56" s="168">
        <v>0.43354166666666666</v>
      </c>
      <c r="U56" s="169"/>
      <c r="V56" s="170">
        <v>144.30000000000001</v>
      </c>
      <c r="W56" s="168"/>
      <c r="X56" s="171"/>
      <c r="Y56" s="279"/>
      <c r="Z56" s="280"/>
      <c r="AA56" s="109">
        <f>M56-J56</f>
        <v>-241.16424116424128</v>
      </c>
      <c r="AB56" s="152">
        <f>M56/J56</f>
        <v>0.87941787941787941</v>
      </c>
      <c r="AC56" s="267">
        <f>AB72</f>
        <v>0.86941534048303892</v>
      </c>
    </row>
    <row r="57" spans="1:29" ht="15.75" customHeight="1">
      <c r="A57" s="282"/>
      <c r="B57" s="153" t="s">
        <v>169</v>
      </c>
      <c r="C57" s="260" t="s">
        <v>216</v>
      </c>
      <c r="D57" s="261"/>
      <c r="E57" s="93">
        <v>56.43</v>
      </c>
      <c r="F57" s="94">
        <v>2025</v>
      </c>
      <c r="G57" s="95">
        <f t="shared" si="21"/>
        <v>114270.75</v>
      </c>
      <c r="H57" s="96"/>
      <c r="I57" s="97">
        <v>22</v>
      </c>
      <c r="J57" s="98">
        <v>2000</v>
      </c>
      <c r="K57" s="99">
        <f t="shared" si="13"/>
        <v>90.909090909090907</v>
      </c>
      <c r="L57" s="100">
        <v>22</v>
      </c>
      <c r="M57" s="98">
        <f>F57/V57*60</f>
        <v>1732.8262419776554</v>
      </c>
      <c r="N57" s="99">
        <f>M57/L57</f>
        <v>78.764829180802522</v>
      </c>
      <c r="O57" s="101">
        <f>L57-I57</f>
        <v>0</v>
      </c>
      <c r="P57" s="102">
        <f>N57-K57</f>
        <v>-12.144261728288384</v>
      </c>
      <c r="Q57" s="103">
        <f>N57/K57</f>
        <v>0.86641312098882772</v>
      </c>
      <c r="R57" s="277"/>
      <c r="S57" s="1">
        <v>0.43819444444444444</v>
      </c>
      <c r="T57" s="2">
        <v>0.4868865740740741</v>
      </c>
      <c r="U57" s="104">
        <v>6.7000000000000082</v>
      </c>
      <c r="V57" s="105">
        <v>70.116666666666703</v>
      </c>
      <c r="W57" s="106">
        <v>0.4868865740740741</v>
      </c>
      <c r="X57" s="107">
        <v>0.52847222222222223</v>
      </c>
      <c r="Y57" s="262"/>
      <c r="Z57" s="263"/>
      <c r="AA57" s="111">
        <f>M57-J57</f>
        <v>-267.1737580223446</v>
      </c>
      <c r="AB57" s="103">
        <f>M57/J57</f>
        <v>0.86641312098882772</v>
      </c>
      <c r="AC57" s="268"/>
    </row>
    <row r="58" spans="1:29" ht="15.75" customHeight="1">
      <c r="A58" s="282"/>
      <c r="B58" s="153" t="s">
        <v>172</v>
      </c>
      <c r="C58" s="260" t="s">
        <v>181</v>
      </c>
      <c r="D58" s="261"/>
      <c r="E58" s="93">
        <v>47.37</v>
      </c>
      <c r="F58" s="94">
        <v>1480</v>
      </c>
      <c r="G58" s="95">
        <f t="shared" si="21"/>
        <v>70107.599999999991</v>
      </c>
      <c r="H58" s="96"/>
      <c r="I58" s="97">
        <v>21</v>
      </c>
      <c r="J58" s="98">
        <v>2000</v>
      </c>
      <c r="K58" s="99">
        <f t="shared" si="13"/>
        <v>95.238095238095241</v>
      </c>
      <c r="L58" s="100">
        <v>21</v>
      </c>
      <c r="M58" s="98">
        <f>F58/V58*60</f>
        <v>1724.8300420848188</v>
      </c>
      <c r="N58" s="99">
        <f>M58/L58</f>
        <v>82.134763908800892</v>
      </c>
      <c r="O58" s="101">
        <f>L58-I58</f>
        <v>0</v>
      </c>
      <c r="P58" s="102">
        <f>N58-K58</f>
        <v>-13.103331329294349</v>
      </c>
      <c r="Q58" s="103">
        <f>N58/K58</f>
        <v>0.8624150210424093</v>
      </c>
      <c r="R58" s="277"/>
      <c r="S58" s="1">
        <v>0.52847222222222223</v>
      </c>
      <c r="T58" s="2">
        <v>0.56422453703703701</v>
      </c>
      <c r="U58" s="104">
        <v>59.883333333333312</v>
      </c>
      <c r="V58" s="105">
        <v>51.483333333333277</v>
      </c>
      <c r="W58" s="106"/>
      <c r="X58" s="107"/>
      <c r="Y58" s="262"/>
      <c r="Z58" s="263"/>
      <c r="AA58" s="111">
        <f>M58-J58</f>
        <v>-275.16995791518116</v>
      </c>
      <c r="AB58" s="103">
        <f>M58/J58</f>
        <v>0.86241502104240941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22.666666666666668</v>
      </c>
      <c r="J72" s="138">
        <f t="shared" si="22"/>
        <v>2000</v>
      </c>
      <c r="K72" s="139">
        <f t="shared" ref="K72" si="23">J72/I72</f>
        <v>88.235294117647058</v>
      </c>
      <c r="L72" s="137">
        <f t="shared" ref="L72:M72" si="24">AVERAGE(L56:L71)</f>
        <v>22.666666666666668</v>
      </c>
      <c r="M72" s="138">
        <f t="shared" si="24"/>
        <v>1738.8306809660778</v>
      </c>
      <c r="N72" s="139">
        <f t="shared" ref="N72:N79" si="25">M72/L72</f>
        <v>76.7131182779152</v>
      </c>
      <c r="O72" s="140">
        <f t="shared" ref="O72:O79" si="26">L72-I72</f>
        <v>0</v>
      </c>
      <c r="P72" s="141">
        <f t="shared" ref="P72:P79" si="27">N72-K72</f>
        <v>-11.522175839731858</v>
      </c>
      <c r="Q72" s="142">
        <f t="shared" ref="Q72:Q79" si="28">N72/K72</f>
        <v>0.86941534048303892</v>
      </c>
      <c r="R72" s="278"/>
      <c r="S72" s="143">
        <f>S56</f>
        <v>0.33333333333333331</v>
      </c>
      <c r="T72" s="144">
        <f>INDEX(T56:T71,COUNTA(T56:T71))</f>
        <v>0.56422453703703701</v>
      </c>
      <c r="U72" s="145"/>
      <c r="V72" s="156"/>
      <c r="W72" s="135"/>
      <c r="X72" s="139"/>
      <c r="Y72" s="265"/>
      <c r="Z72" s="266"/>
      <c r="AA72" s="157">
        <f t="shared" ref="AA72:AA79" si="29">M72-J72</f>
        <v>-261.16931903392219</v>
      </c>
      <c r="AB72" s="142">
        <f t="shared" ref="AB72:AB79" si="30">M72/J72</f>
        <v>0.86941534048303892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2297</v>
      </c>
      <c r="G73" s="159">
        <f t="shared" ref="G73:G79" si="31">E73*F73</f>
        <v>73641.820000000007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2">F73/V73*60</f>
        <v>3015.7549234135672</v>
      </c>
      <c r="N73" s="163">
        <f t="shared" si="25"/>
        <v>143.60737730540797</v>
      </c>
      <c r="O73" s="165">
        <f t="shared" si="26"/>
        <v>0</v>
      </c>
      <c r="P73" s="166">
        <f t="shared" si="27"/>
        <v>-27.821194123163451</v>
      </c>
      <c r="Q73" s="152">
        <f t="shared" si="28"/>
        <v>0.83770970094821318</v>
      </c>
      <c r="R73" s="276">
        <f>Q89</f>
        <v>0.86004460960895923</v>
      </c>
      <c r="S73" s="167">
        <v>0.166875</v>
      </c>
      <c r="T73" s="168">
        <v>0.1986111111111111</v>
      </c>
      <c r="U73" s="169"/>
      <c r="V73" s="170">
        <v>45.699999999999989</v>
      </c>
      <c r="W73" s="168"/>
      <c r="X73" s="171"/>
      <c r="Y73" s="279"/>
      <c r="Z73" s="280"/>
      <c r="AA73" s="109">
        <f t="shared" si="29"/>
        <v>-584.24507658643279</v>
      </c>
      <c r="AB73" s="152">
        <f t="shared" si="30"/>
        <v>0.83770970094821307</v>
      </c>
      <c r="AC73" s="267">
        <f>AB89</f>
        <v>0.86004460960895912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4309</v>
      </c>
      <c r="G74" s="95">
        <f t="shared" si="31"/>
        <v>163483.46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3029.1739894551847</v>
      </c>
      <c r="N74" s="99">
        <f t="shared" si="25"/>
        <v>144.2463804502469</v>
      </c>
      <c r="O74" s="101">
        <f t="shared" si="26"/>
        <v>0</v>
      </c>
      <c r="P74" s="102">
        <f t="shared" si="27"/>
        <v>-27.182190978324513</v>
      </c>
      <c r="Q74" s="103">
        <f t="shared" si="28"/>
        <v>0.841437219293107</v>
      </c>
      <c r="R74" s="277"/>
      <c r="S74" s="1">
        <v>0.20277777777777778</v>
      </c>
      <c r="T74" s="2">
        <v>0.26204861111111111</v>
      </c>
      <c r="U74" s="104">
        <v>6.0000000000000187</v>
      </c>
      <c r="V74" s="105">
        <v>85.35</v>
      </c>
      <c r="W74" s="106"/>
      <c r="X74" s="107"/>
      <c r="Y74" s="262"/>
      <c r="Z74" s="263"/>
      <c r="AA74" s="111">
        <f t="shared" si="29"/>
        <v>-570.82601054481529</v>
      </c>
      <c r="AB74" s="103">
        <f t="shared" si="30"/>
        <v>0.84143721929310689</v>
      </c>
      <c r="AC74" s="268"/>
    </row>
    <row r="75" spans="1:29" ht="15.75" customHeight="1">
      <c r="A75" s="271"/>
      <c r="B75" s="92" t="s">
        <v>179</v>
      </c>
      <c r="C75" s="286" t="s">
        <v>188</v>
      </c>
      <c r="D75" s="286"/>
      <c r="E75" s="93">
        <v>38.99</v>
      </c>
      <c r="F75" s="94">
        <v>2130</v>
      </c>
      <c r="G75" s="95">
        <f t="shared" si="31"/>
        <v>83048.7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3012.9666011787808</v>
      </c>
      <c r="N75" s="99">
        <f t="shared" si="25"/>
        <v>158.5771895357253</v>
      </c>
      <c r="O75" s="101">
        <f t="shared" si="26"/>
        <v>0</v>
      </c>
      <c r="P75" s="102">
        <f t="shared" si="27"/>
        <v>-30.896494674801033</v>
      </c>
      <c r="Q75" s="103">
        <f t="shared" si="28"/>
        <v>0.83693516699410564</v>
      </c>
      <c r="R75" s="277"/>
      <c r="S75" s="1">
        <v>0.26597222222222222</v>
      </c>
      <c r="T75" s="2">
        <v>0.29542824074074076</v>
      </c>
      <c r="U75" s="104">
        <v>5.6500000000000039</v>
      </c>
      <c r="V75" s="105">
        <v>42.416666666666686</v>
      </c>
      <c r="W75" s="106"/>
      <c r="X75" s="107"/>
      <c r="Y75" s="262"/>
      <c r="Z75" s="263"/>
      <c r="AA75" s="111">
        <f t="shared" si="29"/>
        <v>-587.03339882121918</v>
      </c>
      <c r="AB75" s="103">
        <f t="shared" si="30"/>
        <v>0.83693516699410575</v>
      </c>
      <c r="AC75" s="268"/>
    </row>
    <row r="76" spans="1:29" ht="15.75" customHeight="1">
      <c r="A76" s="271"/>
      <c r="B76" s="92" t="s">
        <v>179</v>
      </c>
      <c r="C76" s="286" t="s">
        <v>189</v>
      </c>
      <c r="D76" s="286"/>
      <c r="E76" s="93">
        <v>31.27</v>
      </c>
      <c r="F76" s="94">
        <v>3413</v>
      </c>
      <c r="G76" s="95">
        <f t="shared" si="31"/>
        <v>106724.51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3024.8153618906967</v>
      </c>
      <c r="N76" s="99">
        <f t="shared" si="25"/>
        <v>159.20080852056299</v>
      </c>
      <c r="O76" s="101">
        <f t="shared" si="26"/>
        <v>0</v>
      </c>
      <c r="P76" s="102">
        <f t="shared" si="27"/>
        <v>-30.272875689963342</v>
      </c>
      <c r="Q76" s="103">
        <f t="shared" si="28"/>
        <v>0.8402264894140824</v>
      </c>
      <c r="R76" s="277"/>
      <c r="S76" s="1">
        <v>0.29881944444444447</v>
      </c>
      <c r="T76" s="2">
        <v>0.34583333333333333</v>
      </c>
      <c r="U76" s="104">
        <v>4.8833333333333506</v>
      </c>
      <c r="V76" s="105">
        <v>67.699999999999946</v>
      </c>
      <c r="W76" s="106"/>
      <c r="X76" s="107"/>
      <c r="Y76" s="262"/>
      <c r="Z76" s="263"/>
      <c r="AA76" s="191">
        <f t="shared" si="29"/>
        <v>-575.18463810930325</v>
      </c>
      <c r="AB76" s="192">
        <f t="shared" si="30"/>
        <v>0.8402264894140824</v>
      </c>
      <c r="AC76" s="268"/>
    </row>
    <row r="77" spans="1:29" ht="15.75" customHeight="1">
      <c r="A77" s="272"/>
      <c r="B77" s="92" t="s">
        <v>179</v>
      </c>
      <c r="C77" s="286" t="s">
        <v>190</v>
      </c>
      <c r="D77" s="286"/>
      <c r="E77" s="93">
        <v>36.86</v>
      </c>
      <c r="F77" s="98">
        <v>2943</v>
      </c>
      <c r="G77" s="95">
        <f t="shared" si="31"/>
        <v>108478.98</v>
      </c>
      <c r="H77" s="113"/>
      <c r="I77" s="97">
        <v>21</v>
      </c>
      <c r="J77" s="98">
        <v>3600</v>
      </c>
      <c r="K77" s="99">
        <f t="shared" si="33"/>
        <v>171.42857142857142</v>
      </c>
      <c r="L77" s="114">
        <v>21</v>
      </c>
      <c r="M77" s="98">
        <f t="shared" si="32"/>
        <v>3192.1663151551647</v>
      </c>
      <c r="N77" s="99">
        <f t="shared" si="25"/>
        <v>152.00791976929355</v>
      </c>
      <c r="O77" s="101">
        <f t="shared" si="26"/>
        <v>0</v>
      </c>
      <c r="P77" s="102">
        <f t="shared" si="27"/>
        <v>-19.420651659277866</v>
      </c>
      <c r="Q77" s="103">
        <f t="shared" si="28"/>
        <v>0.88671286532087912</v>
      </c>
      <c r="R77" s="277"/>
      <c r="S77" s="1">
        <v>0.35069444444444442</v>
      </c>
      <c r="T77" s="2">
        <v>0.3891087962962963</v>
      </c>
      <c r="U77" s="104">
        <v>6.9999999999999751</v>
      </c>
      <c r="V77" s="105">
        <v>55.316666666666706</v>
      </c>
      <c r="W77" s="106"/>
      <c r="X77" s="107"/>
      <c r="Y77" s="262"/>
      <c r="Z77" s="263"/>
      <c r="AA77" s="191">
        <f t="shared" si="29"/>
        <v>-407.83368484483526</v>
      </c>
      <c r="AB77" s="192">
        <f t="shared" si="30"/>
        <v>0.88671286532087912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4505</v>
      </c>
      <c r="G78" s="115">
        <f t="shared" si="31"/>
        <v>174028.15000000002</v>
      </c>
      <c r="H78" s="116"/>
      <c r="I78" s="97">
        <v>20</v>
      </c>
      <c r="J78" s="98">
        <v>3600</v>
      </c>
      <c r="K78" s="99">
        <f t="shared" si="33"/>
        <v>180</v>
      </c>
      <c r="L78" s="100">
        <v>20</v>
      </c>
      <c r="M78" s="98">
        <f t="shared" si="32"/>
        <v>3198.1857621770869</v>
      </c>
      <c r="N78" s="99">
        <f t="shared" si="25"/>
        <v>159.90928810885435</v>
      </c>
      <c r="O78" s="101">
        <f t="shared" si="26"/>
        <v>0</v>
      </c>
      <c r="P78" s="102">
        <f t="shared" si="27"/>
        <v>-20.090711891145645</v>
      </c>
      <c r="Q78" s="103">
        <f t="shared" si="28"/>
        <v>0.88838493393807971</v>
      </c>
      <c r="R78" s="277"/>
      <c r="S78" s="1">
        <v>0.39408564814814817</v>
      </c>
      <c r="T78" s="2">
        <v>0.45277777777777778</v>
      </c>
      <c r="U78" s="104">
        <v>7.1666666666666945</v>
      </c>
      <c r="V78" s="105">
        <v>84.516666666666637</v>
      </c>
      <c r="W78" s="106">
        <v>0.45277777777777778</v>
      </c>
      <c r="X78" s="107">
        <v>0.49172453703703706</v>
      </c>
      <c r="Y78" s="262"/>
      <c r="Z78" s="263"/>
      <c r="AA78" s="191">
        <f t="shared" si="29"/>
        <v>-401.81423782291313</v>
      </c>
      <c r="AB78" s="192">
        <f t="shared" si="30"/>
        <v>0.88838493393807971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5809</v>
      </c>
      <c r="G79" s="115">
        <f t="shared" si="31"/>
        <v>220742</v>
      </c>
      <c r="H79" s="119"/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3200.0612088752887</v>
      </c>
      <c r="N79" s="99">
        <f t="shared" si="25"/>
        <v>152.38386708929946</v>
      </c>
      <c r="O79" s="120">
        <f t="shared" si="26"/>
        <v>0</v>
      </c>
      <c r="P79" s="121">
        <f t="shared" si="27"/>
        <v>-19.044704339271959</v>
      </c>
      <c r="Q79" s="122">
        <f t="shared" si="28"/>
        <v>0.88890589135424691</v>
      </c>
      <c r="R79" s="277"/>
      <c r="S79" s="1">
        <v>0.49172453703703706</v>
      </c>
      <c r="T79" s="2">
        <v>0.56736111111111109</v>
      </c>
      <c r="U79" s="104">
        <v>56.083333333333357</v>
      </c>
      <c r="V79" s="105">
        <v>108.91666666666661</v>
      </c>
      <c r="W79" s="106"/>
      <c r="X79" s="107"/>
      <c r="Y79" s="262"/>
      <c r="Z79" s="263"/>
      <c r="AA79" s="191">
        <f t="shared" si="29"/>
        <v>-399.93879112471132</v>
      </c>
      <c r="AB79" s="192">
        <f t="shared" si="30"/>
        <v>0.8889058913542468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20.285714285714285</v>
      </c>
      <c r="J89" s="138">
        <f t="shared" si="34"/>
        <v>3600</v>
      </c>
      <c r="K89" s="139">
        <f t="shared" ref="K89" si="35">J89/I89</f>
        <v>177.46478873239437</v>
      </c>
      <c r="L89" s="137">
        <f t="shared" ref="L89:M89" si="36">AVERAGE(L73:L88)</f>
        <v>20.285714285714285</v>
      </c>
      <c r="M89" s="138">
        <f t="shared" si="36"/>
        <v>3096.1605945922529</v>
      </c>
      <c r="N89" s="139">
        <f>M89/L89</f>
        <v>152.62763494468854</v>
      </c>
      <c r="O89" s="140">
        <f>L89-I89</f>
        <v>0</v>
      </c>
      <c r="P89" s="141">
        <f>N89-K89</f>
        <v>-24.83715378770583</v>
      </c>
      <c r="Q89" s="142">
        <f>N89/K89</f>
        <v>0.86004460960895923</v>
      </c>
      <c r="R89" s="278"/>
      <c r="S89" s="143">
        <f>S73</f>
        <v>0.166875</v>
      </c>
      <c r="T89" s="144">
        <f>INDEX(T73:T88,COUNTA(T73:T88))</f>
        <v>0.56736111111111109</v>
      </c>
      <c r="U89" s="145"/>
      <c r="V89" s="156"/>
      <c r="W89" s="135"/>
      <c r="X89" s="139"/>
      <c r="Y89" s="265"/>
      <c r="Z89" s="266"/>
      <c r="AA89" s="157">
        <f>M89-J89</f>
        <v>-503.83940540774711</v>
      </c>
      <c r="AB89" s="142">
        <f>M89/J89</f>
        <v>0.86004460960895912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1486</v>
      </c>
      <c r="G90" s="159">
        <f t="shared" ref="G90:G93" si="37">E90*F90</f>
        <v>50865.78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2575.6379393355801</v>
      </c>
      <c r="N90" s="163">
        <f>M90/L90</f>
        <v>160.97737120847376</v>
      </c>
      <c r="O90" s="165">
        <f>L90-I90</f>
        <v>0</v>
      </c>
      <c r="P90" s="166">
        <f>N90-K90</f>
        <v>-26.522628791526245</v>
      </c>
      <c r="Q90" s="152">
        <f>N90/K90</f>
        <v>0.85854597977852665</v>
      </c>
      <c r="R90" s="276">
        <f>Q106</f>
        <v>0.86563632038948424</v>
      </c>
      <c r="S90" s="167">
        <v>0.25027777777777777</v>
      </c>
      <c r="T90" s="168">
        <v>0.27431712962962962</v>
      </c>
      <c r="U90" s="169"/>
      <c r="V90" s="170">
        <v>34.616666666666667</v>
      </c>
      <c r="W90" s="173"/>
      <c r="X90" s="151"/>
      <c r="Y90" s="279"/>
      <c r="Z90" s="280"/>
      <c r="AA90" s="109">
        <f>M90-J90</f>
        <v>-424.36206066441991</v>
      </c>
      <c r="AB90" s="152">
        <f>M90/J90</f>
        <v>0.85854597977852665</v>
      </c>
      <c r="AC90" s="267">
        <f>AB106</f>
        <v>0.86563632038948424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1230</v>
      </c>
      <c r="G91" s="95">
        <f t="shared" si="37"/>
        <v>42767.100000000006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2574.41860465116</v>
      </c>
      <c r="N91" s="99">
        <f>M91/L91</f>
        <v>234.03805496828727</v>
      </c>
      <c r="O91" s="101">
        <f>L91-I91</f>
        <v>0</v>
      </c>
      <c r="P91" s="102">
        <f>N91-K91</f>
        <v>-38.689217758985478</v>
      </c>
      <c r="Q91" s="103">
        <f>N91/K91</f>
        <v>0.85813953488371997</v>
      </c>
      <c r="R91" s="277"/>
      <c r="S91" s="1">
        <v>0.27871527777777777</v>
      </c>
      <c r="T91" s="2">
        <v>0.2986226851851852</v>
      </c>
      <c r="U91" s="104">
        <v>6.3333333333333375</v>
      </c>
      <c r="V91" s="105">
        <v>28.6666666666667</v>
      </c>
      <c r="W91" s="106"/>
      <c r="X91" s="107"/>
      <c r="Y91" s="262"/>
      <c r="Z91" s="263"/>
      <c r="AA91" s="111">
        <f>M91-J91</f>
        <v>-425.58139534884003</v>
      </c>
      <c r="AB91" s="103">
        <f>M91/J91</f>
        <v>0.85813953488371997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2918</v>
      </c>
      <c r="G92" s="95">
        <f t="shared" si="37"/>
        <v>106244.37999999999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>F92/V92*60</f>
        <v>2850.6919945725904</v>
      </c>
      <c r="N92" s="99">
        <f>M92/L92</f>
        <v>259.15381768841729</v>
      </c>
      <c r="O92" s="101">
        <f>L92-I92</f>
        <v>0</v>
      </c>
      <c r="P92" s="102">
        <f>N92-K92</f>
        <v>-38.39163685703727</v>
      </c>
      <c r="Q92" s="103">
        <f>N92/K92</f>
        <v>0.87097219510314394</v>
      </c>
      <c r="R92" s="277"/>
      <c r="S92" s="1">
        <v>0.34722222222222221</v>
      </c>
      <c r="T92" s="2">
        <v>0.3898726851851852</v>
      </c>
      <c r="U92" s="104">
        <v>4.9999999999999822</v>
      </c>
      <c r="V92" s="105">
        <v>61.4166666666667</v>
      </c>
      <c r="W92" s="106"/>
      <c r="X92" s="107"/>
      <c r="Y92" s="262"/>
      <c r="Z92" s="263"/>
      <c r="AA92" s="111">
        <f>M92-J92</f>
        <v>-422.30800542740963</v>
      </c>
      <c r="AB92" s="103">
        <f>M92/J92</f>
        <v>0.87097219510314405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4078</v>
      </c>
      <c r="G93" s="115">
        <f t="shared" si="37"/>
        <v>146114.74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2859.5247370471379</v>
      </c>
      <c r="N93" s="99">
        <f>M93/L93</f>
        <v>238.29372808726148</v>
      </c>
      <c r="O93" s="101">
        <f>L93-I93</f>
        <v>0</v>
      </c>
      <c r="P93" s="102">
        <f>N93-K93</f>
        <v>-34.456271912738515</v>
      </c>
      <c r="Q93" s="103">
        <f>N93/K93</f>
        <v>0.87367086374797975</v>
      </c>
      <c r="R93" s="277"/>
      <c r="S93" s="1">
        <v>0.39543981481481483</v>
      </c>
      <c r="T93" s="2">
        <v>0.4548611111111111</v>
      </c>
      <c r="U93" s="104">
        <v>8.0166666666666675</v>
      </c>
      <c r="V93" s="105">
        <v>85.566666666666634</v>
      </c>
      <c r="W93" s="106"/>
      <c r="X93" s="107"/>
      <c r="Y93" s="262"/>
      <c r="Z93" s="263"/>
      <c r="AA93" s="111">
        <f>M93-J93</f>
        <v>-413.47526295286207</v>
      </c>
      <c r="AB93" s="103">
        <f>M93/J93</f>
        <v>0.87367086374797986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2715.0683189016172</v>
      </c>
      <c r="N106" s="139">
        <f t="shared" ref="N106:N111" si="41">M106/L106</f>
        <v>217.20546551212936</v>
      </c>
      <c r="O106" s="140">
        <f t="shared" ref="O106:O111" si="42">L106-I106</f>
        <v>0</v>
      </c>
      <c r="P106" s="141">
        <f t="shared" ref="P106:P111" si="43">N106-K106</f>
        <v>-33.714534487870623</v>
      </c>
      <c r="Q106" s="142">
        <f t="shared" ref="Q106:Q111" si="44">N106/K106</f>
        <v>0.86563632038948424</v>
      </c>
      <c r="R106" s="278"/>
      <c r="S106" s="143">
        <f>S90</f>
        <v>0.25027777777777777</v>
      </c>
      <c r="T106" s="144">
        <f>INDEX(T90:T105,COUNTA(T90:T105))</f>
        <v>0.4548611111111111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-421.4316810983828</v>
      </c>
      <c r="AB106" s="142">
        <f t="shared" ref="AB106:AB111" si="46">M106/J106</f>
        <v>0.86563632038948424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638</v>
      </c>
      <c r="G107" s="159">
        <f t="shared" ref="G107:G111" si="47">E107*F107</f>
        <v>16989.939999999999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2790.765492102063</v>
      </c>
      <c r="N107" s="163">
        <f t="shared" si="41"/>
        <v>465.12758201701052</v>
      </c>
      <c r="O107" s="165">
        <f t="shared" si="42"/>
        <v>0</v>
      </c>
      <c r="P107" s="166">
        <f t="shared" si="43"/>
        <v>-80.372417982989475</v>
      </c>
      <c r="Q107" s="152">
        <f t="shared" si="44"/>
        <v>0.8526628451274253</v>
      </c>
      <c r="R107" s="276">
        <f>Q123</f>
        <v>0.85784066439384676</v>
      </c>
      <c r="S107" s="193">
        <v>0.30159722222222224</v>
      </c>
      <c r="T107" s="194">
        <v>0.31112268518518521</v>
      </c>
      <c r="U107" s="169"/>
      <c r="V107" s="170">
        <v>13.716666666666679</v>
      </c>
      <c r="W107" s="168"/>
      <c r="X107" s="171"/>
      <c r="Y107" s="279"/>
      <c r="Z107" s="280"/>
      <c r="AA107" s="109">
        <f t="shared" si="45"/>
        <v>-482.23450789793696</v>
      </c>
      <c r="AB107" s="152">
        <f t="shared" si="46"/>
        <v>0.8526628451274253</v>
      </c>
      <c r="AC107" s="267">
        <f>AB123</f>
        <v>0.85784066439384676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1573</v>
      </c>
      <c r="G108" s="95">
        <f t="shared" si="47"/>
        <v>48133.8</v>
      </c>
      <c r="H108" s="96"/>
      <c r="I108" s="97">
        <v>6</v>
      </c>
      <c r="J108" s="98">
        <v>3273</v>
      </c>
      <c r="K108" s="99">
        <f t="shared" si="33"/>
        <v>545.5</v>
      </c>
      <c r="L108" s="100">
        <v>6</v>
      </c>
      <c r="M108" s="98">
        <f>F108/V108*60</f>
        <v>2796.4444444444443</v>
      </c>
      <c r="N108" s="99">
        <f t="shared" si="41"/>
        <v>466.07407407407408</v>
      </c>
      <c r="O108" s="101">
        <f t="shared" si="42"/>
        <v>0</v>
      </c>
      <c r="P108" s="102">
        <f t="shared" si="43"/>
        <v>-79.425925925925924</v>
      </c>
      <c r="Q108" s="103">
        <f t="shared" si="44"/>
        <v>0.85439793597447122</v>
      </c>
      <c r="R108" s="277"/>
      <c r="S108" s="1">
        <v>0.31546296296296295</v>
      </c>
      <c r="T108" s="2">
        <v>0.33890046296296295</v>
      </c>
      <c r="U108" s="104">
        <v>6.2499999999999378</v>
      </c>
      <c r="V108" s="105">
        <v>33.75</v>
      </c>
      <c r="W108" s="106"/>
      <c r="X108" s="113"/>
      <c r="Y108" s="262"/>
      <c r="Z108" s="263"/>
      <c r="AA108" s="111">
        <f t="shared" si="45"/>
        <v>-476.55555555555566</v>
      </c>
      <c r="AB108" s="103">
        <f t="shared" si="46"/>
        <v>0.85439793597447122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1385</v>
      </c>
      <c r="G109" s="95">
        <f t="shared" si="47"/>
        <v>34251.050000000003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2243.924392439239</v>
      </c>
      <c r="N109" s="99">
        <f t="shared" si="41"/>
        <v>373.98739873987319</v>
      </c>
      <c r="O109" s="101">
        <f t="shared" si="42"/>
        <v>0</v>
      </c>
      <c r="P109" s="102">
        <f t="shared" si="43"/>
        <v>-59.345934593460129</v>
      </c>
      <c r="Q109" s="103">
        <f t="shared" si="44"/>
        <v>0.86304784324586126</v>
      </c>
      <c r="R109" s="277"/>
      <c r="S109" s="1">
        <v>0.34236111111111106</v>
      </c>
      <c r="T109" s="2">
        <v>0.36807870370370371</v>
      </c>
      <c r="U109" s="104">
        <v>4.9833333333332863</v>
      </c>
      <c r="V109" s="105">
        <v>37.033333333333417</v>
      </c>
      <c r="W109" s="106"/>
      <c r="X109" s="107"/>
      <c r="Y109" s="262"/>
      <c r="Z109" s="263"/>
      <c r="AA109" s="111">
        <f t="shared" si="45"/>
        <v>-356.075607560761</v>
      </c>
      <c r="AB109" s="103">
        <f t="shared" si="46"/>
        <v>0.86304784324586115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1036</v>
      </c>
      <c r="G110" s="95">
        <f t="shared" si="47"/>
        <v>25837.84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2234.6315158777729</v>
      </c>
      <c r="N110" s="99">
        <f t="shared" si="41"/>
        <v>372.43858597962884</v>
      </c>
      <c r="O110" s="101">
        <f t="shared" si="42"/>
        <v>0</v>
      </c>
      <c r="P110" s="102">
        <f t="shared" si="43"/>
        <v>-60.894747353704474</v>
      </c>
      <c r="Q110" s="103">
        <f t="shared" si="44"/>
        <v>0.85947365995298963</v>
      </c>
      <c r="R110" s="277"/>
      <c r="S110" s="1">
        <v>0.37375000000000003</v>
      </c>
      <c r="T110" s="2">
        <v>0.39306712962962964</v>
      </c>
      <c r="U110" s="104">
        <v>8.1666666666666909</v>
      </c>
      <c r="V110" s="105">
        <v>27.816666666666645</v>
      </c>
      <c r="W110" s="106"/>
      <c r="X110" s="113"/>
      <c r="Y110" s="262"/>
      <c r="Z110" s="263"/>
      <c r="AA110" s="111">
        <f t="shared" si="45"/>
        <v>-365.36848412222707</v>
      </c>
      <c r="AB110" s="103">
        <f t="shared" si="46"/>
        <v>0.85947365995298963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1464</v>
      </c>
      <c r="G111" s="95">
        <f t="shared" si="47"/>
        <v>36204.720000000001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2240.8163265306048</v>
      </c>
      <c r="N111" s="99">
        <f t="shared" si="41"/>
        <v>373.4693877551008</v>
      </c>
      <c r="O111" s="101">
        <f t="shared" si="42"/>
        <v>0</v>
      </c>
      <c r="P111" s="102">
        <f t="shared" si="43"/>
        <v>-59.863945578232517</v>
      </c>
      <c r="Q111" s="103">
        <f t="shared" si="44"/>
        <v>0.86185243328100192</v>
      </c>
      <c r="R111" s="277"/>
      <c r="S111" s="1">
        <v>0.39791666666666659</v>
      </c>
      <c r="T111" s="2">
        <v>0.4251388888888889</v>
      </c>
      <c r="U111" s="104">
        <v>6.9833333333331993</v>
      </c>
      <c r="V111" s="105">
        <v>39.200000000000131</v>
      </c>
      <c r="W111" s="106"/>
      <c r="X111" s="113"/>
      <c r="Y111" s="262"/>
      <c r="Z111" s="263"/>
      <c r="AA111" s="111">
        <f t="shared" si="45"/>
        <v>-359.18367346939522</v>
      </c>
      <c r="AB111" s="103">
        <f t="shared" si="46"/>
        <v>0.86185243328100181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2869.2</v>
      </c>
      <c r="K123" s="139">
        <f t="shared" ref="K123" si="49">J123/I123</f>
        <v>478.2</v>
      </c>
      <c r="L123" s="137">
        <f t="shared" ref="L123:M123" si="50">AVERAGE(L107:L122)</f>
        <v>6</v>
      </c>
      <c r="M123" s="138">
        <f t="shared" si="50"/>
        <v>2461.316434278825</v>
      </c>
      <c r="N123" s="139">
        <f>M123/L123</f>
        <v>410.21940571313752</v>
      </c>
      <c r="O123" s="140">
        <f>L123-I123</f>
        <v>0</v>
      </c>
      <c r="P123" s="141">
        <f>N123-K123</f>
        <v>-67.98059428686247</v>
      </c>
      <c r="Q123" s="142">
        <f>N123/K123</f>
        <v>0.85784066439384676</v>
      </c>
      <c r="R123" s="278"/>
      <c r="S123" s="143">
        <f>S107</f>
        <v>0.30159722222222224</v>
      </c>
      <c r="T123" s="144">
        <f>INDEX(T107:T122,COUNTA(T107:T122))</f>
        <v>0.4251388888888889</v>
      </c>
      <c r="U123" s="145"/>
      <c r="V123" s="156"/>
      <c r="W123" s="135"/>
      <c r="X123" s="139"/>
      <c r="Y123" s="265"/>
      <c r="Z123" s="266"/>
      <c r="AA123" s="157">
        <f>M123-J123</f>
        <v>-407.88356572117482</v>
      </c>
      <c r="AB123" s="142">
        <f>M123/J123</f>
        <v>0.85784066439384676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1817</v>
      </c>
      <c r="G124" s="159">
        <f t="shared" ref="G124:G126" si="51">E124*F124</f>
        <v>103187.43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1727.7337559429491</v>
      </c>
      <c r="N124" s="163">
        <f>M124/L124</f>
        <v>75.118858954041258</v>
      </c>
      <c r="O124" s="165">
        <f>L124-I124</f>
        <v>0</v>
      </c>
      <c r="P124" s="166">
        <f>N124-K124</f>
        <v>-11.837662785089179</v>
      </c>
      <c r="Q124" s="152">
        <f>N124/K124</f>
        <v>0.86386687797147443</v>
      </c>
      <c r="R124" s="276">
        <f>Q140</f>
        <v>0.86212568328044292</v>
      </c>
      <c r="S124" s="167">
        <v>0.70833333333333337</v>
      </c>
      <c r="T124" s="168">
        <v>0.75215277777777778</v>
      </c>
      <c r="U124" s="169"/>
      <c r="V124" s="170">
        <v>63.099999999999952</v>
      </c>
      <c r="W124" s="87"/>
      <c r="X124" s="88"/>
      <c r="Y124" s="279"/>
      <c r="Z124" s="280"/>
      <c r="AA124" s="109">
        <f>M124-J124</f>
        <v>-272.26624405705093</v>
      </c>
      <c r="AB124" s="152">
        <f>M124/J124</f>
        <v>0.86386687797147454</v>
      </c>
      <c r="AC124" s="352">
        <f>AB140</f>
        <v>0.86212568328044292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1578</v>
      </c>
      <c r="G125" s="95">
        <f t="shared" si="51"/>
        <v>89740.86</v>
      </c>
      <c r="H125" s="96"/>
      <c r="I125" s="97">
        <v>23</v>
      </c>
      <c r="J125" s="98">
        <v>2000</v>
      </c>
      <c r="K125" s="99">
        <f t="shared" ref="K125:K126" si="52">J125/I125</f>
        <v>86.956521739130437</v>
      </c>
      <c r="L125" s="100">
        <v>23</v>
      </c>
      <c r="M125" s="98">
        <f>F125/V125*60</f>
        <v>1724.0667678300485</v>
      </c>
      <c r="N125" s="99">
        <f>M125/L125</f>
        <v>74.959424688262985</v>
      </c>
      <c r="O125" s="101">
        <f>L125-I125</f>
        <v>0</v>
      </c>
      <c r="P125" s="102">
        <f>N125-K125</f>
        <v>-11.997097050867453</v>
      </c>
      <c r="Q125" s="103">
        <f>N125/K125</f>
        <v>0.86203338391502426</v>
      </c>
      <c r="R125" s="277"/>
      <c r="S125" s="1">
        <v>0.75700231481481484</v>
      </c>
      <c r="T125" s="2">
        <v>0.79513888888888884</v>
      </c>
      <c r="U125" s="104">
        <v>6.9833333333333591</v>
      </c>
      <c r="V125" s="105">
        <v>54.916666666666565</v>
      </c>
      <c r="W125" s="106"/>
      <c r="X125" s="107"/>
      <c r="Y125" s="262"/>
      <c r="Z125" s="263"/>
      <c r="AA125" s="111">
        <f>M125-J125</f>
        <v>-275.93323216995145</v>
      </c>
      <c r="AB125" s="103">
        <f>M125/J125</f>
        <v>0.86203338391502426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1524</v>
      </c>
      <c r="G126" s="95">
        <f t="shared" si="51"/>
        <v>67513.2</v>
      </c>
      <c r="H126" s="96"/>
      <c r="I126" s="97">
        <v>17</v>
      </c>
      <c r="J126" s="98">
        <v>2000</v>
      </c>
      <c r="K126" s="99">
        <f t="shared" si="52"/>
        <v>117.64705882352941</v>
      </c>
      <c r="L126" s="100">
        <v>17</v>
      </c>
      <c r="M126" s="98">
        <f>F126/V126*60</f>
        <v>1720.9535759096595</v>
      </c>
      <c r="N126" s="99">
        <f>M126/L126</f>
        <v>101.2325632888035</v>
      </c>
      <c r="O126" s="101">
        <f>L126-I126</f>
        <v>0</v>
      </c>
      <c r="P126" s="102">
        <f>N126-K126</f>
        <v>-16.414495534725901</v>
      </c>
      <c r="Q126" s="103">
        <f>N126/K126</f>
        <v>0.86047678795482985</v>
      </c>
      <c r="R126" s="277"/>
      <c r="S126" s="1">
        <v>0.79930555555555549</v>
      </c>
      <c r="T126" s="2">
        <v>0.83620370370370367</v>
      </c>
      <c r="U126" s="104">
        <v>5.9999999999999787</v>
      </c>
      <c r="V126" s="105">
        <v>53.133333333333383</v>
      </c>
      <c r="W126" s="106"/>
      <c r="X126" s="107"/>
      <c r="Y126" s="262"/>
      <c r="Z126" s="263"/>
      <c r="AA126" s="111">
        <f>M126-J126</f>
        <v>-279.04642409034045</v>
      </c>
      <c r="AB126" s="103">
        <f>M126/J126</f>
        <v>0.86047678795482974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21</v>
      </c>
      <c r="J140" s="138">
        <f t="shared" si="53"/>
        <v>2000</v>
      </c>
      <c r="K140" s="139">
        <f t="shared" ref="K140" si="54">J140/I140</f>
        <v>95.238095238095241</v>
      </c>
      <c r="L140" s="137">
        <f t="shared" ref="L140:M140" si="55">AVERAGE(L124:L139)</f>
        <v>21</v>
      </c>
      <c r="M140" s="138">
        <f t="shared" si="55"/>
        <v>1724.2513665608858</v>
      </c>
      <c r="N140" s="139">
        <f>M140/L140</f>
        <v>82.107207931470754</v>
      </c>
      <c r="O140" s="140">
        <f>L140-I140</f>
        <v>0</v>
      </c>
      <c r="P140" s="141">
        <f>N140-K140</f>
        <v>-13.130887306624487</v>
      </c>
      <c r="Q140" s="142">
        <f>N140/K140</f>
        <v>0.86212568328044292</v>
      </c>
      <c r="R140" s="278"/>
      <c r="S140" s="143">
        <f>S124</f>
        <v>0.70833333333333337</v>
      </c>
      <c r="T140" s="144">
        <f>INDEX(T124:T139,COUNTA(T124:T139))</f>
        <v>0.83620370370370367</v>
      </c>
      <c r="U140" s="145"/>
      <c r="V140" s="156"/>
      <c r="W140" s="188"/>
      <c r="X140" s="189"/>
      <c r="Y140" s="265"/>
      <c r="Z140" s="266"/>
      <c r="AA140" s="157">
        <f>M140-J140</f>
        <v>-275.7486334391142</v>
      </c>
      <c r="AB140" s="142">
        <f>M140/J140</f>
        <v>0.86212568328044292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1890</v>
      </c>
      <c r="G141" s="159">
        <f t="shared" ref="G141:G143" si="56">E141*F141</f>
        <v>95766.3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1729.9771167048052</v>
      </c>
      <c r="N141" s="163">
        <f>M141/L141</f>
        <v>86.498855835240263</v>
      </c>
      <c r="O141" s="165">
        <f>L141-I141</f>
        <v>0</v>
      </c>
      <c r="P141" s="166">
        <f>N141-K141</f>
        <v>-13.501144164759737</v>
      </c>
      <c r="Q141" s="152">
        <f>N141/K141</f>
        <v>0.86498855835240263</v>
      </c>
      <c r="R141" s="276">
        <f>Q157</f>
        <v>0.8622278911240665</v>
      </c>
      <c r="S141" s="167">
        <v>0.70864583333333331</v>
      </c>
      <c r="T141" s="168">
        <v>0.75416666666666665</v>
      </c>
      <c r="U141" s="169"/>
      <c r="V141" s="170">
        <v>65.550000000000011</v>
      </c>
      <c r="W141" s="168"/>
      <c r="X141" s="171"/>
      <c r="Y141" s="279"/>
      <c r="Z141" s="280"/>
      <c r="AA141" s="109">
        <f>M141-J141</f>
        <v>-270.02288329519479</v>
      </c>
      <c r="AB141" s="152">
        <f>M141/J141</f>
        <v>0.86498855835240263</v>
      </c>
      <c r="AC141" s="267">
        <f>AB157</f>
        <v>0.86222789112406661</v>
      </c>
    </row>
    <row r="142" spans="1:29" ht="15.75" customHeight="1">
      <c r="A142" s="271"/>
      <c r="B142" s="153" t="s">
        <v>169</v>
      </c>
      <c r="C142" s="260" t="s">
        <v>201</v>
      </c>
      <c r="D142" s="261"/>
      <c r="E142" s="93">
        <v>50.67</v>
      </c>
      <c r="F142" s="94">
        <v>741</v>
      </c>
      <c r="G142" s="95">
        <f t="shared" si="56"/>
        <v>37546.47</v>
      </c>
      <c r="H142" s="96"/>
      <c r="I142" s="97">
        <v>22</v>
      </c>
      <c r="J142" s="98">
        <v>2000</v>
      </c>
      <c r="K142" s="99">
        <f t="shared" ref="K142:K143" si="57">J142/I142</f>
        <v>90.909090909090907</v>
      </c>
      <c r="L142" s="100">
        <v>22</v>
      </c>
      <c r="M142" s="98">
        <f>F142/V142*60</f>
        <v>1715.4983922829581</v>
      </c>
      <c r="N142" s="99">
        <f>M142/L142</f>
        <v>77.977199649225369</v>
      </c>
      <c r="O142" s="101">
        <f>L142-I142</f>
        <v>0</v>
      </c>
      <c r="P142" s="102">
        <f>N142-K142</f>
        <v>-12.931891259865537</v>
      </c>
      <c r="Q142" s="103">
        <f>N142/K142</f>
        <v>0.85774919614147904</v>
      </c>
      <c r="R142" s="277"/>
      <c r="S142" s="1">
        <v>0.75700231481481484</v>
      </c>
      <c r="T142" s="2">
        <v>0.77500000000000002</v>
      </c>
      <c r="U142" s="104">
        <v>4.0833333333333854</v>
      </c>
      <c r="V142" s="105">
        <v>25.916666666666668</v>
      </c>
      <c r="W142" s="106"/>
      <c r="X142" s="107"/>
      <c r="Y142" s="262"/>
      <c r="Z142" s="263"/>
      <c r="AA142" s="111">
        <f>M142-J142</f>
        <v>-284.50160771704191</v>
      </c>
      <c r="AB142" s="103">
        <f>M142/J142</f>
        <v>0.85774919614147904</v>
      </c>
      <c r="AC142" s="268"/>
    </row>
    <row r="143" spans="1:29" ht="15.75" customHeight="1">
      <c r="A143" s="271"/>
      <c r="B143" s="153" t="s">
        <v>169</v>
      </c>
      <c r="C143" s="260" t="s">
        <v>203</v>
      </c>
      <c r="D143" s="261"/>
      <c r="E143" s="93">
        <v>47.6</v>
      </c>
      <c r="F143" s="94">
        <v>1917</v>
      </c>
      <c r="G143" s="95">
        <f t="shared" si="56"/>
        <v>91249.2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1727.8918377566358</v>
      </c>
      <c r="N143" s="99">
        <f>M143/L143</f>
        <v>75.125732076375471</v>
      </c>
      <c r="O143" s="101">
        <f>L143-I143</f>
        <v>0</v>
      </c>
      <c r="P143" s="102">
        <f>N143-K143</f>
        <v>-11.830789662754967</v>
      </c>
      <c r="Q143" s="103">
        <f>N143/K143</f>
        <v>0.86394591887831784</v>
      </c>
      <c r="R143" s="277"/>
      <c r="S143" s="1">
        <v>0.77946759259259257</v>
      </c>
      <c r="T143" s="2">
        <v>0.8256944444444444</v>
      </c>
      <c r="U143" s="104">
        <v>6.4333333333332732</v>
      </c>
      <c r="V143" s="105">
        <v>66.566666666666634</v>
      </c>
      <c r="W143" s="106"/>
      <c r="X143" s="107"/>
      <c r="Y143" s="262"/>
      <c r="Z143" s="263"/>
      <c r="AA143" s="111">
        <f>M143-J143</f>
        <v>-272.10816224336418</v>
      </c>
      <c r="AB143" s="103">
        <f>M143/J143</f>
        <v>0.86394591887831795</v>
      </c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21.666666666666668</v>
      </c>
      <c r="J157" s="138">
        <f t="shared" si="58"/>
        <v>2000</v>
      </c>
      <c r="K157" s="139">
        <f t="shared" ref="K157" si="59">J157/I157</f>
        <v>92.307692307692307</v>
      </c>
      <c r="L157" s="137">
        <f t="shared" ref="L157:M157" si="60">AVERAGE(L141:L156)</f>
        <v>21.666666666666668</v>
      </c>
      <c r="M157" s="138">
        <f t="shared" si="60"/>
        <v>1724.4557822481331</v>
      </c>
      <c r="N157" s="139">
        <f>M157/L157</f>
        <v>79.590266872990753</v>
      </c>
      <c r="O157" s="140">
        <f>L157-I157</f>
        <v>0</v>
      </c>
      <c r="P157" s="141">
        <f>N157-K157</f>
        <v>-12.717425434701553</v>
      </c>
      <c r="Q157" s="142">
        <f>N157/K157</f>
        <v>0.8622278911240665</v>
      </c>
      <c r="R157" s="278"/>
      <c r="S157" s="143">
        <f>S141</f>
        <v>0.70864583333333331</v>
      </c>
      <c r="T157" s="144">
        <f>INDEX(T141:T156,COUNTA(T141:T156))</f>
        <v>0.8256944444444444</v>
      </c>
      <c r="U157" s="145"/>
      <c r="V157" s="156"/>
      <c r="W157" s="135"/>
      <c r="X157" s="139"/>
      <c r="Y157" s="265"/>
      <c r="Z157" s="266"/>
      <c r="AA157" s="157">
        <f>M157-J157</f>
        <v>-275.54421775186688</v>
      </c>
      <c r="AB157" s="142">
        <f>M157/J157</f>
        <v>0.86222789112406661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318" priority="3" operator="greaterThan">
      <formula>0</formula>
    </cfRule>
  </conditionalFormatting>
  <conditionalFormatting sqref="P5:P157 AA5:AA157">
    <cfRule type="cellIs" dxfId="317" priority="6" operator="lessThan">
      <formula>0</formula>
    </cfRule>
  </conditionalFormatting>
  <conditionalFormatting sqref="Q5:Q157 AB5:AB157">
    <cfRule type="cellIs" dxfId="316" priority="4" operator="greaterThan">
      <formula>1</formula>
    </cfRule>
    <cfRule type="cellIs" dxfId="315" priority="5" operator="lessThan">
      <formula>0.8</formula>
    </cfRule>
  </conditionalFormatting>
  <conditionalFormatting sqref="R5:R157 AC124">
    <cfRule type="cellIs" dxfId="314" priority="7" operator="lessThan">
      <formula>0.8</formula>
    </cfRule>
  </conditionalFormatting>
  <conditionalFormatting sqref="AC5:AC22 AC56:AC91">
    <cfRule type="cellIs" dxfId="313" priority="9" operator="lessThan">
      <formula>0.8</formula>
    </cfRule>
  </conditionalFormatting>
  <conditionalFormatting sqref="AC39">
    <cfRule type="cellIs" dxfId="312" priority="12" operator="lessThan">
      <formula>0.8</formula>
    </cfRule>
  </conditionalFormatting>
  <conditionalFormatting sqref="AC54">
    <cfRule type="cellIs" dxfId="311" priority="11" operator="lessThan">
      <formula>0.8</formula>
    </cfRule>
  </conditionalFormatting>
  <conditionalFormatting sqref="AC97:AC105">
    <cfRule type="cellIs" dxfId="310" priority="10" operator="lessThan">
      <formula>0.8</formula>
    </cfRule>
  </conditionalFormatting>
  <conditionalFormatting sqref="AC107:AC112">
    <cfRule type="cellIs" dxfId="309" priority="8" operator="lessThan">
      <formula>0.8</formula>
    </cfRule>
  </conditionalFormatting>
  <conditionalFormatting sqref="AC139">
    <cfRule type="cellIs" dxfId="308" priority="2" operator="lessThan">
      <formula>0.8</formula>
    </cfRule>
  </conditionalFormatting>
  <conditionalFormatting sqref="AC141:AC157">
    <cfRule type="cellIs" dxfId="307" priority="1" operator="lessThan">
      <formula>0.8</formula>
    </cfRule>
  </conditionalFormatting>
  <dataValidations count="1">
    <dataValidation type="list" allowBlank="1" showInputMessage="1" showErrorMessage="1" sqref="Y5:Z157" xr:uid="{24120D60-BDC8-4482-852A-BA3468501C33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8FD3-CD87-4EBA-96B3-F5C21CCAC23B}">
  <sheetPr>
    <tabColor theme="8" tint="0.59999389629810485"/>
  </sheetPr>
  <dimension ref="B1:AR36"/>
  <sheetViews>
    <sheetView zoomScale="70" zoomScaleNormal="70" workbookViewId="0">
      <selection activeCell="P47" sqref="P4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241</v>
      </c>
      <c r="D3" s="249"/>
      <c r="E3" s="7" t="s">
        <v>2</v>
      </c>
      <c r="F3" s="250">
        <f>'0911(18度C)'!D1+'0911(4度C)'!D1</f>
        <v>231245</v>
      </c>
      <c r="G3" s="251"/>
      <c r="H3" s="7" t="s">
        <v>3</v>
      </c>
      <c r="I3" s="252">
        <f>'0911(18度C)'!F1+'0911(4度C)'!F1</f>
        <v>6980689.6500000004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469.43794313592423</v>
      </c>
      <c r="F6" s="227" t="e">
        <f>AVERAGE(#REF!,D13:K13)</f>
        <v>#REF!</v>
      </c>
      <c r="G6" s="228">
        <f>AVERAGE(D13:K13)</f>
        <v>181.55319990398425</v>
      </c>
      <c r="H6" s="229"/>
      <c r="I6" s="228">
        <f>AVERAGE(L13:O13)</f>
        <v>93.772893772893781</v>
      </c>
      <c r="J6" s="229"/>
      <c r="K6" s="228">
        <f>AVERAGE(D27:O27)</f>
        <v>615.02190899242999</v>
      </c>
      <c r="L6" s="229"/>
      <c r="M6" s="228">
        <f>AVERAGE(P27:X27)</f>
        <v>760.67719986160762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403.71257966422309</v>
      </c>
      <c r="F7" s="231" t="e">
        <f>AVERAGE(#REF!,D14:K14)</f>
        <v>#REF!</v>
      </c>
      <c r="G7" s="218">
        <f>AVERAGE(D14:K14)</f>
        <v>156.76559786652015</v>
      </c>
      <c r="H7" s="219"/>
      <c r="I7" s="218">
        <f>AVERAGE(L14:O14)</f>
        <v>80.849827050550459</v>
      </c>
      <c r="J7" s="219"/>
      <c r="K7" s="218">
        <f>AVERAGE(D28:O28)</f>
        <v>528.95230513368483</v>
      </c>
      <c r="L7" s="219"/>
      <c r="M7" s="218">
        <f>AVERAGE(P28:X28)</f>
        <v>653.32529625172867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0.8624223572820231</v>
      </c>
      <c r="F8" s="223" t="e">
        <f>AVERAGE(D15:K15,#REF!)</f>
        <v>#REF!</v>
      </c>
      <c r="G8" s="224">
        <f>AVERAGE(D15:K15)</f>
        <v>0.86608807908966923</v>
      </c>
      <c r="H8" s="225"/>
      <c r="I8" s="224">
        <f>AVERAGE(L15:O15)</f>
        <v>0.86218901385659097</v>
      </c>
      <c r="J8" s="225"/>
      <c r="K8" s="224">
        <f>AVERAGE(D29:O29)</f>
        <v>0.85974734637246819</v>
      </c>
      <c r="L8" s="225"/>
      <c r="M8" s="224">
        <f>AVERAGE(P29:X29)</f>
        <v>0.86134430904272763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77.922077922077918</v>
      </c>
      <c r="F13" s="24">
        <v>82.978723404255319</v>
      </c>
      <c r="G13" s="24">
        <v>88.235294117647058</v>
      </c>
      <c r="H13" s="24">
        <v>177.46478873239437</v>
      </c>
      <c r="I13" s="24">
        <v>250.92</v>
      </c>
      <c r="J13" s="24" t="s">
        <v>36</v>
      </c>
      <c r="K13" s="54">
        <v>478.2</v>
      </c>
      <c r="L13" s="23" t="s">
        <v>36</v>
      </c>
      <c r="M13" s="66" t="s">
        <v>36</v>
      </c>
      <c r="N13" s="24">
        <v>95.238095238095241</v>
      </c>
      <c r="O13" s="25">
        <v>92.307692307692307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101.2687147497639</v>
      </c>
      <c r="E14" s="28">
        <v>67.244213187891006</v>
      </c>
      <c r="F14" s="28">
        <v>71.943672466756482</v>
      </c>
      <c r="G14" s="28">
        <v>76.706838758159435</v>
      </c>
      <c r="H14" s="28">
        <v>152.6162174458963</v>
      </c>
      <c r="I14" s="28">
        <v>217.24346553342474</v>
      </c>
      <c r="J14" s="28" t="s">
        <v>36</v>
      </c>
      <c r="K14" s="55">
        <v>410.33606292374913</v>
      </c>
      <c r="L14" s="27" t="s">
        <v>36</v>
      </c>
      <c r="M14" s="67" t="s">
        <v>36</v>
      </c>
      <c r="N14" s="28">
        <v>82.10467514623376</v>
      </c>
      <c r="O14" s="29">
        <v>79.594978954867159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0.87943883861637073</v>
      </c>
      <c r="E15" s="32">
        <f t="shared" si="0"/>
        <v>0.86296740257793458</v>
      </c>
      <c r="F15" s="32">
        <f t="shared" si="0"/>
        <v>0.86701348870193706</v>
      </c>
      <c r="G15" s="32">
        <f t="shared" si="0"/>
        <v>0.86934417259247365</v>
      </c>
      <c r="H15" s="32">
        <f t="shared" si="0"/>
        <v>0.85998027290941559</v>
      </c>
      <c r="I15" s="32">
        <f t="shared" si="0"/>
        <v>0.86578776316525086</v>
      </c>
      <c r="J15" s="32" t="s">
        <v>36</v>
      </c>
      <c r="K15" s="56">
        <f t="shared" ref="K15" si="1">K14/K13</f>
        <v>0.85808461506430178</v>
      </c>
      <c r="L15" s="31" t="s">
        <v>36</v>
      </c>
      <c r="M15" s="68" t="s">
        <v>36</v>
      </c>
      <c r="N15" s="32">
        <f t="shared" ref="N15:O15" si="2">N14/N13</f>
        <v>0.8620990890354544</v>
      </c>
      <c r="O15" s="33">
        <f t="shared" si="2"/>
        <v>0.86227893867772754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0.29173611111111108</v>
      </c>
      <c r="F16" s="2">
        <v>0.29184027777777777</v>
      </c>
      <c r="G16" s="2">
        <v>0.29172453703703705</v>
      </c>
      <c r="H16" s="2">
        <v>0.16674768518518518</v>
      </c>
      <c r="I16" s="2">
        <v>0.25031249999999999</v>
      </c>
      <c r="J16" s="2" t="s">
        <v>36</v>
      </c>
      <c r="K16" s="3">
        <v>0.31458333333333327</v>
      </c>
      <c r="L16" s="1" t="s">
        <v>36</v>
      </c>
      <c r="M16" s="69" t="s">
        <v>36</v>
      </c>
      <c r="N16" s="2">
        <v>0.70844907407407409</v>
      </c>
      <c r="O16" s="4">
        <v>0.70849537037037036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0.54098379629629634</v>
      </c>
      <c r="E17" s="2">
        <v>0.64679398148148148</v>
      </c>
      <c r="F17" s="2">
        <v>0.59269675925925924</v>
      </c>
      <c r="G17" s="2">
        <v>0.58269675925925923</v>
      </c>
      <c r="H17" s="2">
        <v>0.61559027777777775</v>
      </c>
      <c r="I17" s="2">
        <v>0.49398148148148147</v>
      </c>
      <c r="J17" s="2" t="s">
        <v>36</v>
      </c>
      <c r="K17" s="3">
        <v>0.45763888888888887</v>
      </c>
      <c r="L17" s="1" t="s">
        <v>36</v>
      </c>
      <c r="M17" s="69" t="s">
        <v>36</v>
      </c>
      <c r="N17" s="2">
        <v>0.83194444444444449</v>
      </c>
      <c r="O17" s="4">
        <v>0.81880787037037039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25.666666666666668</v>
      </c>
      <c r="F18" s="35">
        <v>23.5</v>
      </c>
      <c r="G18" s="35">
        <v>22.666666666666668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21.666666666666668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165.59204200988344</v>
      </c>
      <c r="E28" s="28" t="s">
        <v>36</v>
      </c>
      <c r="F28" s="28" t="s">
        <v>36</v>
      </c>
      <c r="G28" s="28">
        <v>224.42258160110171</v>
      </c>
      <c r="H28" s="28">
        <v>364.02431697727144</v>
      </c>
      <c r="I28" s="28" t="s">
        <v>36</v>
      </c>
      <c r="J28" s="28">
        <v>596.34059687351964</v>
      </c>
      <c r="K28" s="28" t="s">
        <v>36</v>
      </c>
      <c r="L28" s="28" t="s">
        <v>36</v>
      </c>
      <c r="M28" s="28">
        <v>751.93411359141453</v>
      </c>
      <c r="N28" s="28">
        <v>907.51327794959536</v>
      </c>
      <c r="O28" s="28">
        <v>692.83920693300774</v>
      </c>
      <c r="P28" s="27">
        <v>194.56963184117578</v>
      </c>
      <c r="Q28" s="28" t="s">
        <v>36</v>
      </c>
      <c r="R28" s="28" t="s">
        <v>36</v>
      </c>
      <c r="S28" s="28">
        <v>601.18942731277525</v>
      </c>
      <c r="T28" s="28">
        <v>720.09265981284523</v>
      </c>
      <c r="U28" s="28" t="s">
        <v>36</v>
      </c>
      <c r="V28" s="28">
        <v>659.68599730989604</v>
      </c>
      <c r="W28" s="28">
        <v>1007.8845406173144</v>
      </c>
      <c r="X28" s="29">
        <v>736.52952061636483</v>
      </c>
    </row>
    <row r="29" spans="2:44" ht="40.15" customHeight="1">
      <c r="B29" s="206"/>
      <c r="C29" s="30" t="s">
        <v>38</v>
      </c>
      <c r="D29" s="32">
        <f>D28/D27</f>
        <v>0.86008698874672118</v>
      </c>
      <c r="E29" s="32" t="s">
        <v>36</v>
      </c>
      <c r="F29" s="32" t="s">
        <v>36</v>
      </c>
      <c r="G29" s="32">
        <f>G28/G27</f>
        <v>0.86028656280422322</v>
      </c>
      <c r="H29" s="32">
        <f>H28/H27</f>
        <v>0.84005611610139563</v>
      </c>
      <c r="I29" s="32" t="s">
        <v>36</v>
      </c>
      <c r="J29" s="32">
        <f>J28/J27</f>
        <v>0.88346755092373286</v>
      </c>
      <c r="K29" s="32" t="s">
        <v>36</v>
      </c>
      <c r="L29" s="32" t="s">
        <v>36</v>
      </c>
      <c r="M29" s="32">
        <f>M28/M27</f>
        <v>0.86586352474162886</v>
      </c>
      <c r="N29" s="32">
        <f>N28/N27</f>
        <v>0.84913523083003073</v>
      </c>
      <c r="O29" s="32">
        <f>O28/O27</f>
        <v>0.85933545045954451</v>
      </c>
      <c r="P29" s="31">
        <f>P28/P27</f>
        <v>0.85843896598114977</v>
      </c>
      <c r="Q29" s="32" t="s">
        <v>36</v>
      </c>
      <c r="R29" s="32" t="s">
        <v>36</v>
      </c>
      <c r="S29" s="32">
        <f>S28/S27</f>
        <v>0.89065100342633374</v>
      </c>
      <c r="T29" s="32">
        <f>T28/T27</f>
        <v>0.8572531664438634</v>
      </c>
      <c r="U29" s="32" t="s">
        <v>36</v>
      </c>
      <c r="V29" s="32">
        <f>V28/V27</f>
        <v>0.86625433990188372</v>
      </c>
      <c r="W29" s="32">
        <f>W28/W27</f>
        <v>0.83990378384776199</v>
      </c>
      <c r="X29" s="33">
        <f>X28/X27</f>
        <v>0.85556459465537338</v>
      </c>
    </row>
    <row r="30" spans="2:44" ht="17.25" customHeight="1">
      <c r="B30" s="207" t="s">
        <v>39</v>
      </c>
      <c r="C30" s="15" t="s">
        <v>40</v>
      </c>
      <c r="D30" s="2">
        <v>0.38611111111111107</v>
      </c>
      <c r="E30" s="2" t="s">
        <v>36</v>
      </c>
      <c r="F30" s="2" t="s">
        <v>36</v>
      </c>
      <c r="G30" s="2">
        <v>0.30987268518518518</v>
      </c>
      <c r="H30" s="2">
        <v>0.25028935185185186</v>
      </c>
      <c r="I30" s="2" t="s">
        <v>36</v>
      </c>
      <c r="J30" s="2">
        <v>0.25018518518518518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0.16673611111111111</v>
      </c>
      <c r="P30" s="1">
        <v>0.70833333333333337</v>
      </c>
      <c r="Q30" s="2" t="s">
        <v>36</v>
      </c>
      <c r="R30" s="2" t="s">
        <v>36</v>
      </c>
      <c r="S30" s="2">
        <v>0.70833333333333337</v>
      </c>
      <c r="T30" s="2">
        <v>0.708587962962963</v>
      </c>
      <c r="U30" s="2" t="s">
        <v>36</v>
      </c>
      <c r="V30" s="2">
        <v>0.70844907407407409</v>
      </c>
      <c r="W30" s="2">
        <v>0.70854166666666663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0.45902777777777776</v>
      </c>
      <c r="E31" s="2" t="s">
        <v>36</v>
      </c>
      <c r="F31" s="2" t="s">
        <v>36</v>
      </c>
      <c r="G31" s="2">
        <v>0.35905092592592591</v>
      </c>
      <c r="H31" s="2">
        <v>0.31047453703703703</v>
      </c>
      <c r="I31" s="2" t="s">
        <v>36</v>
      </c>
      <c r="J31" s="2">
        <v>0.34791666666666665</v>
      </c>
      <c r="K31" s="2" t="s">
        <v>36</v>
      </c>
      <c r="L31" s="2" t="s">
        <v>36</v>
      </c>
      <c r="M31" s="2">
        <v>0.40988425925925925</v>
      </c>
      <c r="N31" s="2">
        <v>0.50787037037037042</v>
      </c>
      <c r="O31" s="2">
        <v>0.49236111111111114</v>
      </c>
      <c r="P31" s="1">
        <v>0.84097222222222223</v>
      </c>
      <c r="Q31" s="2" t="s">
        <v>36</v>
      </c>
      <c r="R31" s="2" t="s">
        <v>36</v>
      </c>
      <c r="S31" s="2">
        <v>0.86597222222222225</v>
      </c>
      <c r="T31" s="2">
        <v>0.88200231481481484</v>
      </c>
      <c r="U31" s="2" t="s">
        <v>36</v>
      </c>
      <c r="V31" s="2">
        <v>0.88921296296296293</v>
      </c>
      <c r="W31" s="2">
        <v>0.97233796296296293</v>
      </c>
      <c r="X31" s="4">
        <v>0.97291666666666665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3.2</v>
      </c>
      <c r="O32" s="35">
        <v>4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765F-5C75-44FC-B6BE-D6D2510164C8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P47" sqref="P47"/>
      <selection pane="bottomLeft" activeCell="P47" sqref="P4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135376</v>
      </c>
      <c r="E1" s="77" t="s">
        <v>3</v>
      </c>
      <c r="F1" s="78">
        <f>SUM(G5:G225)</f>
        <v>2753510.37</v>
      </c>
      <c r="G1" s="79" t="s">
        <v>73</v>
      </c>
      <c r="H1" s="80">
        <f>L21+L38+L55+L72+L89+L106+L123+L140+L157+L174+L191+L208+L225</f>
        <v>82.916666666666657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45911</v>
      </c>
      <c r="B2" s="326"/>
      <c r="C2" s="82" t="s">
        <v>34</v>
      </c>
      <c r="D2" s="83">
        <f>AVERAGE(N21,N38,N55,N72,N89,N106,N123,N140,N157,N174,N191,N208,N225)</f>
        <v>586.3552241112435</v>
      </c>
      <c r="E2" s="83" t="s">
        <v>80</v>
      </c>
      <c r="F2" s="84">
        <f>F1/D1</f>
        <v>20.339723215340978</v>
      </c>
      <c r="G2" s="85" t="s">
        <v>81</v>
      </c>
      <c r="H2" s="86">
        <f>COUNT(H5:H225)</f>
        <v>3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2310</v>
      </c>
      <c r="G5" s="95">
        <f t="shared" ref="G5:G6" si="0">E5*F5</f>
        <v>68953.5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2814.2131979695414</v>
      </c>
      <c r="N5" s="99">
        <f>M5/L5</f>
        <v>165.54195282173774</v>
      </c>
      <c r="O5" s="101">
        <f>L5-I5</f>
        <v>0</v>
      </c>
      <c r="P5" s="102">
        <f>N5-K5</f>
        <v>-26.987458942968146</v>
      </c>
      <c r="Q5" s="103">
        <f>N5/K5</f>
        <v>0.85982682492194973</v>
      </c>
      <c r="R5" s="277">
        <f>Q21</f>
        <v>0.86008698874672118</v>
      </c>
      <c r="S5" s="1">
        <v>0.38611111111111107</v>
      </c>
      <c r="T5" s="2">
        <v>0.42031249999999998</v>
      </c>
      <c r="U5" s="104">
        <v>4.9166666666665826</v>
      </c>
      <c r="V5" s="105">
        <v>49.250000000000028</v>
      </c>
      <c r="W5" s="106"/>
      <c r="X5" s="107"/>
      <c r="Y5" s="279"/>
      <c r="Z5" s="280"/>
      <c r="AA5" s="109">
        <f>M5-J5</f>
        <v>-458.7868020304586</v>
      </c>
      <c r="AB5" s="110">
        <f>M5/J5</f>
        <v>0.85982682492194973</v>
      </c>
      <c r="AC5" s="292">
        <f>AB21</f>
        <v>0.86008698874672118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2241</v>
      </c>
      <c r="G6" s="95">
        <f t="shared" si="0"/>
        <v>66154.319999999992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2815.9162303664948</v>
      </c>
      <c r="N6" s="99">
        <f>M6/L6</f>
        <v>165.64213119802912</v>
      </c>
      <c r="O6" s="101">
        <f>L6-I6</f>
        <v>0</v>
      </c>
      <c r="P6" s="102">
        <f>N6-K6</f>
        <v>-26.887280566676765</v>
      </c>
      <c r="Q6" s="103">
        <f>N6/K6</f>
        <v>0.86034715257149252</v>
      </c>
      <c r="R6" s="277"/>
      <c r="S6" s="1">
        <v>0.42586805555555557</v>
      </c>
      <c r="T6" s="2">
        <v>0.45902777777777776</v>
      </c>
      <c r="U6" s="104">
        <v>8.0000000000000515</v>
      </c>
      <c r="V6" s="105">
        <v>47.74999999999995</v>
      </c>
      <c r="W6" s="106">
        <v>0.45902777777777776</v>
      </c>
      <c r="X6" s="107">
        <v>0.49861111111111112</v>
      </c>
      <c r="Y6" s="262"/>
      <c r="Z6" s="263"/>
      <c r="AA6" s="111">
        <f>M6-J6</f>
        <v>-457.0837696335052</v>
      </c>
      <c r="AB6" s="112">
        <f>M6/J6</f>
        <v>0.86034715257149241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2815.0647141680183</v>
      </c>
      <c r="N21" s="139">
        <f>M21/L21</f>
        <v>165.59204200988344</v>
      </c>
      <c r="O21" s="140">
        <f>L21-I21</f>
        <v>0</v>
      </c>
      <c r="P21" s="141">
        <f>N21-K21</f>
        <v>-26.937369754822441</v>
      </c>
      <c r="Q21" s="142">
        <f>N21/K21</f>
        <v>0.86008698874672118</v>
      </c>
      <c r="R21" s="278"/>
      <c r="S21" s="143">
        <f>S5</f>
        <v>0.38611111111111107</v>
      </c>
      <c r="T21" s="144">
        <f>INDEX(T5:T20,COUNTA(T5:T20))</f>
        <v>0.45902777777777776</v>
      </c>
      <c r="U21" s="145"/>
      <c r="V21" s="145"/>
      <c r="W21" s="146"/>
      <c r="X21" s="147"/>
      <c r="Y21" s="265"/>
      <c r="Z21" s="266"/>
      <c r="AA21" s="148">
        <f>M21-J21</f>
        <v>-457.93528583198167</v>
      </c>
      <c r="AB21" s="149">
        <f>M21/J21</f>
        <v>0.86008698874672118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808</v>
      </c>
      <c r="G22" s="95">
        <f t="shared" ref="G22:G23" si="5">E22*F22</f>
        <v>20620.16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2581.0115350487977</v>
      </c>
      <c r="N22" s="99">
        <f>M22/L22</f>
        <v>215.0842945873998</v>
      </c>
      <c r="O22" s="101">
        <f>L22-I22</f>
        <v>0</v>
      </c>
      <c r="P22" s="102">
        <f>N22-K22</f>
        <v>-34.915705412600204</v>
      </c>
      <c r="Q22" s="103">
        <f>N22/K22</f>
        <v>0.86033717834959922</v>
      </c>
      <c r="R22" s="276">
        <f>Q38</f>
        <v>0.86028656280422322</v>
      </c>
      <c r="S22" s="1">
        <v>0.30987268518518518</v>
      </c>
      <c r="T22" s="2">
        <v>0.32291666666666669</v>
      </c>
      <c r="U22" s="104">
        <v>8.0666666666666753</v>
      </c>
      <c r="V22" s="105">
        <v>18.783333333333367</v>
      </c>
      <c r="W22" s="106"/>
      <c r="X22" s="151"/>
      <c r="Y22" s="279"/>
      <c r="Z22" s="280"/>
      <c r="AA22" s="109">
        <f>M22-J22</f>
        <v>-418.98846495120233</v>
      </c>
      <c r="AB22" s="152">
        <f>M22/J22</f>
        <v>0.86033717834959922</v>
      </c>
      <c r="AC22" s="267">
        <f>AB38</f>
        <v>0.86028656280422322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2066</v>
      </c>
      <c r="G23" s="95">
        <f t="shared" si="5"/>
        <v>52972.24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2580.7078417765415</v>
      </c>
      <c r="N23" s="99">
        <f>M23/L23</f>
        <v>234.60980379786741</v>
      </c>
      <c r="O23" s="101">
        <f>L23-I23</f>
        <v>0</v>
      </c>
      <c r="P23" s="102">
        <f>N23-K23</f>
        <v>-38.117468929405334</v>
      </c>
      <c r="Q23" s="103">
        <f>N23/K23</f>
        <v>0.86023594725884711</v>
      </c>
      <c r="R23" s="277"/>
      <c r="S23" s="1">
        <v>0.3256944444444444</v>
      </c>
      <c r="T23" s="2">
        <v>0.35905092592592591</v>
      </c>
      <c r="U23" s="104">
        <v>3.9999999999999059</v>
      </c>
      <c r="V23" s="105">
        <v>48.033333333333381</v>
      </c>
      <c r="W23" s="106"/>
      <c r="X23" s="107"/>
      <c r="Y23" s="262"/>
      <c r="Z23" s="263"/>
      <c r="AA23" s="111">
        <f>M23-J23</f>
        <v>-419.2921582234585</v>
      </c>
      <c r="AB23" s="103">
        <f>M23/J23</f>
        <v>0.86023594725884711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2580.8596884126696</v>
      </c>
      <c r="N38" s="139">
        <f>M38/L38</f>
        <v>224.42258160110171</v>
      </c>
      <c r="O38" s="140">
        <f>L38-I38</f>
        <v>0</v>
      </c>
      <c r="P38" s="141">
        <f>N38-K38</f>
        <v>-36.4469836162896</v>
      </c>
      <c r="Q38" s="142">
        <f>N38/K38</f>
        <v>0.86028656280422322</v>
      </c>
      <c r="R38" s="278"/>
      <c r="S38" s="143">
        <f>S22</f>
        <v>0.30987268518518518</v>
      </c>
      <c r="T38" s="144">
        <f>INDEX(T22:T37,COUNTA(T22:T37))</f>
        <v>0.35905092592592591</v>
      </c>
      <c r="U38" s="145"/>
      <c r="V38" s="156"/>
      <c r="W38" s="135"/>
      <c r="X38" s="139"/>
      <c r="Y38" s="265"/>
      <c r="Z38" s="266"/>
      <c r="AA38" s="157">
        <f>M38-J38</f>
        <v>-419.14031158733042</v>
      </c>
      <c r="AB38" s="142">
        <f>M38/J38</f>
        <v>0.86028656280422322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967</v>
      </c>
      <c r="G39" s="159">
        <f t="shared" ref="G39:G41" si="9">E39*F39</f>
        <v>13596.02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2182.5705329153629</v>
      </c>
      <c r="N39" s="163">
        <f>M39/L39</f>
        <v>363.76175548589384</v>
      </c>
      <c r="O39" s="165">
        <f>L39-I39</f>
        <v>0</v>
      </c>
      <c r="P39" s="166">
        <f>N39-K39</f>
        <v>-69.571577847439471</v>
      </c>
      <c r="Q39" s="152">
        <f>N39/K39</f>
        <v>0.83945020496744738</v>
      </c>
      <c r="R39" s="276">
        <f>Q55</f>
        <v>0.84005611610139563</v>
      </c>
      <c r="S39" s="167">
        <v>0.25028935185185186</v>
      </c>
      <c r="T39" s="168">
        <v>0.26874999999999999</v>
      </c>
      <c r="U39" s="169"/>
      <c r="V39" s="170">
        <v>26.583333333333307</v>
      </c>
      <c r="W39" s="168"/>
      <c r="X39" s="171"/>
      <c r="Y39" s="279"/>
      <c r="Z39" s="280"/>
      <c r="AA39" s="109">
        <f>M39-J39</f>
        <v>-417.42946708463705</v>
      </c>
      <c r="AB39" s="152">
        <f>M39/J39</f>
        <v>0.83945020496744727</v>
      </c>
      <c r="AC39" s="267">
        <f>AB55</f>
        <v>0.84005611610139563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1160</v>
      </c>
      <c r="G40" s="95">
        <f t="shared" si="9"/>
        <v>17179.600000000002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2193.2773109243712</v>
      </c>
      <c r="N40" s="99">
        <f>M40/L40</f>
        <v>365.54621848739521</v>
      </c>
      <c r="O40" s="101">
        <f>L40-I40</f>
        <v>0</v>
      </c>
      <c r="P40" s="102">
        <f>N40-K40</f>
        <v>-67.787114845938106</v>
      </c>
      <c r="Q40" s="103">
        <f>N40/K40</f>
        <v>0.84356819650937365</v>
      </c>
      <c r="R40" s="277"/>
      <c r="S40" s="1">
        <v>0.27240740740740743</v>
      </c>
      <c r="T40" s="2">
        <v>0.29444444444444445</v>
      </c>
      <c r="U40" s="104">
        <v>5.2666666666667172</v>
      </c>
      <c r="V40" s="105">
        <v>31.733333333333313</v>
      </c>
      <c r="W40" s="106"/>
      <c r="X40" s="113"/>
      <c r="Y40" s="262"/>
      <c r="Z40" s="263"/>
      <c r="AA40" s="111">
        <f>M40-J40</f>
        <v>-406.72268907562875</v>
      </c>
      <c r="AB40" s="103">
        <f>M40/J40</f>
        <v>0.84356819650937354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656</v>
      </c>
      <c r="G41" s="95">
        <f t="shared" si="9"/>
        <v>11722.720000000001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2176.5898617511516</v>
      </c>
      <c r="N41" s="99">
        <f>M41/L41</f>
        <v>362.76497695852527</v>
      </c>
      <c r="O41" s="101">
        <f>L41-I41</f>
        <v>0</v>
      </c>
      <c r="P41" s="102">
        <f>N41-K41</f>
        <v>-70.568356374808047</v>
      </c>
      <c r="Q41" s="103">
        <f>N41/K41</f>
        <v>0.83714994682736599</v>
      </c>
      <c r="R41" s="277"/>
      <c r="S41" s="1">
        <v>0.29791666666666666</v>
      </c>
      <c r="T41" s="2">
        <v>0.31047453703703703</v>
      </c>
      <c r="U41" s="104">
        <v>4.9999999999999822</v>
      </c>
      <c r="V41" s="105">
        <v>18.083333333333336</v>
      </c>
      <c r="W41" s="106"/>
      <c r="X41" s="113"/>
      <c r="Y41" s="262"/>
      <c r="Z41" s="263"/>
      <c r="AA41" s="111">
        <f>M41-J41</f>
        <v>-423.4101382488484</v>
      </c>
      <c r="AB41" s="103">
        <f>M41/J41</f>
        <v>0.83714994682736599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2184.1459018636288</v>
      </c>
      <c r="N55" s="139">
        <f>M55/L55</f>
        <v>364.02431697727144</v>
      </c>
      <c r="O55" s="140">
        <f>L55-I55</f>
        <v>0</v>
      </c>
      <c r="P55" s="141">
        <f>N55-K55</f>
        <v>-69.309016356061875</v>
      </c>
      <c r="Q55" s="142">
        <f>N55/K55</f>
        <v>0.84005611610139563</v>
      </c>
      <c r="R55" s="278"/>
      <c r="S55" s="143">
        <f>S39</f>
        <v>0.25028935185185186</v>
      </c>
      <c r="T55" s="144">
        <f>INDEX(T39:T54,COUNTA(T39:T54))</f>
        <v>0.31047453703703703</v>
      </c>
      <c r="U55" s="145"/>
      <c r="V55" s="156"/>
      <c r="W55" s="135"/>
      <c r="X55" s="139"/>
      <c r="Y55" s="265"/>
      <c r="Z55" s="266"/>
      <c r="AA55" s="157">
        <f>M55-J55</f>
        <v>-415.85409813637125</v>
      </c>
      <c r="AB55" s="142">
        <f>M55/J55</f>
        <v>0.84005611610139563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5595</v>
      </c>
      <c r="G56" s="159">
        <f t="shared" ref="G56" si="14">E56*F56</f>
        <v>78497.849999999991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2385.3623874940786</v>
      </c>
      <c r="N56" s="163">
        <f>M56/L56</f>
        <v>596.34059687351964</v>
      </c>
      <c r="O56" s="165">
        <f>L56-I56</f>
        <v>0</v>
      </c>
      <c r="P56" s="166">
        <f>N56-K56</f>
        <v>-78.659403126480356</v>
      </c>
      <c r="Q56" s="152">
        <f>N56/K56</f>
        <v>0.88346755092373286</v>
      </c>
      <c r="R56" s="276">
        <f>Q72</f>
        <v>0.88346755092373286</v>
      </c>
      <c r="S56" s="167">
        <v>0.25018518518518518</v>
      </c>
      <c r="T56" s="168">
        <v>0.34791666666666665</v>
      </c>
      <c r="U56" s="169"/>
      <c r="V56" s="170">
        <v>140.73333333333332</v>
      </c>
      <c r="W56" s="173"/>
      <c r="X56" s="151"/>
      <c r="Y56" s="279"/>
      <c r="Z56" s="280"/>
      <c r="AA56" s="109">
        <f>M56-J56</f>
        <v>-314.63761250592142</v>
      </c>
      <c r="AB56" s="152">
        <f>M56/J56</f>
        <v>0.88346755092373286</v>
      </c>
      <c r="AC56" s="267">
        <f>AB72</f>
        <v>0.88346755092373286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2385.3623874940786</v>
      </c>
      <c r="N72" s="139">
        <f t="shared" ref="N72:N77" si="18">M72/L72</f>
        <v>596.34059687351964</v>
      </c>
      <c r="O72" s="140">
        <f t="shared" ref="O72:O77" si="19">L72-I72</f>
        <v>0</v>
      </c>
      <c r="P72" s="141">
        <f t="shared" ref="P72:P77" si="20">N72-K72</f>
        <v>-78.659403126480356</v>
      </c>
      <c r="Q72" s="142">
        <f t="shared" ref="Q72:Q77" si="21">N72/K72</f>
        <v>0.88346755092373286</v>
      </c>
      <c r="R72" s="278"/>
      <c r="S72" s="143">
        <f>S56</f>
        <v>0.25018518518518518</v>
      </c>
      <c r="T72" s="144">
        <f>INDEX(T56:T71,COUNTA(T56:T71))</f>
        <v>0.34791666666666665</v>
      </c>
      <c r="U72" s="145"/>
      <c r="V72" s="156"/>
      <c r="W72" s="89"/>
      <c r="X72" s="91"/>
      <c r="Y72" s="265"/>
      <c r="Z72" s="266"/>
      <c r="AA72" s="157">
        <f t="shared" ref="AA72:AA77" si="22">M72-J72</f>
        <v>-314.63761250592142</v>
      </c>
      <c r="AB72" s="142">
        <f t="shared" ref="AB72:AB77" si="23">M72/J72</f>
        <v>0.88346755092373286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1421</v>
      </c>
      <c r="G73" s="159">
        <f t="shared" ref="G73:G77" si="24">E73*F73</f>
        <v>30480.45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2841.9999999999986</v>
      </c>
      <c r="N73" s="163">
        <f t="shared" si="18"/>
        <v>947.33333333333292</v>
      </c>
      <c r="O73" s="165">
        <f t="shared" si="19"/>
        <v>0</v>
      </c>
      <c r="P73" s="166">
        <f t="shared" si="20"/>
        <v>-152.66666666666708</v>
      </c>
      <c r="Q73" s="152">
        <f t="shared" si="21"/>
        <v>0.86121212121212087</v>
      </c>
      <c r="R73" s="276">
        <f>Q89</f>
        <v>0.86586352474162886</v>
      </c>
      <c r="S73" s="167">
        <v>0.16666666666666666</v>
      </c>
      <c r="T73" s="168">
        <v>0.1875</v>
      </c>
      <c r="U73" s="169"/>
      <c r="V73" s="170">
        <v>30.000000000000014</v>
      </c>
      <c r="W73" s="173"/>
      <c r="X73" s="151"/>
      <c r="Y73" s="279"/>
      <c r="Z73" s="280"/>
      <c r="AA73" s="109">
        <f t="shared" si="22"/>
        <v>-458.00000000000136</v>
      </c>
      <c r="AB73" s="152">
        <f t="shared" si="23"/>
        <v>0.86121212121212076</v>
      </c>
      <c r="AC73" s="267">
        <f>AB89</f>
        <v>0.86586352474162886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3266</v>
      </c>
      <c r="G74" s="95">
        <f t="shared" si="24"/>
        <v>51308.86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2862.8195763330905</v>
      </c>
      <c r="N74" s="99">
        <f t="shared" si="18"/>
        <v>954.2731921110302</v>
      </c>
      <c r="O74" s="101">
        <f t="shared" si="19"/>
        <v>0</v>
      </c>
      <c r="P74" s="102">
        <f t="shared" si="20"/>
        <v>-145.7268078889698</v>
      </c>
      <c r="Q74" s="103">
        <f t="shared" si="21"/>
        <v>0.86752108373730019</v>
      </c>
      <c r="R74" s="277"/>
      <c r="S74" s="1">
        <v>0.19236111111111112</v>
      </c>
      <c r="T74" s="2">
        <v>0.23989583333333334</v>
      </c>
      <c r="U74" s="104">
        <v>7.0000000000000151</v>
      </c>
      <c r="V74" s="105">
        <v>68.449999999999989</v>
      </c>
      <c r="W74" s="106"/>
      <c r="X74" s="107"/>
      <c r="Y74" s="262"/>
      <c r="Z74" s="263"/>
      <c r="AA74" s="111">
        <f t="shared" si="22"/>
        <v>-437.18042366690952</v>
      </c>
      <c r="AB74" s="103">
        <f t="shared" si="23"/>
        <v>0.86752108373730019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1529</v>
      </c>
      <c r="G75" s="95">
        <f t="shared" si="24"/>
        <v>34066.120000000003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2847.5944128298029</v>
      </c>
      <c r="N75" s="99">
        <f t="shared" si="18"/>
        <v>569.51888256596055</v>
      </c>
      <c r="O75" s="101">
        <f t="shared" si="19"/>
        <v>0</v>
      </c>
      <c r="P75" s="102">
        <f t="shared" si="20"/>
        <v>-90.481117434039447</v>
      </c>
      <c r="Q75" s="103">
        <f t="shared" si="21"/>
        <v>0.86290739782721293</v>
      </c>
      <c r="R75" s="277"/>
      <c r="S75" s="1">
        <v>0.24444444444444446</v>
      </c>
      <c r="T75" s="2">
        <v>0.26681712962962961</v>
      </c>
      <c r="U75" s="104">
        <v>6.5500000000000247</v>
      </c>
      <c r="V75" s="105">
        <v>32.216666666666612</v>
      </c>
      <c r="W75" s="106"/>
      <c r="X75" s="107"/>
      <c r="Y75" s="262"/>
      <c r="Z75" s="263"/>
      <c r="AA75" s="111">
        <f t="shared" si="22"/>
        <v>-452.40558717019712</v>
      </c>
      <c r="AB75" s="103">
        <f t="shared" si="23"/>
        <v>0.86290739782721304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3519</v>
      </c>
      <c r="G76" s="95">
        <f t="shared" si="24"/>
        <v>62954.91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2865.5055417326375</v>
      </c>
      <c r="N76" s="99">
        <f t="shared" si="18"/>
        <v>716.37638543315938</v>
      </c>
      <c r="O76" s="101">
        <f t="shared" si="19"/>
        <v>0</v>
      </c>
      <c r="P76" s="102">
        <f t="shared" si="20"/>
        <v>-108.62361456684062</v>
      </c>
      <c r="Q76" s="103">
        <f t="shared" si="21"/>
        <v>0.86833501264625379</v>
      </c>
      <c r="R76" s="277"/>
      <c r="S76" s="1">
        <v>0.27105324074074072</v>
      </c>
      <c r="T76" s="2">
        <v>0.32222222222222224</v>
      </c>
      <c r="U76" s="104">
        <v>6.0999999999999943</v>
      </c>
      <c r="V76" s="105">
        <v>73.683333333333394</v>
      </c>
      <c r="W76" s="106"/>
      <c r="X76" s="107"/>
      <c r="Y76" s="262"/>
      <c r="Z76" s="263"/>
      <c r="AA76" s="111">
        <f t="shared" si="22"/>
        <v>-434.49445826736246</v>
      </c>
      <c r="AB76" s="103">
        <f t="shared" si="23"/>
        <v>0.86833501264625379</v>
      </c>
      <c r="AC76" s="268"/>
    </row>
    <row r="77" spans="1:29" ht="15.75" customHeight="1">
      <c r="A77" s="272"/>
      <c r="B77" s="92" t="s">
        <v>115</v>
      </c>
      <c r="C77" s="260" t="s">
        <v>240</v>
      </c>
      <c r="D77" s="261"/>
      <c r="E77" s="93">
        <v>16.66</v>
      </c>
      <c r="F77" s="94">
        <v>5701</v>
      </c>
      <c r="G77" s="95">
        <f t="shared" si="24"/>
        <v>94978.66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2868.8286273413455</v>
      </c>
      <c r="N77" s="99">
        <f t="shared" si="18"/>
        <v>717.20715683533638</v>
      </c>
      <c r="O77" s="101">
        <f t="shared" si="19"/>
        <v>0</v>
      </c>
      <c r="P77" s="102">
        <f t="shared" si="20"/>
        <v>-107.79284316466362</v>
      </c>
      <c r="Q77" s="103">
        <f t="shared" si="21"/>
        <v>0.86934200828525621</v>
      </c>
      <c r="R77" s="277"/>
      <c r="S77" s="1">
        <v>0.32708333333333328</v>
      </c>
      <c r="T77" s="2">
        <v>0.40988425925925925</v>
      </c>
      <c r="U77" s="104">
        <v>6.9999999999998952</v>
      </c>
      <c r="V77" s="105">
        <v>119.23333333333341</v>
      </c>
      <c r="W77" s="106"/>
      <c r="X77" s="107"/>
      <c r="Y77" s="262"/>
      <c r="Z77" s="263"/>
      <c r="AA77" s="111">
        <f t="shared" si="22"/>
        <v>-431.17137265865449</v>
      </c>
      <c r="AB77" s="103">
        <f t="shared" si="23"/>
        <v>0.86934200828525621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2857.3496316473752</v>
      </c>
      <c r="N89" s="139">
        <f t="shared" ref="N89:N94" si="29">M89/L89</f>
        <v>751.93411359141453</v>
      </c>
      <c r="O89" s="140">
        <f t="shared" ref="O89:O94" si="30">L89-I89</f>
        <v>0</v>
      </c>
      <c r="P89" s="141">
        <f t="shared" ref="P89:P94" si="31">N89-K89</f>
        <v>-116.48693904016443</v>
      </c>
      <c r="Q89" s="142">
        <f t="shared" ref="Q89:Q94" si="32">N89/K89</f>
        <v>0.86586352474162886</v>
      </c>
      <c r="R89" s="278"/>
      <c r="S89" s="143">
        <f>S73</f>
        <v>0.16666666666666666</v>
      </c>
      <c r="T89" s="144">
        <f>INDEX(T73:T88,COUNTA(T73:T88))</f>
        <v>0.40988425925925925</v>
      </c>
      <c r="U89" s="145"/>
      <c r="V89" s="156"/>
      <c r="W89" s="89"/>
      <c r="X89" s="91"/>
      <c r="Y89" s="265"/>
      <c r="Z89" s="266"/>
      <c r="AA89" s="157">
        <f t="shared" ref="AA89:AA94" si="33">M89-J89</f>
        <v>-442.65036835262481</v>
      </c>
      <c r="AB89" s="142">
        <f t="shared" ref="AB89:AB94" si="34">M89/J89</f>
        <v>0.86586352474162886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23.55</v>
      </c>
      <c r="F90" s="87">
        <v>2999</v>
      </c>
      <c r="G90" s="159">
        <f t="shared" ref="G90:G94" si="35">E90*F90</f>
        <v>70626.45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2844.9011857707501</v>
      </c>
      <c r="N90" s="163">
        <f t="shared" si="29"/>
        <v>711.22529644268752</v>
      </c>
      <c r="O90" s="165">
        <f t="shared" si="30"/>
        <v>0</v>
      </c>
      <c r="P90" s="166">
        <f t="shared" si="31"/>
        <v>-113.77470355731248</v>
      </c>
      <c r="Q90" s="152">
        <f t="shared" si="32"/>
        <v>0.86209126841537886</v>
      </c>
      <c r="R90" s="276">
        <f>Q106</f>
        <v>0.84913523083003073</v>
      </c>
      <c r="S90" s="167">
        <v>0.16666666666666666</v>
      </c>
      <c r="T90" s="168">
        <v>0.21059027777777778</v>
      </c>
      <c r="U90" s="169"/>
      <c r="V90" s="170">
        <v>63.250000000000014</v>
      </c>
      <c r="W90" s="173"/>
      <c r="X90" s="151"/>
      <c r="Y90" s="279"/>
      <c r="Z90" s="280"/>
      <c r="AA90" s="109">
        <f t="shared" si="33"/>
        <v>-455.09881422924991</v>
      </c>
      <c r="AB90" s="152">
        <f t="shared" si="34"/>
        <v>0.86209126841537886</v>
      </c>
      <c r="AC90" s="267">
        <f>AB106</f>
        <v>0.84913523083003073</v>
      </c>
    </row>
    <row r="91" spans="1:29" ht="15.75" customHeight="1">
      <c r="A91" s="282"/>
      <c r="B91" s="92" t="s">
        <v>115</v>
      </c>
      <c r="C91" s="260" t="s">
        <v>126</v>
      </c>
      <c r="D91" s="261"/>
      <c r="E91" s="93">
        <v>30</v>
      </c>
      <c r="F91" s="94">
        <v>4543</v>
      </c>
      <c r="G91" s="95">
        <f t="shared" si="35"/>
        <v>136290</v>
      </c>
      <c r="H91" s="96"/>
      <c r="I91" s="97">
        <v>3</v>
      </c>
      <c r="J91" s="98">
        <v>3000</v>
      </c>
      <c r="K91" s="99">
        <f t="shared" ref="K91:K127" si="36">J91/I91</f>
        <v>1000</v>
      </c>
      <c r="L91" s="100">
        <v>3</v>
      </c>
      <c r="M91" s="98">
        <f>F91/V91*60</f>
        <v>2604.2675159235669</v>
      </c>
      <c r="N91" s="99">
        <f t="shared" si="29"/>
        <v>868.08917197452229</v>
      </c>
      <c r="O91" s="101">
        <f t="shared" si="30"/>
        <v>0</v>
      </c>
      <c r="P91" s="102">
        <f t="shared" si="31"/>
        <v>-131.91082802547771</v>
      </c>
      <c r="Q91" s="103">
        <f t="shared" si="32"/>
        <v>0.86808917197452229</v>
      </c>
      <c r="R91" s="277"/>
      <c r="S91" s="1">
        <v>0.22384259259259259</v>
      </c>
      <c r="T91" s="2">
        <v>0.29652777777777778</v>
      </c>
      <c r="U91" s="104">
        <v>19.083333333333332</v>
      </c>
      <c r="V91" s="105">
        <v>104.66666666666667</v>
      </c>
      <c r="W91" s="106"/>
      <c r="X91" s="107"/>
      <c r="Y91" s="262"/>
      <c r="Z91" s="263"/>
      <c r="AA91" s="111">
        <f t="shared" si="33"/>
        <v>-395.73248407643314</v>
      </c>
      <c r="AB91" s="103">
        <f t="shared" si="34"/>
        <v>0.86808917197452229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2877</v>
      </c>
      <c r="G92" s="95">
        <f t="shared" si="35"/>
        <v>52303.86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3021.3535589264857</v>
      </c>
      <c r="N92" s="99">
        <f t="shared" si="29"/>
        <v>1007.1178529754952</v>
      </c>
      <c r="O92" s="101">
        <f t="shared" si="30"/>
        <v>0</v>
      </c>
      <c r="P92" s="102">
        <f t="shared" si="31"/>
        <v>-192.88214702450477</v>
      </c>
      <c r="Q92" s="103">
        <f t="shared" si="32"/>
        <v>0.83926487747957934</v>
      </c>
      <c r="R92" s="277"/>
      <c r="S92" s="1">
        <v>0.30972222222222218</v>
      </c>
      <c r="T92" s="2">
        <v>0.34939814814814812</v>
      </c>
      <c r="U92" s="104">
        <v>18.999999999999932</v>
      </c>
      <c r="V92" s="105">
        <v>57.133333333333368</v>
      </c>
      <c r="W92" s="106"/>
      <c r="X92" s="107"/>
      <c r="Y92" s="262"/>
      <c r="Z92" s="263"/>
      <c r="AA92" s="111">
        <f t="shared" si="33"/>
        <v>-578.64644107351432</v>
      </c>
      <c r="AB92" s="103">
        <f t="shared" si="34"/>
        <v>0.83926487747957934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2490</v>
      </c>
      <c r="G93" s="95">
        <f t="shared" si="35"/>
        <v>45268.2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3019.1983832940359</v>
      </c>
      <c r="N93" s="99">
        <f t="shared" si="29"/>
        <v>1006.399461098012</v>
      </c>
      <c r="O93" s="101">
        <f t="shared" si="30"/>
        <v>0</v>
      </c>
      <c r="P93" s="102">
        <f t="shared" si="31"/>
        <v>-193.60053890198799</v>
      </c>
      <c r="Q93" s="103">
        <f t="shared" si="32"/>
        <v>0.8386662175816767</v>
      </c>
      <c r="R93" s="277"/>
      <c r="S93" s="1">
        <v>0.36249999999999999</v>
      </c>
      <c r="T93" s="2">
        <v>0.39686342592592594</v>
      </c>
      <c r="U93" s="104">
        <v>18.866666666666685</v>
      </c>
      <c r="V93" s="105">
        <v>49.48333333333337</v>
      </c>
      <c r="W93" s="106"/>
      <c r="X93" s="107"/>
      <c r="Y93" s="262"/>
      <c r="Z93" s="263"/>
      <c r="AA93" s="111">
        <f t="shared" si="33"/>
        <v>-580.80161670596408</v>
      </c>
      <c r="AB93" s="103">
        <f t="shared" si="34"/>
        <v>0.8386662175816767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7189</v>
      </c>
      <c r="G94" s="95">
        <f t="shared" si="35"/>
        <v>102658.92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3030.4918032786863</v>
      </c>
      <c r="N94" s="99">
        <f t="shared" si="29"/>
        <v>1010.1639344262288</v>
      </c>
      <c r="O94" s="101">
        <f t="shared" si="30"/>
        <v>0</v>
      </c>
      <c r="P94" s="102">
        <f t="shared" si="31"/>
        <v>-189.83606557377118</v>
      </c>
      <c r="Q94" s="103">
        <f t="shared" si="32"/>
        <v>0.841803278688524</v>
      </c>
      <c r="R94" s="277"/>
      <c r="S94" s="1">
        <v>0.40902777777777777</v>
      </c>
      <c r="T94" s="2">
        <v>0.50787037037037042</v>
      </c>
      <c r="U94" s="104">
        <v>17.516666666666634</v>
      </c>
      <c r="V94" s="105">
        <v>142.33333333333343</v>
      </c>
      <c r="W94" s="106"/>
      <c r="X94" s="107"/>
      <c r="Y94" s="262"/>
      <c r="Z94" s="263"/>
      <c r="AA94" s="111">
        <f t="shared" si="33"/>
        <v>-569.50819672131365</v>
      </c>
      <c r="AB94" s="103">
        <f t="shared" si="34"/>
        <v>0.841803278688524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3.2</v>
      </c>
      <c r="J106" s="138">
        <f t="shared" si="37"/>
        <v>3420</v>
      </c>
      <c r="K106" s="139">
        <f t="shared" ref="K106" si="38">J106/I106</f>
        <v>1068.75</v>
      </c>
      <c r="L106" s="137">
        <f t="shared" ref="L106:M106" si="39">AVERAGE(L90:L105)</f>
        <v>3.2</v>
      </c>
      <c r="M106" s="138">
        <f t="shared" si="39"/>
        <v>2904.0424894387052</v>
      </c>
      <c r="N106" s="139">
        <f>M106/L106</f>
        <v>907.51327794959536</v>
      </c>
      <c r="O106" s="140">
        <f>L106-I106</f>
        <v>0</v>
      </c>
      <c r="P106" s="141">
        <f>N106-K106</f>
        <v>-161.23672205040464</v>
      </c>
      <c r="Q106" s="142">
        <f>N106/K106</f>
        <v>0.84913523083003073</v>
      </c>
      <c r="R106" s="278"/>
      <c r="S106" s="143">
        <f>S90</f>
        <v>0.16666666666666666</v>
      </c>
      <c r="T106" s="144">
        <f>INDEX(T90:T105,COUNTA(T90:T105))</f>
        <v>0.50787037037037042</v>
      </c>
      <c r="U106" s="145"/>
      <c r="V106" s="156"/>
      <c r="W106" s="89"/>
      <c r="X106" s="91"/>
      <c r="Y106" s="265"/>
      <c r="Z106" s="266"/>
      <c r="AA106" s="157">
        <f>M106-J106</f>
        <v>-515.95751056129484</v>
      </c>
      <c r="AB106" s="142">
        <f>M106/J106</f>
        <v>0.84913523083003073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125</v>
      </c>
      <c r="D107" s="275"/>
      <c r="E107" s="158">
        <v>25.03</v>
      </c>
      <c r="F107" s="87">
        <v>2981</v>
      </c>
      <c r="G107" s="159">
        <f t="shared" ref="G107:G110" si="40">E107*F107</f>
        <v>74614.430000000008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2843.5612082670909</v>
      </c>
      <c r="N107" s="163">
        <f>M107/L107</f>
        <v>710.89030206677273</v>
      </c>
      <c r="O107" s="165">
        <f>L107-I107</f>
        <v>0</v>
      </c>
      <c r="P107" s="166">
        <f>N107-K107</f>
        <v>-114.10969793322727</v>
      </c>
      <c r="Q107" s="152">
        <f>N107/K107</f>
        <v>0.86168521462639114</v>
      </c>
      <c r="R107" s="276">
        <f>Q123</f>
        <v>0.85933545045954451</v>
      </c>
      <c r="S107" s="167">
        <v>0.16673611111111111</v>
      </c>
      <c r="T107" s="168">
        <v>0.21041666666666667</v>
      </c>
      <c r="U107" s="169"/>
      <c r="V107" s="170">
        <v>62.9</v>
      </c>
      <c r="W107" s="168"/>
      <c r="X107" s="171"/>
      <c r="Y107" s="279"/>
      <c r="Z107" s="280"/>
      <c r="AA107" s="109">
        <f>M107-J107</f>
        <v>-456.43879173290907</v>
      </c>
      <c r="AB107" s="152">
        <f>M107/J107</f>
        <v>0.86168521462639114</v>
      </c>
      <c r="AC107" s="267">
        <f>AB123</f>
        <v>0.85933545045954451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4695</v>
      </c>
      <c r="G108" s="95">
        <f t="shared" si="40"/>
        <v>119487.75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2847.3719676549854</v>
      </c>
      <c r="N108" s="99">
        <f>M108/L108</f>
        <v>711.84299191374635</v>
      </c>
      <c r="O108" s="101">
        <f>L108-I108</f>
        <v>0</v>
      </c>
      <c r="P108" s="102">
        <f>N108-K108</f>
        <v>-113.15700808625365</v>
      </c>
      <c r="Q108" s="103">
        <f>N108/K108</f>
        <v>0.86283999019848046</v>
      </c>
      <c r="R108" s="277"/>
      <c r="S108" s="1">
        <v>0.22087962962962962</v>
      </c>
      <c r="T108" s="2">
        <v>0.28958333333333336</v>
      </c>
      <c r="U108" s="104">
        <v>15.06666666666665</v>
      </c>
      <c r="V108" s="105">
        <v>98.93333333333338</v>
      </c>
      <c r="W108" s="106"/>
      <c r="X108" s="113"/>
      <c r="Y108" s="262"/>
      <c r="Z108" s="263"/>
      <c r="AA108" s="111">
        <f>M108-J108</f>
        <v>-452.62803234501462</v>
      </c>
      <c r="AB108" s="103">
        <f>M108/J108</f>
        <v>0.86283999019848046</v>
      </c>
      <c r="AC108" s="268"/>
    </row>
    <row r="109" spans="1:29" ht="15.75" customHeight="1">
      <c r="A109" s="271"/>
      <c r="B109" s="92" t="s">
        <v>115</v>
      </c>
      <c r="C109" s="260" t="s">
        <v>237</v>
      </c>
      <c r="D109" s="261"/>
      <c r="E109" s="93">
        <v>25.46</v>
      </c>
      <c r="F109" s="94">
        <v>5801</v>
      </c>
      <c r="G109" s="95">
        <f t="shared" si="40"/>
        <v>147693.46</v>
      </c>
      <c r="H109" s="96"/>
      <c r="I109" s="97">
        <v>4</v>
      </c>
      <c r="J109" s="98">
        <v>3300</v>
      </c>
      <c r="K109" s="99">
        <f t="shared" si="36"/>
        <v>825</v>
      </c>
      <c r="L109" s="100">
        <v>4</v>
      </c>
      <c r="M109" s="98">
        <f>F109/V109*60</f>
        <v>2788.1975967957278</v>
      </c>
      <c r="N109" s="99">
        <f>M109/L109</f>
        <v>697.04939919893195</v>
      </c>
      <c r="O109" s="101">
        <f>L109-I109</f>
        <v>0</v>
      </c>
      <c r="P109" s="102">
        <f>N109-K109</f>
        <v>-127.95060080106805</v>
      </c>
      <c r="Q109" s="103">
        <f>N109/K109</f>
        <v>0.84490836266537206</v>
      </c>
      <c r="R109" s="277"/>
      <c r="S109" s="1">
        <v>0.30289351851851853</v>
      </c>
      <c r="T109" s="2">
        <v>0.38958333333333334</v>
      </c>
      <c r="U109" s="104">
        <v>19.16666666666665</v>
      </c>
      <c r="V109" s="105">
        <v>124.83333333333331</v>
      </c>
      <c r="W109" s="106"/>
      <c r="X109" s="113"/>
      <c r="Y109" s="262"/>
      <c r="Z109" s="263"/>
      <c r="AA109" s="111">
        <f>M109-J109</f>
        <v>-511.8024032042722</v>
      </c>
      <c r="AB109" s="103">
        <f>M109/J109</f>
        <v>0.84490836266537206</v>
      </c>
      <c r="AC109" s="268"/>
    </row>
    <row r="110" spans="1:29" ht="15.75" customHeight="1">
      <c r="A110" s="271"/>
      <c r="B110" s="92" t="s">
        <v>115</v>
      </c>
      <c r="C110" s="260" t="s">
        <v>226</v>
      </c>
      <c r="D110" s="261"/>
      <c r="E110" s="93">
        <v>30</v>
      </c>
      <c r="F110" s="94">
        <v>5542</v>
      </c>
      <c r="G110" s="95">
        <f t="shared" si="40"/>
        <v>166260</v>
      </c>
      <c r="H110" s="96"/>
      <c r="I110" s="97">
        <v>4</v>
      </c>
      <c r="J110" s="98">
        <v>3000</v>
      </c>
      <c r="K110" s="99">
        <f t="shared" si="36"/>
        <v>750</v>
      </c>
      <c r="L110" s="100">
        <v>4</v>
      </c>
      <c r="M110" s="98">
        <f>F110/V110*60</f>
        <v>2606.2965382103198</v>
      </c>
      <c r="N110" s="99">
        <f>M110/L110</f>
        <v>651.57413455257995</v>
      </c>
      <c r="O110" s="101">
        <f>L110-I110</f>
        <v>0</v>
      </c>
      <c r="P110" s="102">
        <f>N110-K110</f>
        <v>-98.425865447420051</v>
      </c>
      <c r="Q110" s="103">
        <f>N110/K110</f>
        <v>0.86876551273677327</v>
      </c>
      <c r="R110" s="277"/>
      <c r="S110" s="1">
        <v>0.40376157407407409</v>
      </c>
      <c r="T110" s="2">
        <v>0.49236111111111114</v>
      </c>
      <c r="U110" s="104">
        <v>20.416666666666686</v>
      </c>
      <c r="V110" s="105">
        <v>127.58333333333334</v>
      </c>
      <c r="W110" s="106"/>
      <c r="X110" s="107"/>
      <c r="Y110" s="262"/>
      <c r="Z110" s="263"/>
      <c r="AA110" s="111">
        <f>M110-J110</f>
        <v>-393.7034617896802</v>
      </c>
      <c r="AB110" s="103">
        <f>M110/J110</f>
        <v>0.86876551273677327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4</v>
      </c>
      <c r="J123" s="138">
        <f t="shared" si="41"/>
        <v>3225</v>
      </c>
      <c r="K123" s="139">
        <f t="shared" ref="K123" si="42">J123/I123</f>
        <v>806.25</v>
      </c>
      <c r="L123" s="137">
        <f t="shared" ref="L123:M123" si="43">AVERAGE(L107:L122)</f>
        <v>4</v>
      </c>
      <c r="M123" s="138">
        <f t="shared" si="43"/>
        <v>2771.356827732031</v>
      </c>
      <c r="N123" s="139">
        <f>M123/L123</f>
        <v>692.83920693300774</v>
      </c>
      <c r="O123" s="140">
        <f>L123-I123</f>
        <v>0</v>
      </c>
      <c r="P123" s="141">
        <f>N123-K123</f>
        <v>-113.41079306699226</v>
      </c>
      <c r="Q123" s="142">
        <f>N123/K123</f>
        <v>0.85933545045954451</v>
      </c>
      <c r="R123" s="278"/>
      <c r="S123" s="143">
        <f>S107</f>
        <v>0.16673611111111111</v>
      </c>
      <c r="T123" s="144">
        <f>INDEX(T107:T122,COUNTA(T107:T122))</f>
        <v>0.49236111111111114</v>
      </c>
      <c r="U123" s="145"/>
      <c r="V123" s="156"/>
      <c r="W123" s="135"/>
      <c r="X123" s="139"/>
      <c r="Y123" s="265"/>
      <c r="Z123" s="266"/>
      <c r="AA123" s="157">
        <f>M123-J123</f>
        <v>-453.64317226796902</v>
      </c>
      <c r="AB123" s="142">
        <f>M123/J123</f>
        <v>0.85933545045954451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2209</v>
      </c>
      <c r="G124" s="159">
        <f t="shared" ref="G124:G127" si="44">E124*F124</f>
        <v>65209.68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2816.0056657223822</v>
      </c>
      <c r="N124" s="163">
        <f>M124/L124</f>
        <v>165.6473921013166</v>
      </c>
      <c r="O124" s="165">
        <f>L124-I124</f>
        <v>0</v>
      </c>
      <c r="P124" s="166">
        <f>N124-K124</f>
        <v>-26.882019663389286</v>
      </c>
      <c r="Q124" s="152">
        <f>N124/K124</f>
        <v>0.86037447776424747</v>
      </c>
      <c r="R124" s="276">
        <f>Q140</f>
        <v>0.85843896598114977</v>
      </c>
      <c r="S124" s="167">
        <v>0.70833333333333337</v>
      </c>
      <c r="T124" s="168">
        <v>0.74101851851851852</v>
      </c>
      <c r="U124" s="169"/>
      <c r="V124" s="170">
        <v>47.06666666666662</v>
      </c>
      <c r="W124" s="168"/>
      <c r="X124" s="171"/>
      <c r="Y124" s="279"/>
      <c r="Z124" s="280"/>
      <c r="AA124" s="109">
        <f>M124-J124</f>
        <v>-456.99433427761778</v>
      </c>
      <c r="AB124" s="152">
        <f>M124/J124</f>
        <v>0.86037447776424758</v>
      </c>
      <c r="AC124" s="267">
        <f>AB140</f>
        <v>0.85843896598114977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2305</v>
      </c>
      <c r="G125" s="95">
        <f t="shared" si="44"/>
        <v>68804.25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2815.7448252460158</v>
      </c>
      <c r="N125" s="99">
        <f>M125/L125</f>
        <v>165.63204854388329</v>
      </c>
      <c r="O125" s="101">
        <f>L125-I125</f>
        <v>0</v>
      </c>
      <c r="P125" s="102">
        <f>N125-K125</f>
        <v>-26.897363220822598</v>
      </c>
      <c r="Q125" s="103">
        <f>N125/K125</f>
        <v>0.86029478314879804</v>
      </c>
      <c r="R125" s="277"/>
      <c r="S125" s="1">
        <v>0.74583333333333335</v>
      </c>
      <c r="T125" s="2">
        <v>0.77994212962962961</v>
      </c>
      <c r="U125" s="104">
        <v>6.9333333333333513</v>
      </c>
      <c r="V125" s="105">
        <v>49.116666666666617</v>
      </c>
      <c r="W125" s="106"/>
      <c r="X125" s="113"/>
      <c r="Y125" s="262"/>
      <c r="Z125" s="263"/>
      <c r="AA125" s="111">
        <f>M125-J125</f>
        <v>-457.25517475398419</v>
      </c>
      <c r="AB125" s="103">
        <f>M125/J125</f>
        <v>0.86029478314879804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1483</v>
      </c>
      <c r="G126" s="95">
        <f t="shared" si="44"/>
        <v>42369.31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3071.8066743383201</v>
      </c>
      <c r="N126" s="99">
        <f>M126/L126</f>
        <v>236.2928211029477</v>
      </c>
      <c r="O126" s="101">
        <f>L126-I126</f>
        <v>0</v>
      </c>
      <c r="P126" s="102">
        <f>N126-K126</f>
        <v>-40.630255820129207</v>
      </c>
      <c r="Q126" s="103">
        <f>N126/K126</f>
        <v>0.85327963176064447</v>
      </c>
      <c r="R126" s="277"/>
      <c r="S126" s="1">
        <v>0.78405092592592596</v>
      </c>
      <c r="T126" s="2">
        <v>0.8041666666666667</v>
      </c>
      <c r="U126" s="104">
        <v>5.9166666666667389</v>
      </c>
      <c r="V126" s="105">
        <v>28.966666666666665</v>
      </c>
      <c r="W126" s="106"/>
      <c r="X126" s="113"/>
      <c r="Y126" s="262"/>
      <c r="Z126" s="263"/>
      <c r="AA126" s="111">
        <f>M126-J126</f>
        <v>-528.19332566167986</v>
      </c>
      <c r="AB126" s="103">
        <f>M126/J126</f>
        <v>0.85327963176064447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2091</v>
      </c>
      <c r="G127" s="95">
        <f t="shared" si="44"/>
        <v>53613.24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2581.4814814814772</v>
      </c>
      <c r="N127" s="99">
        <f>M127/L127</f>
        <v>234.6801346801343</v>
      </c>
      <c r="O127" s="101">
        <f>L127-I127</f>
        <v>0</v>
      </c>
      <c r="P127" s="102">
        <f>N127-K127</f>
        <v>-38.047138047138446</v>
      </c>
      <c r="Q127" s="103">
        <f>N127/K127</f>
        <v>0.86049382716049239</v>
      </c>
      <c r="R127" s="277"/>
      <c r="S127" s="1">
        <v>0.80722222222222217</v>
      </c>
      <c r="T127" s="2">
        <v>0.84097222222222223</v>
      </c>
      <c r="U127" s="104">
        <v>4.3999999999998884</v>
      </c>
      <c r="V127" s="105">
        <v>48.60000000000008</v>
      </c>
      <c r="W127" s="106"/>
      <c r="X127" s="107"/>
      <c r="Y127" s="262"/>
      <c r="Z127" s="263"/>
      <c r="AA127" s="111">
        <f>M127-J127</f>
        <v>-418.5185185185228</v>
      </c>
      <c r="AB127" s="103">
        <f>M127/J127</f>
        <v>0.86049382716049239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2821.2596616970486</v>
      </c>
      <c r="N140" s="139">
        <f>M140/L140</f>
        <v>194.56963184117578</v>
      </c>
      <c r="O140" s="140">
        <f>L140-I140</f>
        <v>0</v>
      </c>
      <c r="P140" s="141">
        <f>N140-K140</f>
        <v>-32.085540572617333</v>
      </c>
      <c r="Q140" s="142">
        <f>N140/K140</f>
        <v>0.85843896598114977</v>
      </c>
      <c r="R140" s="278"/>
      <c r="S140" s="143">
        <f>S124</f>
        <v>0.70833333333333337</v>
      </c>
      <c r="T140" s="144">
        <f>INDEX(T124:T139,COUNTA(T124:T139))</f>
        <v>0.84097222222222223</v>
      </c>
      <c r="U140" s="145"/>
      <c r="V140" s="156"/>
      <c r="W140" s="135"/>
      <c r="X140" s="139"/>
      <c r="Y140" s="265"/>
      <c r="Z140" s="266"/>
      <c r="AA140" s="157">
        <f>M140-J140</f>
        <v>-465.24033830295139</v>
      </c>
      <c r="AB140" s="142">
        <f>M140/J140</f>
        <v>0.85843896598114977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9098</v>
      </c>
      <c r="G141" s="159">
        <f t="shared" ref="G141" si="48">E141*F141</f>
        <v>127644.93999999999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2404.757709251101</v>
      </c>
      <c r="N141" s="163">
        <f>M141/L141</f>
        <v>601.18942731277525</v>
      </c>
      <c r="O141" s="165">
        <f>L141-I141</f>
        <v>0</v>
      </c>
      <c r="P141" s="166">
        <f>N141-K141</f>
        <v>-73.810572687224749</v>
      </c>
      <c r="Q141" s="152">
        <f>N141/K141</f>
        <v>0.89065100342633374</v>
      </c>
      <c r="R141" s="276">
        <f>Q157</f>
        <v>0.89065100342633374</v>
      </c>
      <c r="S141" s="167">
        <v>0.70833333333333337</v>
      </c>
      <c r="T141" s="168">
        <v>0.86597222222222225</v>
      </c>
      <c r="U141" s="169"/>
      <c r="V141" s="170">
        <v>227</v>
      </c>
      <c r="W141" s="168"/>
      <c r="X141" s="171"/>
      <c r="Y141" s="279"/>
      <c r="Z141" s="280"/>
      <c r="AA141" s="109">
        <f>M141-J141</f>
        <v>-295.24229074889899</v>
      </c>
      <c r="AB141" s="152">
        <f>M141/J141</f>
        <v>0.89065100342633374</v>
      </c>
      <c r="AC141" s="267">
        <f>AB157</f>
        <v>0.89065100342633374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2404.757709251101</v>
      </c>
      <c r="N157" s="139">
        <f>M157/L157</f>
        <v>601.18942731277525</v>
      </c>
      <c r="O157" s="140">
        <f>L157-I157</f>
        <v>0</v>
      </c>
      <c r="P157" s="141">
        <f>N157-K157</f>
        <v>-73.810572687224749</v>
      </c>
      <c r="Q157" s="142">
        <f>N157/K157</f>
        <v>0.89065100342633374</v>
      </c>
      <c r="R157" s="278"/>
      <c r="S157" s="143">
        <f>S141</f>
        <v>0.70833333333333337</v>
      </c>
      <c r="T157" s="144">
        <f>INDEX(T141:T156,COUNTA(T141:T156))</f>
        <v>0.86597222222222225</v>
      </c>
      <c r="U157" s="145"/>
      <c r="V157" s="156"/>
      <c r="W157" s="135"/>
      <c r="X157" s="139"/>
      <c r="Y157" s="265"/>
      <c r="Z157" s="266"/>
      <c r="AA157" s="157">
        <f>M157-J157</f>
        <v>-295.24229074889899</v>
      </c>
      <c r="AB157" s="142">
        <f>M157/J157</f>
        <v>0.89065100342633374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1259</v>
      </c>
      <c r="G158" s="159">
        <f t="shared" ref="G158:G161" si="52">E158*F158</f>
        <v>34723.22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2549.1563554555778</v>
      </c>
      <c r="N158" s="163">
        <f>M158/L158</f>
        <v>637.28908886389445</v>
      </c>
      <c r="O158" s="165">
        <f>L158-I158</f>
        <v>0</v>
      </c>
      <c r="P158" s="166">
        <f>N158-K158</f>
        <v>-112.71091113610555</v>
      </c>
      <c r="Q158" s="152">
        <f>N158/K158</f>
        <v>0.84971878515185928</v>
      </c>
      <c r="R158" s="276">
        <f>Q174</f>
        <v>0.8572531664438634</v>
      </c>
      <c r="S158" s="167">
        <v>0.708587962962963</v>
      </c>
      <c r="T158" s="168">
        <v>0.72916666666666663</v>
      </c>
      <c r="U158" s="169"/>
      <c r="V158" s="170">
        <v>29.633333333333223</v>
      </c>
      <c r="W158" s="173"/>
      <c r="X158" s="151"/>
      <c r="Y158" s="279"/>
      <c r="Z158" s="280"/>
      <c r="AA158" s="109">
        <f>M158-J158</f>
        <v>-450.8436445444222</v>
      </c>
      <c r="AB158" s="152">
        <f>M158/J158</f>
        <v>0.84971878515185928</v>
      </c>
      <c r="AC158" s="267">
        <f>AB174</f>
        <v>0.8572531664438634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1014</v>
      </c>
      <c r="G159" s="95">
        <f t="shared" si="52"/>
        <v>24488.1</v>
      </c>
      <c r="H159" s="96"/>
      <c r="I159" s="97">
        <v>4</v>
      </c>
      <c r="J159" s="98">
        <v>3000</v>
      </c>
      <c r="K159" s="99">
        <f t="shared" ref="K159:K161" si="53">J159/I159</f>
        <v>750</v>
      </c>
      <c r="L159" s="100">
        <v>4</v>
      </c>
      <c r="M159" s="98">
        <f>F159/V159*60</f>
        <v>2542.0612813370517</v>
      </c>
      <c r="N159" s="99">
        <f>M159/L159</f>
        <v>635.51532033426292</v>
      </c>
      <c r="O159" s="101">
        <f>L159-I159</f>
        <v>0</v>
      </c>
      <c r="P159" s="102">
        <f>N159-K159</f>
        <v>-114.48467966573708</v>
      </c>
      <c r="Q159" s="103">
        <f>N159/K159</f>
        <v>0.84735376044568389</v>
      </c>
      <c r="R159" s="277"/>
      <c r="S159" s="1">
        <v>0.73268518518518522</v>
      </c>
      <c r="T159" s="2">
        <v>0.74930555555555556</v>
      </c>
      <c r="U159" s="104">
        <v>5.0666666666667659</v>
      </c>
      <c r="V159" s="105">
        <v>23.933333333333291</v>
      </c>
      <c r="W159" s="106"/>
      <c r="X159" s="107"/>
      <c r="Y159" s="262"/>
      <c r="Z159" s="263"/>
      <c r="AA159" s="111">
        <f>M159-J159</f>
        <v>-457.9387186629483</v>
      </c>
      <c r="AB159" s="103">
        <f>M159/J159</f>
        <v>0.84735376044568389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2942</v>
      </c>
      <c r="G160" s="95">
        <f t="shared" si="52"/>
        <v>46218.82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2853.2327586206889</v>
      </c>
      <c r="N160" s="99">
        <f>M160/L160</f>
        <v>951.07758620689629</v>
      </c>
      <c r="O160" s="101">
        <f>L160-I160</f>
        <v>0</v>
      </c>
      <c r="P160" s="102">
        <f>N160-K160</f>
        <v>-148.92241379310371</v>
      </c>
      <c r="Q160" s="103">
        <f>N160/K160</f>
        <v>0.86461598746081481</v>
      </c>
      <c r="R160" s="277"/>
      <c r="S160" s="1">
        <v>0.75289351851851849</v>
      </c>
      <c r="T160" s="2">
        <v>0.79585648148148147</v>
      </c>
      <c r="U160" s="104">
        <v>5.1666666666666217</v>
      </c>
      <c r="V160" s="105">
        <v>61.866666666666688</v>
      </c>
      <c r="W160" s="106"/>
      <c r="X160" s="107"/>
      <c r="Y160" s="262"/>
      <c r="Z160" s="263"/>
      <c r="AA160" s="111">
        <f>M160-J160</f>
        <v>-446.76724137931114</v>
      </c>
      <c r="AB160" s="103">
        <f>M160/J160</f>
        <v>0.86461598746081481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5575</v>
      </c>
      <c r="G161" s="95">
        <f t="shared" si="52"/>
        <v>99736.75</v>
      </c>
      <c r="H161" s="96"/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2856.9395017793604</v>
      </c>
      <c r="N161" s="99">
        <f>M161/L161</f>
        <v>714.2348754448401</v>
      </c>
      <c r="O161" s="101">
        <f>L161-I161</f>
        <v>0</v>
      </c>
      <c r="P161" s="102">
        <f>N161-K161</f>
        <v>-110.7651245551599</v>
      </c>
      <c r="Q161" s="103">
        <f>N161/K161</f>
        <v>0.86573924296344251</v>
      </c>
      <c r="R161" s="277"/>
      <c r="S161" s="1">
        <v>0.80069444444444449</v>
      </c>
      <c r="T161" s="2">
        <v>0.88200231481481484</v>
      </c>
      <c r="U161" s="104">
        <v>6.9666666666667432</v>
      </c>
      <c r="V161" s="105">
        <v>117.0833333333333</v>
      </c>
      <c r="W161" s="106"/>
      <c r="X161" s="107"/>
      <c r="Y161" s="262"/>
      <c r="Z161" s="263"/>
      <c r="AA161" s="111">
        <f>M161-J161</f>
        <v>-443.0604982206396</v>
      </c>
      <c r="AB161" s="103">
        <f>M161/J161</f>
        <v>0.86573924296344251</v>
      </c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54">AVERAGE(I158:I173)</f>
        <v>3.75</v>
      </c>
      <c r="J174" s="138">
        <f t="shared" si="54"/>
        <v>3150</v>
      </c>
      <c r="K174" s="139">
        <f t="shared" ref="K174" si="55">J174/I174</f>
        <v>840</v>
      </c>
      <c r="L174" s="137">
        <f t="shared" ref="L174:M174" si="56">AVERAGE(L158:L173)</f>
        <v>3.75</v>
      </c>
      <c r="M174" s="138">
        <f t="shared" si="56"/>
        <v>2700.3474742981698</v>
      </c>
      <c r="N174" s="139">
        <f>M174/L174</f>
        <v>720.09265981284523</v>
      </c>
      <c r="O174" s="140">
        <f>L174-I174</f>
        <v>0</v>
      </c>
      <c r="P174" s="141">
        <f>N174-K174</f>
        <v>-119.90734018715477</v>
      </c>
      <c r="Q174" s="142">
        <f>N174/K174</f>
        <v>0.8572531664438634</v>
      </c>
      <c r="R174" s="278"/>
      <c r="S174" s="143">
        <f>S158</f>
        <v>0.708587962962963</v>
      </c>
      <c r="T174" s="144">
        <f>INDEX(T158:T173,COUNTA(T158:T173))</f>
        <v>0.88200231481481484</v>
      </c>
      <c r="U174" s="145"/>
      <c r="V174" s="156"/>
      <c r="W174" s="89"/>
      <c r="X174" s="91"/>
      <c r="Y174" s="265"/>
      <c r="Z174" s="266"/>
      <c r="AA174" s="157">
        <f>M174-J174</f>
        <v>-449.6525257018302</v>
      </c>
      <c r="AB174" s="142">
        <f>M174/J174</f>
        <v>0.8572531664438634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1894</v>
      </c>
      <c r="G175" s="159">
        <f t="shared" ref="G175:G177" si="57">E175*F175</f>
        <v>42198.32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2852.8870292887</v>
      </c>
      <c r="N175" s="163">
        <f>M175/L175</f>
        <v>570.57740585774002</v>
      </c>
      <c r="O175" s="165">
        <f>L175-I175</f>
        <v>0</v>
      </c>
      <c r="P175" s="166">
        <f>N175-K175</f>
        <v>-89.422594142259982</v>
      </c>
      <c r="Q175" s="152">
        <f>N175/K175</f>
        <v>0.86451122099657574</v>
      </c>
      <c r="R175" s="276">
        <f>Q191</f>
        <v>0.86625433990188372</v>
      </c>
      <c r="S175" s="167">
        <v>0.70844907407407409</v>
      </c>
      <c r="T175" s="168">
        <v>0.73611111111111116</v>
      </c>
      <c r="U175" s="169"/>
      <c r="V175" s="170">
        <v>39.833333333333378</v>
      </c>
      <c r="W175" s="173"/>
      <c r="X175" s="151"/>
      <c r="Y175" s="279"/>
      <c r="Z175" s="280"/>
      <c r="AA175" s="109">
        <f>M175-J175</f>
        <v>-447.11297071130002</v>
      </c>
      <c r="AB175" s="152">
        <f>M175/J175</f>
        <v>0.86451122099657574</v>
      </c>
      <c r="AC175" s="267">
        <f>AB191</f>
        <v>0.86625433990188361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1744</v>
      </c>
      <c r="G176" s="95">
        <f t="shared" si="57"/>
        <v>31705.919999999998</v>
      </c>
      <c r="H176" s="96"/>
      <c r="I176" s="97">
        <v>4</v>
      </c>
      <c r="J176" s="98">
        <v>3300</v>
      </c>
      <c r="K176" s="99">
        <f t="shared" ref="K176:K214" si="58">J176/I176</f>
        <v>825</v>
      </c>
      <c r="L176" s="100">
        <v>4</v>
      </c>
      <c r="M176" s="98">
        <f>F176/V176*60</f>
        <v>2848.6388384755087</v>
      </c>
      <c r="N176" s="99">
        <f>M176/L176</f>
        <v>712.15970961887717</v>
      </c>
      <c r="O176" s="101">
        <f>L176-I176</f>
        <v>0</v>
      </c>
      <c r="P176" s="102">
        <f>N176-K176</f>
        <v>-112.84029038112283</v>
      </c>
      <c r="Q176" s="103">
        <f>N176/K176</f>
        <v>0.86322389044712389</v>
      </c>
      <c r="R176" s="277"/>
      <c r="S176" s="1">
        <v>0.73907407407407411</v>
      </c>
      <c r="T176" s="2">
        <v>0.76458333333333328</v>
      </c>
      <c r="U176" s="104">
        <v>4.2666666666666409</v>
      </c>
      <c r="V176" s="105">
        <v>36.733333333333213</v>
      </c>
      <c r="W176" s="106"/>
      <c r="X176" s="107"/>
      <c r="Y176" s="262"/>
      <c r="Z176" s="263"/>
      <c r="AA176" s="111">
        <f>M176-J176</f>
        <v>-451.36116152449131</v>
      </c>
      <c r="AB176" s="103">
        <f>M176/J176</f>
        <v>0.86322389044712389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8406</v>
      </c>
      <c r="G177" s="95">
        <f t="shared" si="57"/>
        <v>140043.96</v>
      </c>
      <c r="H177" s="96"/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2874.3920972644396</v>
      </c>
      <c r="N177" s="99">
        <f>M177/L177</f>
        <v>718.5980243161099</v>
      </c>
      <c r="O177" s="101">
        <f>L177-I177</f>
        <v>0</v>
      </c>
      <c r="P177" s="102">
        <f>N177-K177</f>
        <v>-106.4019756838901</v>
      </c>
      <c r="Q177" s="103">
        <f>N177/K177</f>
        <v>0.87102790826195142</v>
      </c>
      <c r="R177" s="277"/>
      <c r="S177" s="1">
        <v>0.76736111111111116</v>
      </c>
      <c r="T177" s="2">
        <v>0.88921296296296293</v>
      </c>
      <c r="U177" s="104">
        <v>4.0000000000001457</v>
      </c>
      <c r="V177" s="105">
        <v>175.46666666666655</v>
      </c>
      <c r="W177" s="106"/>
      <c r="X177" s="107"/>
      <c r="Y177" s="262"/>
      <c r="Z177" s="263"/>
      <c r="AA177" s="111">
        <f>M177-J177</f>
        <v>-425.6079027355604</v>
      </c>
      <c r="AB177" s="103">
        <f>M177/J177</f>
        <v>0.87102790826195142</v>
      </c>
      <c r="AC177" s="268"/>
    </row>
    <row r="178" spans="1:29" ht="15.75" customHeight="1">
      <c r="A178" s="271"/>
      <c r="B178" s="92"/>
      <c r="C178" s="260"/>
      <c r="D178" s="261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7"/>
      <c r="S178" s="1"/>
      <c r="T178" s="2"/>
      <c r="U178" s="104"/>
      <c r="V178" s="105"/>
      <c r="W178" s="106"/>
      <c r="X178" s="107"/>
      <c r="Y178" s="262"/>
      <c r="Z178" s="263"/>
      <c r="AA178" s="111"/>
      <c r="AB178" s="103"/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59">AVERAGE(I175:I190)</f>
        <v>4.333333333333333</v>
      </c>
      <c r="J191" s="138">
        <f t="shared" si="59"/>
        <v>3300</v>
      </c>
      <c r="K191" s="139">
        <f t="shared" ref="K191" si="60">J191/I191</f>
        <v>761.53846153846155</v>
      </c>
      <c r="L191" s="137">
        <f t="shared" ref="L191:M191" si="61">AVERAGE(L175:L190)</f>
        <v>4.333333333333333</v>
      </c>
      <c r="M191" s="138">
        <f t="shared" si="61"/>
        <v>2858.6393216762158</v>
      </c>
      <c r="N191" s="139">
        <f>M191/L191</f>
        <v>659.68599730989604</v>
      </c>
      <c r="O191" s="140">
        <f>L191-I191</f>
        <v>0</v>
      </c>
      <c r="P191" s="141">
        <f>N191-K191</f>
        <v>-101.85246422856551</v>
      </c>
      <c r="Q191" s="142">
        <f>N191/K191</f>
        <v>0.86625433990188372</v>
      </c>
      <c r="R191" s="278"/>
      <c r="S191" s="143">
        <f>S175</f>
        <v>0.70844907407407409</v>
      </c>
      <c r="T191" s="144">
        <f>INDEX(T175:T190,COUNTA(T175:T190))</f>
        <v>0.88921296296296293</v>
      </c>
      <c r="U191" s="145"/>
      <c r="V191" s="156"/>
      <c r="W191" s="89"/>
      <c r="X191" s="91"/>
      <c r="Y191" s="265"/>
      <c r="Z191" s="266"/>
      <c r="AA191" s="157">
        <f>M191-J191</f>
        <v>-441.36067832378421</v>
      </c>
      <c r="AB191" s="142">
        <f>M191/J191</f>
        <v>0.86625433990188361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3817</v>
      </c>
      <c r="G192" s="159">
        <f t="shared" ref="G192:G194" si="62">E192*F192</f>
        <v>69393.06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3025.3632760898217</v>
      </c>
      <c r="N192" s="163">
        <f>M192/L192</f>
        <v>1008.4544253632739</v>
      </c>
      <c r="O192" s="165">
        <f>L192-I192</f>
        <v>0</v>
      </c>
      <c r="P192" s="166">
        <f>N192-K192</f>
        <v>-191.54557463672609</v>
      </c>
      <c r="Q192" s="152">
        <f>N192/K192</f>
        <v>0.84037868780272829</v>
      </c>
      <c r="R192" s="276">
        <f>Q208</f>
        <v>0.83990378384776199</v>
      </c>
      <c r="S192" s="167">
        <v>0.70854166666666663</v>
      </c>
      <c r="T192" s="168">
        <v>0.76111111111111118</v>
      </c>
      <c r="U192" s="169"/>
      <c r="V192" s="170">
        <v>75.700000000000159</v>
      </c>
      <c r="W192" s="173"/>
      <c r="X192" s="151"/>
      <c r="Y192" s="279"/>
      <c r="Z192" s="280"/>
      <c r="AA192" s="109">
        <f>M192-J192</f>
        <v>-574.63672391017826</v>
      </c>
      <c r="AB192" s="152">
        <f>M192/J192</f>
        <v>0.84037868780272829</v>
      </c>
      <c r="AC192" s="267">
        <f>AB208</f>
        <v>0.83990378384776199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5895</v>
      </c>
      <c r="G193" s="95">
        <f t="shared" si="62"/>
        <v>84180.599999999991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3029.1178989437631</v>
      </c>
      <c r="N193" s="99">
        <f>M193/L193</f>
        <v>1009.7059663145877</v>
      </c>
      <c r="O193" s="101">
        <f>L193-I193</f>
        <v>0</v>
      </c>
      <c r="P193" s="102">
        <f>N193-K193</f>
        <v>-190.29403368541227</v>
      </c>
      <c r="Q193" s="103">
        <f>N193/K193</f>
        <v>0.8414216385954898</v>
      </c>
      <c r="R193" s="277"/>
      <c r="S193" s="1">
        <v>0.77446759259259257</v>
      </c>
      <c r="T193" s="2">
        <v>0.85555555555555551</v>
      </c>
      <c r="U193" s="104">
        <v>19.233333333333196</v>
      </c>
      <c r="V193" s="105">
        <v>116.76666666666664</v>
      </c>
      <c r="W193" s="106">
        <v>0.85555555555555551</v>
      </c>
      <c r="X193" s="107">
        <v>0.91249999999999998</v>
      </c>
      <c r="Y193" s="262"/>
      <c r="Z193" s="263"/>
      <c r="AA193" s="111">
        <f>M193-J193</f>
        <v>-570.88210105623693</v>
      </c>
      <c r="AB193" s="103">
        <f>M193/J193</f>
        <v>0.8414216385954898</v>
      </c>
      <c r="AC193" s="268"/>
    </row>
    <row r="194" spans="1:29" ht="15.75" customHeight="1">
      <c r="A194" s="282"/>
      <c r="B194" s="92" t="s">
        <v>115</v>
      </c>
      <c r="C194" s="260" t="s">
        <v>234</v>
      </c>
      <c r="D194" s="261"/>
      <c r="E194" s="93">
        <v>14.28</v>
      </c>
      <c r="F194" s="94">
        <v>4332</v>
      </c>
      <c r="G194" s="95">
        <f t="shared" si="62"/>
        <v>61860.959999999999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3016.4796905222443</v>
      </c>
      <c r="N194" s="99">
        <f>M194/L194</f>
        <v>1005.4932301740814</v>
      </c>
      <c r="O194" s="101">
        <f>L194-I194</f>
        <v>0</v>
      </c>
      <c r="P194" s="102">
        <f>N194-K194</f>
        <v>-194.50676982591858</v>
      </c>
      <c r="Q194" s="103">
        <f>N194/K194</f>
        <v>0.83791102514506788</v>
      </c>
      <c r="R194" s="277"/>
      <c r="S194" s="1">
        <v>0.91249999999999998</v>
      </c>
      <c r="T194" s="2">
        <v>0.97233796296296293</v>
      </c>
      <c r="U194" s="104">
        <v>82.000000000000028</v>
      </c>
      <c r="V194" s="105">
        <v>86.166666666666657</v>
      </c>
      <c r="W194" s="106"/>
      <c r="X194" s="107"/>
      <c r="Y194" s="262"/>
      <c r="Z194" s="263"/>
      <c r="AA194" s="111">
        <f>M194-J194</f>
        <v>-583.52030947775575</v>
      </c>
      <c r="AB194" s="103">
        <f>M194/J194</f>
        <v>0.83791102514506788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3">AVERAGE(I192:I207)</f>
        <v>3</v>
      </c>
      <c r="J208" s="138">
        <f t="shared" si="63"/>
        <v>3600</v>
      </c>
      <c r="K208" s="139">
        <f t="shared" ref="K208" si="64">J208/I208</f>
        <v>1200</v>
      </c>
      <c r="L208" s="137">
        <f t="shared" ref="L208:M208" si="65">AVERAGE(L192:L207)</f>
        <v>3</v>
      </c>
      <c r="M208" s="138">
        <f t="shared" si="65"/>
        <v>3023.6536218519432</v>
      </c>
      <c r="N208" s="139">
        <f t="shared" ref="N208:N214" si="66">M208/L208</f>
        <v>1007.8845406173144</v>
      </c>
      <c r="O208" s="140">
        <f t="shared" ref="O208:O214" si="67">L208-I208</f>
        <v>0</v>
      </c>
      <c r="P208" s="141">
        <f t="shared" ref="P208:P214" si="68">N208-K208</f>
        <v>-192.11545938268557</v>
      </c>
      <c r="Q208" s="142">
        <f t="shared" ref="Q208:Q214" si="69">N208/K208</f>
        <v>0.83990378384776199</v>
      </c>
      <c r="R208" s="278"/>
      <c r="S208" s="143">
        <f>S192</f>
        <v>0.70854166666666663</v>
      </c>
      <c r="T208" s="144">
        <f>INDEX(T192:T207,COUNTA(T192:T207))</f>
        <v>0.97233796296296293</v>
      </c>
      <c r="U208" s="145"/>
      <c r="V208" s="156"/>
      <c r="W208" s="89"/>
      <c r="X208" s="91"/>
      <c r="Y208" s="265"/>
      <c r="Z208" s="266"/>
      <c r="AA208" s="157">
        <f t="shared" ref="AA208:AA214" si="70">M208-J208</f>
        <v>-576.34637814805683</v>
      </c>
      <c r="AB208" s="142">
        <f t="shared" ref="AB208:AB214" si="71">M208/J208</f>
        <v>0.83990378384776199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2120</v>
      </c>
      <c r="G209" s="159">
        <f t="shared" ref="G209:G214" si="72">E209*F209</f>
        <v>38541.599999999999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3">F209/V209*60</f>
        <v>3016.6007905138354</v>
      </c>
      <c r="N209" s="163">
        <f t="shared" si="66"/>
        <v>1005.5335968379451</v>
      </c>
      <c r="O209" s="165">
        <f t="shared" si="67"/>
        <v>0</v>
      </c>
      <c r="P209" s="166">
        <f t="shared" si="68"/>
        <v>-194.46640316205492</v>
      </c>
      <c r="Q209" s="152">
        <f t="shared" si="69"/>
        <v>0.83794466403162093</v>
      </c>
      <c r="R209" s="276">
        <f>Q225</f>
        <v>0.85556459465537338</v>
      </c>
      <c r="S209" s="167">
        <v>0.70833333333333337</v>
      </c>
      <c r="T209" s="168">
        <v>0.73761574074074077</v>
      </c>
      <c r="U209" s="169"/>
      <c r="V209" s="170">
        <v>42.16666666666665</v>
      </c>
      <c r="W209" s="168"/>
      <c r="X209" s="171"/>
      <c r="Y209" s="279"/>
      <c r="Z209" s="280"/>
      <c r="AA209" s="174">
        <f t="shared" si="70"/>
        <v>-583.39920948616464</v>
      </c>
      <c r="AB209" s="152">
        <f t="shared" si="71"/>
        <v>0.83794466403162093</v>
      </c>
      <c r="AC209" s="267">
        <f>AB225</f>
        <v>0.85556459465537338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25.03</v>
      </c>
      <c r="F210" s="94">
        <v>1974</v>
      </c>
      <c r="G210" s="95">
        <f t="shared" si="72"/>
        <v>49409.22</v>
      </c>
      <c r="H210" s="96">
        <v>2</v>
      </c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 t="shared" si="73"/>
        <v>2838.0191693290717</v>
      </c>
      <c r="N210" s="99">
        <f t="shared" si="66"/>
        <v>709.50479233226793</v>
      </c>
      <c r="O210" s="101">
        <f t="shared" si="67"/>
        <v>0</v>
      </c>
      <c r="P210" s="102">
        <f t="shared" si="68"/>
        <v>-115.49520766773207</v>
      </c>
      <c r="Q210" s="103">
        <f t="shared" si="69"/>
        <v>0.86000580888759748</v>
      </c>
      <c r="R210" s="277"/>
      <c r="S210" s="1">
        <v>0.75018518518518518</v>
      </c>
      <c r="T210" s="2">
        <v>0.77916666666666667</v>
      </c>
      <c r="U210" s="104">
        <v>18.099999999999952</v>
      </c>
      <c r="V210" s="105">
        <v>41.733333333333356</v>
      </c>
      <c r="W210" s="106"/>
      <c r="X210" s="113"/>
      <c r="Y210" s="262"/>
      <c r="Z210" s="263"/>
      <c r="AA210" s="175">
        <f t="shared" si="70"/>
        <v>-461.9808306709283</v>
      </c>
      <c r="AB210" s="103">
        <f t="shared" si="71"/>
        <v>0.86000580888759748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24.82</v>
      </c>
      <c r="F211" s="94">
        <v>986</v>
      </c>
      <c r="G211" s="95">
        <f t="shared" si="72"/>
        <v>24472.52</v>
      </c>
      <c r="H211" s="96">
        <v>2</v>
      </c>
      <c r="I211" s="97">
        <v>4</v>
      </c>
      <c r="J211" s="98">
        <v>3300</v>
      </c>
      <c r="K211" s="99">
        <f t="shared" si="58"/>
        <v>825</v>
      </c>
      <c r="L211" s="100">
        <v>4</v>
      </c>
      <c r="M211" s="98">
        <f t="shared" si="73"/>
        <v>2821.6216216216394</v>
      </c>
      <c r="N211" s="99">
        <f t="shared" si="66"/>
        <v>705.40540540540985</v>
      </c>
      <c r="O211" s="101">
        <f t="shared" si="67"/>
        <v>0</v>
      </c>
      <c r="P211" s="102">
        <f t="shared" si="68"/>
        <v>-119.59459459459015</v>
      </c>
      <c r="Q211" s="103">
        <f t="shared" si="69"/>
        <v>0.85503685503686044</v>
      </c>
      <c r="R211" s="277"/>
      <c r="S211" s="1">
        <v>0.79101851851851857</v>
      </c>
      <c r="T211" s="2">
        <v>0.80557870370370366</v>
      </c>
      <c r="U211" s="104">
        <v>17.066666666666723</v>
      </c>
      <c r="V211" s="105">
        <v>20.966666666666534</v>
      </c>
      <c r="W211" s="106"/>
      <c r="X211" s="113"/>
      <c r="Y211" s="262"/>
      <c r="Z211" s="263"/>
      <c r="AA211" s="175">
        <f t="shared" si="70"/>
        <v>-478.37837837836059</v>
      </c>
      <c r="AB211" s="103">
        <f t="shared" si="71"/>
        <v>0.85503685503686044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2389</v>
      </c>
      <c r="G212" s="95">
        <f t="shared" si="72"/>
        <v>43432.02</v>
      </c>
      <c r="H212" s="96"/>
      <c r="I212" s="97">
        <v>4</v>
      </c>
      <c r="J212" s="98">
        <v>3000</v>
      </c>
      <c r="K212" s="99">
        <f t="shared" si="58"/>
        <v>750</v>
      </c>
      <c r="L212" s="100">
        <v>4</v>
      </c>
      <c r="M212" s="98">
        <f t="shared" si="73"/>
        <v>2606.9718096392839</v>
      </c>
      <c r="N212" s="99">
        <f t="shared" si="66"/>
        <v>651.74295240982099</v>
      </c>
      <c r="O212" s="101">
        <f t="shared" si="67"/>
        <v>0</v>
      </c>
      <c r="P212" s="102">
        <f t="shared" si="68"/>
        <v>-98.257047590179013</v>
      </c>
      <c r="Q212" s="103">
        <f t="shared" si="69"/>
        <v>0.86899060321309463</v>
      </c>
      <c r="R212" s="277"/>
      <c r="S212" s="1">
        <v>0.81667824074074069</v>
      </c>
      <c r="T212" s="2">
        <v>0.85486111111111107</v>
      </c>
      <c r="U212" s="104">
        <v>15.983333333333327</v>
      </c>
      <c r="V212" s="105">
        <v>54.983333333333348</v>
      </c>
      <c r="W212" s="106">
        <v>0.85486111111111107</v>
      </c>
      <c r="X212" s="107">
        <v>0.90972222222222199</v>
      </c>
      <c r="Y212" s="262"/>
      <c r="Z212" s="263"/>
      <c r="AA212" s="175">
        <f t="shared" si="70"/>
        <v>-393.02819036071605</v>
      </c>
      <c r="AB212" s="103">
        <f t="shared" si="71"/>
        <v>0.86899060321309463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1086</v>
      </c>
      <c r="G213" s="95">
        <f t="shared" si="72"/>
        <v>27182.58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 t="shared" si="73"/>
        <v>2824.8554913294365</v>
      </c>
      <c r="N213" s="99">
        <f t="shared" si="66"/>
        <v>706.21387283235913</v>
      </c>
      <c r="O213" s="101">
        <f t="shared" si="67"/>
        <v>0</v>
      </c>
      <c r="P213" s="102">
        <f t="shared" si="68"/>
        <v>-118.78612716764087</v>
      </c>
      <c r="Q213" s="103">
        <f t="shared" si="69"/>
        <v>0.8560168155543747</v>
      </c>
      <c r="R213" s="277"/>
      <c r="S213" s="1">
        <v>0.90972222222222199</v>
      </c>
      <c r="T213" s="2">
        <v>0.92574074074074075</v>
      </c>
      <c r="U213" s="104">
        <v>78.999999999999716</v>
      </c>
      <c r="V213" s="105">
        <v>23.066666666667022</v>
      </c>
      <c r="W213" s="106"/>
      <c r="X213" s="107"/>
      <c r="Y213" s="262"/>
      <c r="Z213" s="263"/>
      <c r="AA213" s="175">
        <f t="shared" si="70"/>
        <v>-475.14450867056348</v>
      </c>
      <c r="AB213" s="103">
        <f t="shared" si="71"/>
        <v>0.8560168155543747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24.82</v>
      </c>
      <c r="F214" s="94">
        <v>2401</v>
      </c>
      <c r="G214" s="115">
        <f t="shared" si="72"/>
        <v>59592.82</v>
      </c>
      <c r="H214" s="116"/>
      <c r="I214" s="97">
        <v>4</v>
      </c>
      <c r="J214" s="98">
        <v>3300</v>
      </c>
      <c r="K214" s="99">
        <f t="shared" si="58"/>
        <v>825</v>
      </c>
      <c r="L214" s="100">
        <v>4</v>
      </c>
      <c r="M214" s="98">
        <f t="shared" si="73"/>
        <v>2832.110091743124</v>
      </c>
      <c r="N214" s="99">
        <f t="shared" si="66"/>
        <v>708.02752293578101</v>
      </c>
      <c r="O214" s="101">
        <f t="shared" si="67"/>
        <v>0</v>
      </c>
      <c r="P214" s="102">
        <f t="shared" si="68"/>
        <v>-116.97247706421899</v>
      </c>
      <c r="Q214" s="103">
        <f t="shared" si="69"/>
        <v>0.85821517931609814</v>
      </c>
      <c r="R214" s="277"/>
      <c r="S214" s="1">
        <v>0.93759259259259264</v>
      </c>
      <c r="T214" s="2">
        <v>0.97291666666666665</v>
      </c>
      <c r="U214" s="104">
        <v>17.066666666666723</v>
      </c>
      <c r="V214" s="105">
        <v>50.866666666666575</v>
      </c>
      <c r="W214" s="106"/>
      <c r="X214" s="4"/>
      <c r="Y214" s="262"/>
      <c r="Z214" s="263"/>
      <c r="AA214" s="175">
        <f t="shared" si="70"/>
        <v>-467.88990825687597</v>
      </c>
      <c r="AB214" s="103">
        <f t="shared" si="71"/>
        <v>0.85821517931609814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74">AVERAGE(I209:I224)</f>
        <v>3.8333333333333335</v>
      </c>
      <c r="J225" s="138">
        <f t="shared" si="74"/>
        <v>3300</v>
      </c>
      <c r="K225" s="139">
        <f t="shared" ref="K225" si="75">J225/I225</f>
        <v>860.86956521739125</v>
      </c>
      <c r="L225" s="137">
        <f t="shared" ref="L225:M225" si="76">AVERAGE(L209:L224)</f>
        <v>3.8333333333333335</v>
      </c>
      <c r="M225" s="138">
        <f t="shared" si="76"/>
        <v>2823.3631623627321</v>
      </c>
      <c r="N225" s="139">
        <f>M225/L225</f>
        <v>736.52952061636483</v>
      </c>
      <c r="O225" s="140">
        <f>L225-I225</f>
        <v>0</v>
      </c>
      <c r="P225" s="141">
        <f>N225-K225</f>
        <v>-124.34004460102642</v>
      </c>
      <c r="Q225" s="142">
        <f>N225/K225</f>
        <v>0.85556459465537338</v>
      </c>
      <c r="R225" s="278"/>
      <c r="S225" s="143">
        <f>S209</f>
        <v>0.70833333333333337</v>
      </c>
      <c r="T225" s="144">
        <f>INDEX(T209:T224,COUNTA(T209:T224))</f>
        <v>0.97291666666666665</v>
      </c>
      <c r="U225" s="145"/>
      <c r="V225" s="156"/>
      <c r="W225" s="135"/>
      <c r="X225" s="139"/>
      <c r="Y225" s="265"/>
      <c r="Z225" s="266"/>
      <c r="AA225" s="177">
        <f>M225-J225</f>
        <v>-476.63683763726794</v>
      </c>
      <c r="AB225" s="142">
        <f>M225/J225</f>
        <v>0.85556459465537338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306" priority="1" operator="greaterThan">
      <formula>0</formula>
    </cfRule>
  </conditionalFormatting>
  <conditionalFormatting sqref="P5:P225 AA5:AA225">
    <cfRule type="cellIs" dxfId="305" priority="4" operator="lessThan">
      <formula>0</formula>
    </cfRule>
  </conditionalFormatting>
  <conditionalFormatting sqref="Q5:Q225 AB5:AB225">
    <cfRule type="cellIs" dxfId="304" priority="2" operator="greaterThan">
      <formula>1</formula>
    </cfRule>
    <cfRule type="cellIs" dxfId="303" priority="3" operator="lessThan">
      <formula>0.8</formula>
    </cfRule>
  </conditionalFormatting>
  <conditionalFormatting sqref="AC5:AC23 R5:R225 AC124:AC129">
    <cfRule type="cellIs" dxfId="302" priority="5" operator="lessThan">
      <formula>0.8</formula>
    </cfRule>
  </conditionalFormatting>
  <conditionalFormatting sqref="AC29:AC37">
    <cfRule type="cellIs" dxfId="301" priority="15" operator="lessThan">
      <formula>0.8</formula>
    </cfRule>
  </conditionalFormatting>
  <conditionalFormatting sqref="AC39:AC44">
    <cfRule type="cellIs" dxfId="300" priority="14" operator="lessThan">
      <formula>0.8</formula>
    </cfRule>
  </conditionalFormatting>
  <conditionalFormatting sqref="AC56">
    <cfRule type="cellIs" dxfId="299" priority="16" operator="lessThan">
      <formula>0.8</formula>
    </cfRule>
  </conditionalFormatting>
  <conditionalFormatting sqref="AC73">
    <cfRule type="cellIs" dxfId="298" priority="13" operator="lessThan">
      <formula>0.8</formula>
    </cfRule>
  </conditionalFormatting>
  <conditionalFormatting sqref="AC90">
    <cfRule type="cellIs" dxfId="297" priority="7" operator="lessThan">
      <formula>0.8</formula>
    </cfRule>
  </conditionalFormatting>
  <conditionalFormatting sqref="AC107:AC112">
    <cfRule type="cellIs" dxfId="296" priority="6" operator="lessThan">
      <formula>0.8</formula>
    </cfRule>
  </conditionalFormatting>
  <conditionalFormatting sqref="AC141:AC146">
    <cfRule type="cellIs" dxfId="295" priority="12" operator="lessThan">
      <formula>0.8</formula>
    </cfRule>
  </conditionalFormatting>
  <conditionalFormatting sqref="AC158">
    <cfRule type="cellIs" dxfId="294" priority="11" operator="lessThan">
      <formula>0.8</formula>
    </cfRule>
  </conditionalFormatting>
  <conditionalFormatting sqref="AC175">
    <cfRule type="cellIs" dxfId="293" priority="10" operator="lessThan">
      <formula>0.8</formula>
    </cfRule>
  </conditionalFormatting>
  <conditionalFormatting sqref="AC192">
    <cfRule type="cellIs" dxfId="292" priority="9" operator="lessThan">
      <formula>0.8</formula>
    </cfRule>
  </conditionalFormatting>
  <conditionalFormatting sqref="AC209:AC214">
    <cfRule type="cellIs" dxfId="291" priority="8" operator="lessThan">
      <formula>0.8</formula>
    </cfRule>
  </conditionalFormatting>
  <dataValidations count="1">
    <dataValidation type="list" allowBlank="1" showInputMessage="1" showErrorMessage="1" sqref="Y5:Z225" xr:uid="{6B602E9E-887A-4E3F-8BAF-F4FDF86B3B2F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FC52-173C-49B2-A029-ACD2DAAD7369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P47" sqref="P47"/>
      <selection pane="bottomLeft" activeCell="P47" sqref="P4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95869</v>
      </c>
      <c r="E1" s="77" t="s">
        <v>3</v>
      </c>
      <c r="F1" s="78">
        <f>SUM(G5:G157)</f>
        <v>4227179.28</v>
      </c>
      <c r="G1" s="79" t="s">
        <v>73</v>
      </c>
      <c r="H1" s="80">
        <f>L21+L38+L55+L72+L89+L106+L123+L140+L157</f>
        <v>169.78571428571428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45911</v>
      </c>
      <c r="B2" s="326"/>
      <c r="C2" s="82" t="s">
        <v>34</v>
      </c>
      <c r="D2" s="83">
        <f>AVERAGE(N21,N38,N55,N72,N89,N106,N123,N140,N157)</f>
        <v>139.89542657408245</v>
      </c>
      <c r="E2" s="83" t="s">
        <v>80</v>
      </c>
      <c r="F2" s="84">
        <f>F1/D1</f>
        <v>44.093286463820426</v>
      </c>
      <c r="G2" s="85" t="s">
        <v>81</v>
      </c>
      <c r="H2" s="86">
        <f>COUNT(H5:H157)</f>
        <v>0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3390</v>
      </c>
      <c r="G5" s="159">
        <f t="shared" ref="G5:G6" si="0">E5*F5</f>
        <v>66783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1064.4570431748798</v>
      </c>
      <c r="N5" s="163">
        <f>M5/L5</f>
        <v>81.88131101345229</v>
      </c>
      <c r="O5" s="179">
        <f>L5-I5</f>
        <v>0</v>
      </c>
      <c r="P5" s="180">
        <f>N5-K5</f>
        <v>-10.426381294240016</v>
      </c>
      <c r="Q5" s="132">
        <f>N5/K5</f>
        <v>0.88704753597906649</v>
      </c>
      <c r="R5" s="277">
        <f>Q21</f>
        <v>0.87943883861637073</v>
      </c>
      <c r="S5" s="167">
        <v>0.25</v>
      </c>
      <c r="T5" s="168">
        <v>0.38269675925925928</v>
      </c>
      <c r="U5" s="169"/>
      <c r="V5" s="170">
        <v>191.08333333333337</v>
      </c>
      <c r="W5" s="87"/>
      <c r="X5" s="88"/>
      <c r="Y5" s="279"/>
      <c r="Z5" s="280"/>
      <c r="AA5" s="109">
        <f>M5-J5</f>
        <v>-135.5429568251202</v>
      </c>
      <c r="AB5" s="110">
        <f>M5/J5</f>
        <v>0.88704753597906649</v>
      </c>
      <c r="AC5" s="292">
        <f>AB21</f>
        <v>0.87943883861637073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2316</v>
      </c>
      <c r="G6" s="95">
        <f t="shared" si="0"/>
        <v>69410.52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2277.4105435673291</v>
      </c>
      <c r="N6" s="99">
        <f>M6/L6</f>
        <v>113.87052717836646</v>
      </c>
      <c r="O6" s="101">
        <f>L6-I6</f>
        <v>0</v>
      </c>
      <c r="P6" s="102">
        <f>N6-K6</f>
        <v>-16.129472821633541</v>
      </c>
      <c r="Q6" s="103">
        <f>N6/K6</f>
        <v>0.87592713214128048</v>
      </c>
      <c r="R6" s="277"/>
      <c r="S6" s="1">
        <v>0.49861111111111112</v>
      </c>
      <c r="T6" s="2">
        <v>0.54098379629629634</v>
      </c>
      <c r="U6" s="104">
        <v>57.000000000000036</v>
      </c>
      <c r="V6" s="105">
        <v>61.016666666666723</v>
      </c>
      <c r="W6" s="2"/>
      <c r="X6" s="107"/>
      <c r="Y6" s="262"/>
      <c r="Z6" s="263"/>
      <c r="AA6" s="111">
        <f>M6-J6</f>
        <v>-322.58945643267089</v>
      </c>
      <c r="AB6" s="112">
        <f>M6/J6</f>
        <v>0.87592713214128037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1670.9337933711045</v>
      </c>
      <c r="N21" s="139">
        <f t="shared" ref="N21:N27" si="5">M21/L21</f>
        <v>101.2687147497639</v>
      </c>
      <c r="O21" s="140">
        <f t="shared" ref="O21:O27" si="6">L21-I21</f>
        <v>0</v>
      </c>
      <c r="P21" s="141">
        <f t="shared" ref="P21:P27" si="7">N21-K21</f>
        <v>-13.882800401751254</v>
      </c>
      <c r="Q21" s="142">
        <f t="shared" ref="Q21:Q27" si="8">N21/K21</f>
        <v>0.87943883861637073</v>
      </c>
      <c r="R21" s="278"/>
      <c r="S21" s="143">
        <f>S5</f>
        <v>0.25</v>
      </c>
      <c r="T21" s="144">
        <f>INDEX(T5:T20,COUNTA(T5:T20))</f>
        <v>0.54098379629629634</v>
      </c>
      <c r="U21" s="145"/>
      <c r="V21" s="145"/>
      <c r="W21" s="146"/>
      <c r="X21" s="147"/>
      <c r="Y21" s="265"/>
      <c r="Z21" s="266"/>
      <c r="AA21" s="148">
        <f t="shared" ref="AA21:AA27" si="9">M21-J21</f>
        <v>-229.06620662889554</v>
      </c>
      <c r="AB21" s="149">
        <f t="shared" ref="AB21:AB27" si="10">M21/J21</f>
        <v>0.87943883861637073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1081</v>
      </c>
      <c r="G22" s="159">
        <f t="shared" ref="G22:G27" si="11">E22*F22</f>
        <v>77702.28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1711.3456464379944</v>
      </c>
      <c r="N22" s="163">
        <f t="shared" si="5"/>
        <v>65.820986401461326</v>
      </c>
      <c r="O22" s="165">
        <f t="shared" si="6"/>
        <v>0</v>
      </c>
      <c r="P22" s="166">
        <f t="shared" si="7"/>
        <v>-11.102090521615594</v>
      </c>
      <c r="Q22" s="152">
        <f t="shared" si="8"/>
        <v>0.85567282321899729</v>
      </c>
      <c r="R22" s="276">
        <f>Q38</f>
        <v>0.86296740257793458</v>
      </c>
      <c r="S22" s="167">
        <v>0.29173611111111108</v>
      </c>
      <c r="T22" s="168">
        <v>0.31805555555555554</v>
      </c>
      <c r="U22" s="169"/>
      <c r="V22" s="170">
        <v>37.900000000000006</v>
      </c>
      <c r="W22" s="181"/>
      <c r="X22" s="163"/>
      <c r="Y22" s="279"/>
      <c r="Z22" s="280"/>
      <c r="AA22" s="109">
        <f t="shared" si="9"/>
        <v>-288.65435356200555</v>
      </c>
      <c r="AB22" s="152">
        <f t="shared" si="10"/>
        <v>0.85567282321899718</v>
      </c>
      <c r="AC22" s="352">
        <f>AB38</f>
        <v>0.86296740257793469</v>
      </c>
    </row>
    <row r="23" spans="1:43" ht="15.75" customHeight="1">
      <c r="A23" s="282"/>
      <c r="B23" s="92" t="s">
        <v>169</v>
      </c>
      <c r="C23" s="286" t="s">
        <v>170</v>
      </c>
      <c r="D23" s="286"/>
      <c r="E23" s="93">
        <v>51.86</v>
      </c>
      <c r="F23" s="94">
        <v>1462</v>
      </c>
      <c r="G23" s="95">
        <f t="shared" si="11"/>
        <v>75819.319999999992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1721.1249182472204</v>
      </c>
      <c r="N23" s="99">
        <f t="shared" si="5"/>
        <v>66.197112240277704</v>
      </c>
      <c r="O23" s="101">
        <f t="shared" si="6"/>
        <v>0</v>
      </c>
      <c r="P23" s="102">
        <f t="shared" si="7"/>
        <v>-10.725964682799216</v>
      </c>
      <c r="Q23" s="103">
        <f t="shared" si="8"/>
        <v>0.86056245912361018</v>
      </c>
      <c r="R23" s="277"/>
      <c r="S23" s="1">
        <v>0.32085648148148149</v>
      </c>
      <c r="T23" s="2">
        <v>0.35625000000000001</v>
      </c>
      <c r="U23" s="104">
        <v>4.0333333333333776</v>
      </c>
      <c r="V23" s="105">
        <v>50.966666666666669</v>
      </c>
      <c r="W23" s="106"/>
      <c r="X23" s="107"/>
      <c r="Y23" s="262"/>
      <c r="Z23" s="263"/>
      <c r="AA23" s="111">
        <f t="shared" si="9"/>
        <v>-278.87508175277958</v>
      </c>
      <c r="AB23" s="103">
        <f t="shared" si="10"/>
        <v>0.86056245912361018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4079</v>
      </c>
      <c r="G24" s="95">
        <f t="shared" si="11"/>
        <v>231564.83000000002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1748.559180757323</v>
      </c>
      <c r="N24" s="99">
        <f t="shared" si="5"/>
        <v>67.252276182973958</v>
      </c>
      <c r="O24" s="101">
        <f t="shared" si="6"/>
        <v>0</v>
      </c>
      <c r="P24" s="102">
        <f t="shared" si="7"/>
        <v>-9.6708007401029619</v>
      </c>
      <c r="Q24" s="103">
        <f t="shared" si="8"/>
        <v>0.87427959037866154</v>
      </c>
      <c r="R24" s="277"/>
      <c r="S24" s="1">
        <v>0.35974537037037035</v>
      </c>
      <c r="T24" s="2">
        <v>0.45694444444444443</v>
      </c>
      <c r="U24" s="104">
        <v>5.0333333333332941</v>
      </c>
      <c r="V24" s="105">
        <v>139.96666666666667</v>
      </c>
      <c r="W24" s="106"/>
      <c r="X24" s="107"/>
      <c r="Y24" s="262"/>
      <c r="Z24" s="263"/>
      <c r="AA24" s="111">
        <f t="shared" si="9"/>
        <v>-251.44081924267698</v>
      </c>
      <c r="AB24" s="103">
        <f t="shared" si="10"/>
        <v>0.87427959037866154</v>
      </c>
      <c r="AC24" s="294"/>
    </row>
    <row r="25" spans="1:43" ht="15.75" customHeight="1">
      <c r="A25" s="282"/>
      <c r="B25" s="92" t="s">
        <v>169</v>
      </c>
      <c r="C25" s="286" t="s">
        <v>211</v>
      </c>
      <c r="D25" s="286"/>
      <c r="E25" s="93">
        <v>57.3</v>
      </c>
      <c r="F25" s="94">
        <v>1020</v>
      </c>
      <c r="G25" s="95">
        <f t="shared" si="11"/>
        <v>58446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1714.2857142857149</v>
      </c>
      <c r="N25" s="99">
        <f t="shared" si="5"/>
        <v>65.934065934065956</v>
      </c>
      <c r="O25" s="101">
        <f t="shared" si="6"/>
        <v>0</v>
      </c>
      <c r="P25" s="102">
        <f t="shared" si="7"/>
        <v>-10.989010989010964</v>
      </c>
      <c r="Q25" s="103">
        <f t="shared" si="8"/>
        <v>0.85714285714285743</v>
      </c>
      <c r="R25" s="277"/>
      <c r="S25" s="1">
        <v>0.46062500000000001</v>
      </c>
      <c r="T25" s="2">
        <v>0.48541666666666666</v>
      </c>
      <c r="U25" s="104">
        <v>5.3000000000000291</v>
      </c>
      <c r="V25" s="105">
        <v>35.699999999999989</v>
      </c>
      <c r="W25" s="106">
        <v>0.48541666666666666</v>
      </c>
      <c r="X25" s="107">
        <v>0.52666666666666662</v>
      </c>
      <c r="Y25" s="262"/>
      <c r="Z25" s="263"/>
      <c r="AA25" s="111">
        <f t="shared" si="9"/>
        <v>-285.7142857142851</v>
      </c>
      <c r="AB25" s="103">
        <f t="shared" si="10"/>
        <v>0.85714285714285743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1566</v>
      </c>
      <c r="G26" s="95">
        <f t="shared" si="11"/>
        <v>89731.799999999988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1720.8791208791188</v>
      </c>
      <c r="N26" s="99">
        <f t="shared" si="5"/>
        <v>68.835164835164747</v>
      </c>
      <c r="O26" s="101">
        <f t="shared" si="6"/>
        <v>0</v>
      </c>
      <c r="P26" s="102">
        <f t="shared" si="7"/>
        <v>-11.164835164835253</v>
      </c>
      <c r="Q26" s="103">
        <f t="shared" si="8"/>
        <v>0.86043956043955938</v>
      </c>
      <c r="R26" s="277"/>
      <c r="S26" s="1">
        <v>0.52666666666666662</v>
      </c>
      <c r="T26" s="2">
        <v>0.56458333333333333</v>
      </c>
      <c r="U26" s="104">
        <v>59.399999999999935</v>
      </c>
      <c r="V26" s="105">
        <v>54.600000000000065</v>
      </c>
      <c r="W26" s="106"/>
      <c r="X26" s="107"/>
      <c r="Y26" s="262"/>
      <c r="Z26" s="263"/>
      <c r="AA26" s="111">
        <f t="shared" si="9"/>
        <v>-279.12087912088123</v>
      </c>
      <c r="AB26" s="103">
        <f t="shared" si="10"/>
        <v>0.86043956043955938</v>
      </c>
      <c r="AC26" s="294"/>
    </row>
    <row r="27" spans="1:43" ht="15.75" customHeight="1">
      <c r="A27" s="282"/>
      <c r="B27" s="92" t="s">
        <v>172</v>
      </c>
      <c r="C27" s="286" t="s">
        <v>182</v>
      </c>
      <c r="D27" s="286"/>
      <c r="E27" s="93">
        <v>77.34</v>
      </c>
      <c r="F27" s="94">
        <v>3316</v>
      </c>
      <c r="G27" s="115">
        <f t="shared" si="11"/>
        <v>256459.44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1739.4142503278447</v>
      </c>
      <c r="N27" s="99">
        <f t="shared" si="5"/>
        <v>69.576570013113781</v>
      </c>
      <c r="O27" s="101">
        <f t="shared" si="6"/>
        <v>0</v>
      </c>
      <c r="P27" s="102">
        <f t="shared" si="7"/>
        <v>-10.423429986886219</v>
      </c>
      <c r="Q27" s="103">
        <f t="shared" si="8"/>
        <v>0.86970712516392223</v>
      </c>
      <c r="R27" s="277"/>
      <c r="S27" s="1">
        <v>0.56736111111111109</v>
      </c>
      <c r="T27" s="2">
        <v>0.64679398148148148</v>
      </c>
      <c r="U27" s="104">
        <v>3.9999999999999858</v>
      </c>
      <c r="V27" s="105">
        <v>114.38333333333335</v>
      </c>
      <c r="W27" s="106"/>
      <c r="X27" s="107"/>
      <c r="Y27" s="262"/>
      <c r="Z27" s="263"/>
      <c r="AA27" s="111">
        <f t="shared" si="9"/>
        <v>-260.58574967215532</v>
      </c>
      <c r="AB27" s="103">
        <f t="shared" si="10"/>
        <v>0.86970712516392235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25.666666666666668</v>
      </c>
      <c r="J38" s="138">
        <f t="shared" si="14"/>
        <v>2000</v>
      </c>
      <c r="K38" s="139">
        <f t="shared" ref="K38" si="15">J38/I38</f>
        <v>77.922077922077918</v>
      </c>
      <c r="L38" s="137">
        <f t="shared" ref="L38:M38" si="16">AVERAGE(L22:L37)</f>
        <v>25.666666666666668</v>
      </c>
      <c r="M38" s="138">
        <f t="shared" si="16"/>
        <v>1725.9348051558693</v>
      </c>
      <c r="N38" s="139">
        <f>M38/L38</f>
        <v>67.244213187891006</v>
      </c>
      <c r="O38" s="140">
        <f>L38-I38</f>
        <v>0</v>
      </c>
      <c r="P38" s="141">
        <f>N38-K38</f>
        <v>-10.677864734186912</v>
      </c>
      <c r="Q38" s="142">
        <f>N38/K38</f>
        <v>0.86296740257793458</v>
      </c>
      <c r="R38" s="278"/>
      <c r="S38" s="143">
        <f>S22</f>
        <v>0.29173611111111108</v>
      </c>
      <c r="T38" s="144">
        <f>INDEX(T22:T37,COUNTA(T22:T37))</f>
        <v>0.64679398148148148</v>
      </c>
      <c r="U38" s="145"/>
      <c r="V38" s="156"/>
      <c r="W38" s="135"/>
      <c r="X38" s="139"/>
      <c r="Y38" s="265"/>
      <c r="Z38" s="266"/>
      <c r="AA38" s="157">
        <f>M38-J38</f>
        <v>-274.0651948441307</v>
      </c>
      <c r="AB38" s="142">
        <f>M38/J38</f>
        <v>0.86296740257793469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1804</v>
      </c>
      <c r="G39" s="159">
        <f t="shared" ref="G39:G42" si="17">E39*F39</f>
        <v>89334.080000000002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1724.9402390438254</v>
      </c>
      <c r="N39" s="163">
        <f>M39/L39</f>
        <v>71.872509960159391</v>
      </c>
      <c r="O39" s="165">
        <f>L39-I39</f>
        <v>0</v>
      </c>
      <c r="P39" s="166">
        <f>N39-K39</f>
        <v>-11.460823373173938</v>
      </c>
      <c r="Q39" s="152">
        <f>N39/K39</f>
        <v>0.86247011952191277</v>
      </c>
      <c r="R39" s="276">
        <f>Q55</f>
        <v>0.86701348870193706</v>
      </c>
      <c r="S39" s="167">
        <v>0.29184027777777777</v>
      </c>
      <c r="T39" s="168">
        <v>0.33541666666666664</v>
      </c>
      <c r="U39" s="169"/>
      <c r="V39" s="170">
        <v>62.749999999999979</v>
      </c>
      <c r="W39" s="87"/>
      <c r="X39" s="88"/>
      <c r="Y39" s="279"/>
      <c r="Z39" s="280"/>
      <c r="AA39" s="109">
        <f>M39-J39</f>
        <v>-275.05976095617461</v>
      </c>
      <c r="AB39" s="152">
        <f>M39/J39</f>
        <v>0.86247011952191266</v>
      </c>
      <c r="AC39" s="352">
        <f>AB55</f>
        <v>0.86701348870193706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1896</v>
      </c>
      <c r="G40" s="95">
        <f t="shared" si="17"/>
        <v>98250.72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1554.8063781321196</v>
      </c>
      <c r="N40" s="99">
        <f>M40/L40</f>
        <v>70.673017187823618</v>
      </c>
      <c r="O40" s="101">
        <f>L40-I40</f>
        <v>0</v>
      </c>
      <c r="P40" s="102">
        <f>N40-K40</f>
        <v>-11.145164630358195</v>
      </c>
      <c r="Q40" s="103">
        <f>N40/K40</f>
        <v>0.8637813211845109</v>
      </c>
      <c r="R40" s="277"/>
      <c r="S40" s="1">
        <v>0.33819444444444446</v>
      </c>
      <c r="T40" s="2">
        <v>0.38900462962962962</v>
      </c>
      <c r="U40" s="104">
        <v>4.0000000000000657</v>
      </c>
      <c r="V40" s="105">
        <v>73.166666666666615</v>
      </c>
      <c r="W40" s="106"/>
      <c r="X40" s="107"/>
      <c r="Y40" s="262"/>
      <c r="Z40" s="263"/>
      <c r="AA40" s="111">
        <f>M40-J40</f>
        <v>-245.19362186788044</v>
      </c>
      <c r="AB40" s="103">
        <f>M40/J40</f>
        <v>0.8637813211845109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2316</v>
      </c>
      <c r="G41" s="95">
        <f t="shared" si="17"/>
        <v>137431.44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1733.3887733887732</v>
      </c>
      <c r="N41" s="99">
        <f>M41/L41</f>
        <v>72.224532224532211</v>
      </c>
      <c r="O41" s="101">
        <f>L41-I41</f>
        <v>0</v>
      </c>
      <c r="P41" s="102">
        <f>N41-K41</f>
        <v>-11.108801108801117</v>
      </c>
      <c r="Q41" s="103">
        <f>N41/K41</f>
        <v>0.86669438669438659</v>
      </c>
      <c r="R41" s="277"/>
      <c r="S41" s="1">
        <v>0.3923611111111111</v>
      </c>
      <c r="T41" s="2">
        <v>0.44803240740740741</v>
      </c>
      <c r="U41" s="104">
        <v>4.8333333333333428</v>
      </c>
      <c r="V41" s="105">
        <v>80.166666666666671</v>
      </c>
      <c r="W41" s="106">
        <v>0.44803240740740741</v>
      </c>
      <c r="X41" s="107">
        <v>0.48776620370370372</v>
      </c>
      <c r="Y41" s="262"/>
      <c r="Z41" s="263"/>
      <c r="AA41" s="111">
        <f>M41-J41</f>
        <v>-266.61122661122681</v>
      </c>
      <c r="AB41" s="103">
        <f>M41/J41</f>
        <v>0.86669438669438659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4406</v>
      </c>
      <c r="G42" s="95">
        <f t="shared" si="17"/>
        <v>258500.02000000002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1749.5698213103908</v>
      </c>
      <c r="N42" s="99">
        <f>M42/L42</f>
        <v>72.898742554599622</v>
      </c>
      <c r="O42" s="101">
        <f>L42-I42</f>
        <v>0</v>
      </c>
      <c r="P42" s="102">
        <f>N42-K42</f>
        <v>-10.434590778733707</v>
      </c>
      <c r="Q42" s="103">
        <f>N42/K42</f>
        <v>0.87478491065519548</v>
      </c>
      <c r="R42" s="277"/>
      <c r="S42" s="1">
        <v>0.48776620370370372</v>
      </c>
      <c r="T42" s="2">
        <v>0.59269675925925924</v>
      </c>
      <c r="U42" s="104">
        <v>57.216666666666683</v>
      </c>
      <c r="V42" s="105">
        <v>151.09999999999997</v>
      </c>
      <c r="W42" s="106"/>
      <c r="X42" s="107"/>
      <c r="Y42" s="262"/>
      <c r="Z42" s="263"/>
      <c r="AA42" s="111">
        <f>M42-J42</f>
        <v>-250.43017868960919</v>
      </c>
      <c r="AB42" s="103">
        <f>M42/J42</f>
        <v>0.87478491065519537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23.5</v>
      </c>
      <c r="J55" s="138">
        <f t="shared" si="18"/>
        <v>1950</v>
      </c>
      <c r="K55" s="139">
        <f t="shared" ref="K55" si="19">J55/I55</f>
        <v>82.978723404255319</v>
      </c>
      <c r="L55" s="137">
        <f t="shared" ref="L55:M55" si="20">AVERAGE(L39:L54)</f>
        <v>23.5</v>
      </c>
      <c r="M55" s="138">
        <f t="shared" si="20"/>
        <v>1690.6763029687772</v>
      </c>
      <c r="N55" s="139">
        <f>M55/L55</f>
        <v>71.943672466756482</v>
      </c>
      <c r="O55" s="140">
        <f>L55-I55</f>
        <v>0</v>
      </c>
      <c r="P55" s="141">
        <f>N55-K55</f>
        <v>-11.035050937498838</v>
      </c>
      <c r="Q55" s="142">
        <f>N55/K55</f>
        <v>0.86701348870193706</v>
      </c>
      <c r="R55" s="278"/>
      <c r="S55" s="143">
        <f>S39</f>
        <v>0.29184027777777777</v>
      </c>
      <c r="T55" s="144">
        <f>INDEX(T39:T54,COUNTA(T39:T54))</f>
        <v>0.59269675925925924</v>
      </c>
      <c r="U55" s="145"/>
      <c r="V55" s="156"/>
      <c r="W55" s="188"/>
      <c r="X55" s="189"/>
      <c r="Y55" s="265"/>
      <c r="Z55" s="266"/>
      <c r="AA55" s="157">
        <f>M55-J55</f>
        <v>-259.32369703122276</v>
      </c>
      <c r="AB55" s="142">
        <f>M55/J55</f>
        <v>0.86701348870193706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6065</v>
      </c>
      <c r="G56" s="159">
        <f t="shared" ref="G56:G58" si="21">E56*F56</f>
        <v>360988.80000000005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1758.6790173177608</v>
      </c>
      <c r="N56" s="163">
        <f>M56/L56</f>
        <v>70.347160692710432</v>
      </c>
      <c r="O56" s="165">
        <f>L56-I56</f>
        <v>0</v>
      </c>
      <c r="P56" s="166">
        <f>N56-K56</f>
        <v>-9.6528393072895682</v>
      </c>
      <c r="Q56" s="152">
        <f>N56/K56</f>
        <v>0.87933950865888044</v>
      </c>
      <c r="R56" s="276">
        <f>Q72</f>
        <v>0.86934417259247365</v>
      </c>
      <c r="S56" s="167">
        <v>0.29172453703703705</v>
      </c>
      <c r="T56" s="168">
        <v>0.43541666666666667</v>
      </c>
      <c r="U56" s="169"/>
      <c r="V56" s="170">
        <v>206.91666666666666</v>
      </c>
      <c r="W56" s="168">
        <v>0.43541666666666667</v>
      </c>
      <c r="X56" s="171">
        <v>0.47499999999999998</v>
      </c>
      <c r="Y56" s="279"/>
      <c r="Z56" s="280"/>
      <c r="AA56" s="109">
        <f>M56-J56</f>
        <v>-241.32098268223922</v>
      </c>
      <c r="AB56" s="152">
        <f>M56/J56</f>
        <v>0.87933950865888044</v>
      </c>
      <c r="AC56" s="267">
        <f>AB72</f>
        <v>0.86934417259247354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1811</v>
      </c>
      <c r="G57" s="95">
        <f t="shared" si="21"/>
        <v>85787.069999999992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1724.7619047619021</v>
      </c>
      <c r="N57" s="99">
        <f>M57/L57</f>
        <v>82.131519274376288</v>
      </c>
      <c r="O57" s="101">
        <f>L57-I57</f>
        <v>0</v>
      </c>
      <c r="P57" s="102">
        <f>N57-K57</f>
        <v>-13.106575963718953</v>
      </c>
      <c r="Q57" s="103">
        <f>N57/K57</f>
        <v>0.86238095238095103</v>
      </c>
      <c r="R57" s="277"/>
      <c r="S57" s="1">
        <v>0.47499999999999998</v>
      </c>
      <c r="T57" s="2">
        <v>0.51875000000000004</v>
      </c>
      <c r="U57" s="104">
        <v>56.999999999999957</v>
      </c>
      <c r="V57" s="105">
        <v>63.000000000000099</v>
      </c>
      <c r="W57" s="106"/>
      <c r="X57" s="107"/>
      <c r="Y57" s="262"/>
      <c r="Z57" s="263"/>
      <c r="AA57" s="111">
        <f>M57-J57</f>
        <v>-275.23809523809791</v>
      </c>
      <c r="AB57" s="103">
        <f>M57/J57</f>
        <v>0.86238095238095103</v>
      </c>
      <c r="AC57" s="268"/>
    </row>
    <row r="58" spans="1:29" ht="15.75" customHeight="1">
      <c r="A58" s="282"/>
      <c r="B58" s="153" t="s">
        <v>169</v>
      </c>
      <c r="C58" s="260" t="s">
        <v>216</v>
      </c>
      <c r="D58" s="261"/>
      <c r="E58" s="93">
        <v>56.43</v>
      </c>
      <c r="F58" s="94">
        <v>2443</v>
      </c>
      <c r="G58" s="95">
        <f t="shared" si="21"/>
        <v>137858.49</v>
      </c>
      <c r="H58" s="96"/>
      <c r="I58" s="97">
        <v>22</v>
      </c>
      <c r="J58" s="98">
        <v>2000</v>
      </c>
      <c r="K58" s="99">
        <f t="shared" si="13"/>
        <v>90.909090909090907</v>
      </c>
      <c r="L58" s="100">
        <v>22</v>
      </c>
      <c r="M58" s="98">
        <f>F58/V58*60</f>
        <v>1732.6241134751783</v>
      </c>
      <c r="N58" s="99">
        <f>M58/L58</f>
        <v>78.755641521599017</v>
      </c>
      <c r="O58" s="101">
        <f>L58-I58</f>
        <v>0</v>
      </c>
      <c r="P58" s="102">
        <f>N58-K58</f>
        <v>-12.153449387491889</v>
      </c>
      <c r="Q58" s="103">
        <f>N58/K58</f>
        <v>0.86631205673758926</v>
      </c>
      <c r="R58" s="277"/>
      <c r="S58" s="1">
        <v>0.52394675925925926</v>
      </c>
      <c r="T58" s="2">
        <v>0.58269675925925923</v>
      </c>
      <c r="U58" s="104">
        <v>7.4833333333332774</v>
      </c>
      <c r="V58" s="105">
        <v>84.599999999999952</v>
      </c>
      <c r="W58" s="106"/>
      <c r="X58" s="107"/>
      <c r="Y58" s="262"/>
      <c r="Z58" s="263"/>
      <c r="AA58" s="111">
        <f>M58-J58</f>
        <v>-267.37588652482168</v>
      </c>
      <c r="AB58" s="103">
        <f>M58/J58</f>
        <v>0.86631205673758915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22.666666666666668</v>
      </c>
      <c r="J72" s="138">
        <f t="shared" si="22"/>
        <v>2000</v>
      </c>
      <c r="K72" s="139">
        <f t="shared" ref="K72" si="23">J72/I72</f>
        <v>88.235294117647058</v>
      </c>
      <c r="L72" s="137">
        <f t="shared" ref="L72:M72" si="24">AVERAGE(L56:L71)</f>
        <v>22.666666666666668</v>
      </c>
      <c r="M72" s="138">
        <f t="shared" si="24"/>
        <v>1738.6883451849471</v>
      </c>
      <c r="N72" s="139">
        <f t="shared" ref="N72:N79" si="25">M72/L72</f>
        <v>76.706838758159435</v>
      </c>
      <c r="O72" s="140">
        <f t="shared" ref="O72:O79" si="26">L72-I72</f>
        <v>0</v>
      </c>
      <c r="P72" s="141">
        <f t="shared" ref="P72:P79" si="27">N72-K72</f>
        <v>-11.528455359487623</v>
      </c>
      <c r="Q72" s="142">
        <f t="shared" ref="Q72:Q79" si="28">N72/K72</f>
        <v>0.86934417259247365</v>
      </c>
      <c r="R72" s="278"/>
      <c r="S72" s="143">
        <f>S56</f>
        <v>0.29172453703703705</v>
      </c>
      <c r="T72" s="144">
        <f>INDEX(T56:T71,COUNTA(T56:T71))</f>
        <v>0.58269675925925923</v>
      </c>
      <c r="U72" s="145"/>
      <c r="V72" s="156"/>
      <c r="W72" s="135"/>
      <c r="X72" s="139"/>
      <c r="Y72" s="265"/>
      <c r="Z72" s="266"/>
      <c r="AA72" s="157">
        <f t="shared" ref="AA72:AA79" si="29">M72-J72</f>
        <v>-261.31165481505286</v>
      </c>
      <c r="AB72" s="142">
        <f t="shared" ref="AB72:AB79" si="30">M72/J72</f>
        <v>0.86934417259247354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2457</v>
      </c>
      <c r="G73" s="159">
        <f t="shared" ref="G73:G79" si="31">E73*F73</f>
        <v>78771.420000000013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2">F73/V73*60</f>
        <v>3015.7517899761351</v>
      </c>
      <c r="N73" s="163">
        <f t="shared" si="25"/>
        <v>143.60722809410169</v>
      </c>
      <c r="O73" s="165">
        <f t="shared" si="26"/>
        <v>0</v>
      </c>
      <c r="P73" s="166">
        <f t="shared" si="27"/>
        <v>-27.821343334469731</v>
      </c>
      <c r="Q73" s="152">
        <f t="shared" si="28"/>
        <v>0.83770883054892653</v>
      </c>
      <c r="R73" s="276">
        <f>Q89</f>
        <v>0.85998027290941559</v>
      </c>
      <c r="S73" s="167">
        <v>0.16674768518518518</v>
      </c>
      <c r="T73" s="168">
        <v>0.20069444444444443</v>
      </c>
      <c r="U73" s="169"/>
      <c r="V73" s="170">
        <v>48.883333333333312</v>
      </c>
      <c r="W73" s="168"/>
      <c r="X73" s="171"/>
      <c r="Y73" s="279"/>
      <c r="Z73" s="280"/>
      <c r="AA73" s="109">
        <f t="shared" si="29"/>
        <v>-584.24821002386489</v>
      </c>
      <c r="AB73" s="152">
        <f t="shared" si="30"/>
        <v>0.83770883054892642</v>
      </c>
      <c r="AC73" s="267">
        <f>AB89</f>
        <v>0.85998027290941559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4966</v>
      </c>
      <c r="G74" s="95">
        <f t="shared" si="31"/>
        <v>188410.03999999998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3029.0748898678407</v>
      </c>
      <c r="N74" s="99">
        <f t="shared" si="25"/>
        <v>144.24166142227813</v>
      </c>
      <c r="O74" s="101">
        <f t="shared" si="26"/>
        <v>0</v>
      </c>
      <c r="P74" s="102">
        <f t="shared" si="27"/>
        <v>-27.186910006293289</v>
      </c>
      <c r="Q74" s="103">
        <f t="shared" si="28"/>
        <v>0.84140969162995582</v>
      </c>
      <c r="R74" s="277"/>
      <c r="S74" s="1">
        <v>0.20416666666666664</v>
      </c>
      <c r="T74" s="2">
        <v>0.27247685185185183</v>
      </c>
      <c r="U74" s="104">
        <v>4.9999999999999822</v>
      </c>
      <c r="V74" s="105">
        <v>98.366666666666688</v>
      </c>
      <c r="W74" s="106"/>
      <c r="X74" s="107"/>
      <c r="Y74" s="262"/>
      <c r="Z74" s="263"/>
      <c r="AA74" s="111">
        <f t="shared" si="29"/>
        <v>-570.92511013215926</v>
      </c>
      <c r="AB74" s="103">
        <f t="shared" si="30"/>
        <v>0.84140969162995571</v>
      </c>
      <c r="AC74" s="268"/>
    </row>
    <row r="75" spans="1:29" ht="15.75" customHeight="1">
      <c r="A75" s="271"/>
      <c r="B75" s="92" t="s">
        <v>179</v>
      </c>
      <c r="C75" s="286" t="s">
        <v>188</v>
      </c>
      <c r="D75" s="286"/>
      <c r="E75" s="93">
        <v>38.99</v>
      </c>
      <c r="F75" s="94">
        <v>2314</v>
      </c>
      <c r="G75" s="95">
        <f t="shared" si="31"/>
        <v>90222.86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3012.8028933092237</v>
      </c>
      <c r="N75" s="99">
        <f t="shared" si="25"/>
        <v>158.5685733320644</v>
      </c>
      <c r="O75" s="101">
        <f t="shared" si="26"/>
        <v>0</v>
      </c>
      <c r="P75" s="102">
        <f t="shared" si="27"/>
        <v>-30.905110878461926</v>
      </c>
      <c r="Q75" s="103">
        <f t="shared" si="28"/>
        <v>0.83688969258589541</v>
      </c>
      <c r="R75" s="277"/>
      <c r="S75" s="1">
        <v>0.27708333333333335</v>
      </c>
      <c r="T75" s="2">
        <v>0.30908564814814815</v>
      </c>
      <c r="U75" s="104">
        <v>6.6333333333333844</v>
      </c>
      <c r="V75" s="105">
        <v>46.083333333333314</v>
      </c>
      <c r="W75" s="106"/>
      <c r="X75" s="107"/>
      <c r="Y75" s="262"/>
      <c r="Z75" s="263"/>
      <c r="AA75" s="111">
        <f t="shared" si="29"/>
        <v>-587.19710669077631</v>
      </c>
      <c r="AB75" s="103">
        <f t="shared" si="30"/>
        <v>0.83688969258589552</v>
      </c>
      <c r="AC75" s="268"/>
    </row>
    <row r="76" spans="1:29" ht="15.75" customHeight="1">
      <c r="A76" s="271"/>
      <c r="B76" s="92" t="s">
        <v>179</v>
      </c>
      <c r="C76" s="286" t="s">
        <v>189</v>
      </c>
      <c r="D76" s="286"/>
      <c r="E76" s="93">
        <v>31.27</v>
      </c>
      <c r="F76" s="94">
        <v>4084</v>
      </c>
      <c r="G76" s="95">
        <f t="shared" si="31"/>
        <v>127706.68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3024.5628471507903</v>
      </c>
      <c r="N76" s="99">
        <f t="shared" si="25"/>
        <v>159.18751827109423</v>
      </c>
      <c r="O76" s="101">
        <f t="shared" si="26"/>
        <v>0</v>
      </c>
      <c r="P76" s="102">
        <f t="shared" si="27"/>
        <v>-30.286165939432095</v>
      </c>
      <c r="Q76" s="103">
        <f t="shared" si="28"/>
        <v>0.84015634643077508</v>
      </c>
      <c r="R76" s="277"/>
      <c r="S76" s="1">
        <v>0.31458333333333327</v>
      </c>
      <c r="T76" s="2">
        <v>0.37084490740740739</v>
      </c>
      <c r="U76" s="104">
        <v>7.9166666666665719</v>
      </c>
      <c r="V76" s="105">
        <v>81.016666666666723</v>
      </c>
      <c r="W76" s="106"/>
      <c r="X76" s="107"/>
      <c r="Y76" s="262"/>
      <c r="Z76" s="263"/>
      <c r="AA76" s="191">
        <f t="shared" si="29"/>
        <v>-575.43715284920972</v>
      </c>
      <c r="AB76" s="192">
        <f t="shared" si="30"/>
        <v>0.84015634643077508</v>
      </c>
      <c r="AC76" s="268"/>
    </row>
    <row r="77" spans="1:29" ht="15.75" customHeight="1">
      <c r="A77" s="272"/>
      <c r="B77" s="92" t="s">
        <v>179</v>
      </c>
      <c r="C77" s="286" t="s">
        <v>190</v>
      </c>
      <c r="D77" s="286"/>
      <c r="E77" s="93">
        <v>36.86</v>
      </c>
      <c r="F77" s="98">
        <v>3236</v>
      </c>
      <c r="G77" s="95">
        <f t="shared" si="31"/>
        <v>119278.95999999999</v>
      </c>
      <c r="H77" s="113"/>
      <c r="I77" s="97">
        <v>21</v>
      </c>
      <c r="J77" s="98">
        <v>3600</v>
      </c>
      <c r="K77" s="99">
        <f t="shared" si="33"/>
        <v>171.42857142857142</v>
      </c>
      <c r="L77" s="114">
        <v>21</v>
      </c>
      <c r="M77" s="98">
        <f t="shared" si="32"/>
        <v>3191.6712328767139</v>
      </c>
      <c r="N77" s="99">
        <f t="shared" si="25"/>
        <v>151.98434442270067</v>
      </c>
      <c r="O77" s="101">
        <f t="shared" si="26"/>
        <v>0</v>
      </c>
      <c r="P77" s="102">
        <f t="shared" si="27"/>
        <v>-19.444227005870744</v>
      </c>
      <c r="Q77" s="103">
        <f t="shared" si="28"/>
        <v>0.88657534246575398</v>
      </c>
      <c r="R77" s="277"/>
      <c r="S77" s="1">
        <v>0.37581018518518516</v>
      </c>
      <c r="T77" s="2">
        <v>0.41805555555555551</v>
      </c>
      <c r="U77" s="104">
        <v>7.1499999999999986</v>
      </c>
      <c r="V77" s="105">
        <v>60.8333333333333</v>
      </c>
      <c r="W77" s="106">
        <v>0.41805555555555551</v>
      </c>
      <c r="X77" s="107">
        <v>0.45696759259259262</v>
      </c>
      <c r="Y77" s="262"/>
      <c r="Z77" s="263"/>
      <c r="AA77" s="191">
        <f t="shared" si="29"/>
        <v>-408.32876712328607</v>
      </c>
      <c r="AB77" s="192">
        <f t="shared" si="30"/>
        <v>0.88657534246575387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5168</v>
      </c>
      <c r="G78" s="115">
        <f t="shared" si="31"/>
        <v>199639.84000000003</v>
      </c>
      <c r="H78" s="116"/>
      <c r="I78" s="97">
        <v>20</v>
      </c>
      <c r="J78" s="98">
        <v>3600</v>
      </c>
      <c r="K78" s="99">
        <f t="shared" si="33"/>
        <v>180</v>
      </c>
      <c r="L78" s="100">
        <v>20</v>
      </c>
      <c r="M78" s="98">
        <f t="shared" si="32"/>
        <v>3197.7999312478569</v>
      </c>
      <c r="N78" s="99">
        <f t="shared" si="25"/>
        <v>159.88999656239284</v>
      </c>
      <c r="O78" s="101">
        <f t="shared" si="26"/>
        <v>0</v>
      </c>
      <c r="P78" s="102">
        <f t="shared" si="27"/>
        <v>-20.110003437607162</v>
      </c>
      <c r="Q78" s="103">
        <f t="shared" si="28"/>
        <v>0.88827775867996017</v>
      </c>
      <c r="R78" s="277"/>
      <c r="S78" s="1">
        <v>0.45696759259259262</v>
      </c>
      <c r="T78" s="2">
        <v>0.52430555555555547</v>
      </c>
      <c r="U78" s="104">
        <v>56.033333333333431</v>
      </c>
      <c r="V78" s="105">
        <v>96.966666666666498</v>
      </c>
      <c r="W78" s="106"/>
      <c r="X78" s="107"/>
      <c r="Y78" s="262"/>
      <c r="Z78" s="263"/>
      <c r="AA78" s="191">
        <f t="shared" si="29"/>
        <v>-402.20006875214312</v>
      </c>
      <c r="AB78" s="192">
        <f t="shared" si="30"/>
        <v>0.88827775867996028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6637</v>
      </c>
      <c r="G79" s="115">
        <f t="shared" si="31"/>
        <v>252206</v>
      </c>
      <c r="H79" s="119"/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3199.839292888712</v>
      </c>
      <c r="N79" s="99">
        <f t="shared" si="25"/>
        <v>152.37329966136724</v>
      </c>
      <c r="O79" s="120">
        <f t="shared" si="26"/>
        <v>0</v>
      </c>
      <c r="P79" s="121">
        <f t="shared" si="27"/>
        <v>-19.055271767204175</v>
      </c>
      <c r="Q79" s="122">
        <f t="shared" si="28"/>
        <v>0.88884424802464235</v>
      </c>
      <c r="R79" s="277"/>
      <c r="S79" s="1">
        <v>0.52916666666666667</v>
      </c>
      <c r="T79" s="2">
        <v>0.61559027777777775</v>
      </c>
      <c r="U79" s="104">
        <v>7.000000000000135</v>
      </c>
      <c r="V79" s="105">
        <v>124.44999999999995</v>
      </c>
      <c r="W79" s="106"/>
      <c r="X79" s="107"/>
      <c r="Y79" s="262"/>
      <c r="Z79" s="263"/>
      <c r="AA79" s="191">
        <f t="shared" si="29"/>
        <v>-400.16070711128805</v>
      </c>
      <c r="AB79" s="192">
        <f t="shared" si="30"/>
        <v>0.88884424802464224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20.285714285714285</v>
      </c>
      <c r="J89" s="138">
        <f t="shared" si="34"/>
        <v>3600</v>
      </c>
      <c r="K89" s="139">
        <f t="shared" ref="K89" si="35">J89/I89</f>
        <v>177.46478873239437</v>
      </c>
      <c r="L89" s="137">
        <f t="shared" ref="L89:M89" si="36">AVERAGE(L73:L88)</f>
        <v>20.285714285714285</v>
      </c>
      <c r="M89" s="138">
        <f t="shared" si="36"/>
        <v>3095.9289824738962</v>
      </c>
      <c r="N89" s="139">
        <f>M89/L89</f>
        <v>152.6162174458963</v>
      </c>
      <c r="O89" s="140">
        <f>L89-I89</f>
        <v>0</v>
      </c>
      <c r="P89" s="141">
        <f>N89-K89</f>
        <v>-24.848571286498071</v>
      </c>
      <c r="Q89" s="142">
        <f>N89/K89</f>
        <v>0.85998027290941559</v>
      </c>
      <c r="R89" s="278"/>
      <c r="S89" s="143">
        <f>S73</f>
        <v>0.16674768518518518</v>
      </c>
      <c r="T89" s="144">
        <f>INDEX(T73:T88,COUNTA(T73:T88))</f>
        <v>0.61559027777777775</v>
      </c>
      <c r="U89" s="145"/>
      <c r="V89" s="156"/>
      <c r="W89" s="135"/>
      <c r="X89" s="139"/>
      <c r="Y89" s="265"/>
      <c r="Z89" s="266"/>
      <c r="AA89" s="157">
        <f>M89-J89</f>
        <v>-504.07101752610379</v>
      </c>
      <c r="AB89" s="142">
        <f>M89/J89</f>
        <v>0.85998027290941559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1698</v>
      </c>
      <c r="G90" s="159">
        <f t="shared" ref="G90:G93" si="37">E90*F90</f>
        <v>58122.539999999994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2575.9797724399477</v>
      </c>
      <c r="N90" s="163">
        <f>M90/L90</f>
        <v>160.99873577749673</v>
      </c>
      <c r="O90" s="165">
        <f>L90-I90</f>
        <v>0</v>
      </c>
      <c r="P90" s="166">
        <f>N90-K90</f>
        <v>-26.501264222503266</v>
      </c>
      <c r="Q90" s="152">
        <f>N90/K90</f>
        <v>0.85865992414664927</v>
      </c>
      <c r="R90" s="276">
        <f>Q106</f>
        <v>0.86578776316525086</v>
      </c>
      <c r="S90" s="167">
        <v>0.25031249999999999</v>
      </c>
      <c r="T90" s="168">
        <v>0.27777777777777779</v>
      </c>
      <c r="U90" s="169"/>
      <c r="V90" s="170">
        <v>39.550000000000026</v>
      </c>
      <c r="W90" s="173"/>
      <c r="X90" s="151"/>
      <c r="Y90" s="279"/>
      <c r="Z90" s="280"/>
      <c r="AA90" s="109">
        <f>M90-J90</f>
        <v>-424.02022756005226</v>
      </c>
      <c r="AB90" s="152">
        <f>M90/J90</f>
        <v>0.85865992414664927</v>
      </c>
      <c r="AC90" s="267">
        <f>AB106</f>
        <v>0.86578776316525086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1380</v>
      </c>
      <c r="G91" s="95">
        <f t="shared" si="37"/>
        <v>47982.600000000006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2575.42768273717</v>
      </c>
      <c r="N91" s="99">
        <f>M91/L91</f>
        <v>234.12978933974273</v>
      </c>
      <c r="O91" s="101">
        <f>L91-I91</f>
        <v>0</v>
      </c>
      <c r="P91" s="102">
        <f>N91-K91</f>
        <v>-38.597483387530019</v>
      </c>
      <c r="Q91" s="103">
        <f>N91/K91</f>
        <v>0.85847589424572324</v>
      </c>
      <c r="R91" s="277"/>
      <c r="S91" s="1">
        <v>0.28194444444444444</v>
      </c>
      <c r="T91" s="2">
        <v>0.30427083333333332</v>
      </c>
      <c r="U91" s="104">
        <v>5.9999999999999787</v>
      </c>
      <c r="V91" s="105">
        <v>32.149999999999991</v>
      </c>
      <c r="W91" s="106"/>
      <c r="X91" s="107"/>
      <c r="Y91" s="262"/>
      <c r="Z91" s="263"/>
      <c r="AA91" s="111">
        <f>M91-J91</f>
        <v>-424.57231726282998</v>
      </c>
      <c r="AB91" s="103">
        <f>M91/J91</f>
        <v>0.85847589424572335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3722</v>
      </c>
      <c r="G92" s="95">
        <f t="shared" si="37"/>
        <v>135518.01999999999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>F92/V92*60</f>
        <v>2850.8936170212774</v>
      </c>
      <c r="N92" s="99">
        <f>M92/L92</f>
        <v>259.17214700193432</v>
      </c>
      <c r="O92" s="101">
        <f>L92-I92</f>
        <v>0</v>
      </c>
      <c r="P92" s="102">
        <f>N92-K92</f>
        <v>-38.373307543520241</v>
      </c>
      <c r="Q92" s="103">
        <f>N92/K92</f>
        <v>0.87103379682898785</v>
      </c>
      <c r="R92" s="277"/>
      <c r="S92" s="1">
        <v>0.36388888888888887</v>
      </c>
      <c r="T92" s="2">
        <v>0.41828703703703701</v>
      </c>
      <c r="U92" s="104">
        <v>6.9666666666666632</v>
      </c>
      <c r="V92" s="105">
        <v>78.333333333333314</v>
      </c>
      <c r="W92" s="106"/>
      <c r="X92" s="107"/>
      <c r="Y92" s="262"/>
      <c r="Z92" s="263"/>
      <c r="AA92" s="111">
        <f>M92-J92</f>
        <v>-422.10638297872265</v>
      </c>
      <c r="AB92" s="103">
        <f>M92/J92</f>
        <v>0.87103379682898785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4973</v>
      </c>
      <c r="G93" s="115">
        <f t="shared" si="37"/>
        <v>178182.59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2859.8722044728438</v>
      </c>
      <c r="N93" s="99">
        <f>M93/L93</f>
        <v>238.32268370607031</v>
      </c>
      <c r="O93" s="101">
        <f>L93-I93</f>
        <v>0</v>
      </c>
      <c r="P93" s="102">
        <f>N93-K93</f>
        <v>-34.427316293929692</v>
      </c>
      <c r="Q93" s="103">
        <f>N93/K93</f>
        <v>0.87377702550346581</v>
      </c>
      <c r="R93" s="277"/>
      <c r="S93" s="1">
        <v>0.42152777777777778</v>
      </c>
      <c r="T93" s="2">
        <v>0.49398148148148147</v>
      </c>
      <c r="U93" s="104">
        <v>4.6666666666667034</v>
      </c>
      <c r="V93" s="105">
        <v>104.33333333333331</v>
      </c>
      <c r="W93" s="106"/>
      <c r="X93" s="107"/>
      <c r="Y93" s="262"/>
      <c r="Z93" s="263"/>
      <c r="AA93" s="111">
        <f>M93-J93</f>
        <v>-413.1277955271562</v>
      </c>
      <c r="AB93" s="103">
        <f>M93/J93</f>
        <v>0.87377702550346592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2715.5433191678094</v>
      </c>
      <c r="N106" s="139">
        <f t="shared" ref="N106:N111" si="41">M106/L106</f>
        <v>217.24346553342474</v>
      </c>
      <c r="O106" s="140">
        <f t="shared" ref="O106:O111" si="42">L106-I106</f>
        <v>0</v>
      </c>
      <c r="P106" s="141">
        <f t="shared" ref="P106:P111" si="43">N106-K106</f>
        <v>-33.676534466575248</v>
      </c>
      <c r="Q106" s="142">
        <f t="shared" ref="Q106:Q111" si="44">N106/K106</f>
        <v>0.86578776316525086</v>
      </c>
      <c r="R106" s="278"/>
      <c r="S106" s="143">
        <f>S90</f>
        <v>0.25031249999999999</v>
      </c>
      <c r="T106" s="144">
        <f>INDEX(T90:T105,COUNTA(T90:T105))</f>
        <v>0.49398148148148147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-420.95668083219061</v>
      </c>
      <c r="AB106" s="142">
        <f t="shared" ref="AB106:AB111" si="46">M106/J106</f>
        <v>0.86578776316525086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705</v>
      </c>
      <c r="G107" s="159">
        <f t="shared" ref="G107:G111" si="47">E107*F107</f>
        <v>18774.149999999998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2792.0792079207681</v>
      </c>
      <c r="N107" s="163">
        <f t="shared" si="41"/>
        <v>465.34653465346133</v>
      </c>
      <c r="O107" s="165">
        <f t="shared" si="42"/>
        <v>0</v>
      </c>
      <c r="P107" s="166">
        <f t="shared" si="43"/>
        <v>-80.153465346538667</v>
      </c>
      <c r="Q107" s="152">
        <f t="shared" si="44"/>
        <v>0.85306422484594191</v>
      </c>
      <c r="R107" s="276">
        <f>Q123</f>
        <v>0.85808461506430178</v>
      </c>
      <c r="S107" s="193">
        <v>0.31458333333333327</v>
      </c>
      <c r="T107" s="194">
        <v>0.32510416666666669</v>
      </c>
      <c r="U107" s="169"/>
      <c r="V107" s="170">
        <v>15.15000000000013</v>
      </c>
      <c r="W107" s="168"/>
      <c r="X107" s="171"/>
      <c r="Y107" s="279"/>
      <c r="Z107" s="280"/>
      <c r="AA107" s="109">
        <f t="shared" si="45"/>
        <v>-480.92079207923189</v>
      </c>
      <c r="AB107" s="152">
        <f t="shared" si="46"/>
        <v>0.85306422484594202</v>
      </c>
      <c r="AC107" s="267">
        <f>AB123</f>
        <v>0.85808461506430189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1616</v>
      </c>
      <c r="G108" s="95">
        <f t="shared" si="47"/>
        <v>49449.600000000006</v>
      </c>
      <c r="H108" s="96"/>
      <c r="I108" s="97">
        <v>6</v>
      </c>
      <c r="J108" s="98">
        <v>3273</v>
      </c>
      <c r="K108" s="99">
        <f t="shared" si="33"/>
        <v>545.5</v>
      </c>
      <c r="L108" s="100">
        <v>6</v>
      </c>
      <c r="M108" s="98">
        <f>F108/V108*60</f>
        <v>2796.9230769230758</v>
      </c>
      <c r="N108" s="99">
        <f t="shared" si="41"/>
        <v>466.15384615384596</v>
      </c>
      <c r="O108" s="101">
        <f t="shared" si="42"/>
        <v>0</v>
      </c>
      <c r="P108" s="102">
        <f t="shared" si="43"/>
        <v>-79.346153846154039</v>
      </c>
      <c r="Q108" s="103">
        <f t="shared" si="44"/>
        <v>0.8545441726010008</v>
      </c>
      <c r="R108" s="277"/>
      <c r="S108" s="1">
        <v>0.33078703703703705</v>
      </c>
      <c r="T108" s="2">
        <v>0.35486111111111113</v>
      </c>
      <c r="U108" s="104">
        <v>8.1833333333333069</v>
      </c>
      <c r="V108" s="105">
        <v>34.666666666666679</v>
      </c>
      <c r="W108" s="106"/>
      <c r="X108" s="113"/>
      <c r="Y108" s="262"/>
      <c r="Z108" s="263"/>
      <c r="AA108" s="111">
        <f t="shared" si="45"/>
        <v>-476.07692307692423</v>
      </c>
      <c r="AB108" s="103">
        <f t="shared" si="46"/>
        <v>0.8545441726010008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1739</v>
      </c>
      <c r="G109" s="95">
        <f t="shared" si="47"/>
        <v>43005.47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2244.6755109358173</v>
      </c>
      <c r="N109" s="99">
        <f t="shared" si="41"/>
        <v>374.11258515596955</v>
      </c>
      <c r="O109" s="101">
        <f t="shared" si="42"/>
        <v>0</v>
      </c>
      <c r="P109" s="102">
        <f t="shared" si="43"/>
        <v>-59.22074817736376</v>
      </c>
      <c r="Q109" s="103">
        <f t="shared" si="44"/>
        <v>0.86333673497531438</v>
      </c>
      <c r="R109" s="277"/>
      <c r="S109" s="1">
        <v>0.35833333333333328</v>
      </c>
      <c r="T109" s="2">
        <v>0.39061342592592591</v>
      </c>
      <c r="U109" s="104">
        <v>4.9999999999999023</v>
      </c>
      <c r="V109" s="105">
        <v>46.483333333333377</v>
      </c>
      <c r="W109" s="106"/>
      <c r="X109" s="107"/>
      <c r="Y109" s="262"/>
      <c r="Z109" s="263"/>
      <c r="AA109" s="111">
        <f t="shared" si="45"/>
        <v>-355.32448906418267</v>
      </c>
      <c r="AB109" s="103">
        <f t="shared" si="46"/>
        <v>0.86333673497531438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1336</v>
      </c>
      <c r="G110" s="95">
        <f t="shared" si="47"/>
        <v>33319.840000000004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2234.9442379182133</v>
      </c>
      <c r="N110" s="99">
        <f t="shared" si="41"/>
        <v>372.49070631970221</v>
      </c>
      <c r="O110" s="101">
        <f t="shared" si="42"/>
        <v>0</v>
      </c>
      <c r="P110" s="102">
        <f t="shared" si="43"/>
        <v>-60.842627013631102</v>
      </c>
      <c r="Q110" s="103">
        <f t="shared" si="44"/>
        <v>0.85959393766085135</v>
      </c>
      <c r="R110" s="277"/>
      <c r="S110" s="1">
        <v>0.39606481481481481</v>
      </c>
      <c r="T110" s="2">
        <v>0.42097222222222225</v>
      </c>
      <c r="U110" s="104">
        <v>7.8500000000000281</v>
      </c>
      <c r="V110" s="105">
        <v>35.866666666666703</v>
      </c>
      <c r="W110" s="106"/>
      <c r="X110" s="113"/>
      <c r="Y110" s="262"/>
      <c r="Z110" s="263"/>
      <c r="AA110" s="111">
        <f t="shared" si="45"/>
        <v>-365.05576208178672</v>
      </c>
      <c r="AB110" s="103">
        <f t="shared" si="46"/>
        <v>0.85959393766085124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1706</v>
      </c>
      <c r="G111" s="95">
        <f t="shared" si="47"/>
        <v>42189.38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2241.4598540146003</v>
      </c>
      <c r="N111" s="99">
        <f t="shared" si="41"/>
        <v>373.57664233576673</v>
      </c>
      <c r="O111" s="101">
        <f t="shared" si="42"/>
        <v>0</v>
      </c>
      <c r="P111" s="102">
        <f t="shared" si="43"/>
        <v>-59.756690997566579</v>
      </c>
      <c r="Q111" s="103">
        <f t="shared" si="44"/>
        <v>0.86209994385176947</v>
      </c>
      <c r="R111" s="277"/>
      <c r="S111" s="1">
        <v>0.42592592592592593</v>
      </c>
      <c r="T111" s="2">
        <v>0.45763888888888887</v>
      </c>
      <c r="U111" s="104">
        <v>7.1333333333333027</v>
      </c>
      <c r="V111" s="105">
        <v>45.666666666666636</v>
      </c>
      <c r="W111" s="106"/>
      <c r="X111" s="113"/>
      <c r="Y111" s="262"/>
      <c r="Z111" s="263"/>
      <c r="AA111" s="111">
        <f t="shared" si="45"/>
        <v>-358.5401459853997</v>
      </c>
      <c r="AB111" s="103">
        <f t="shared" si="46"/>
        <v>0.86209994385176936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2869.2</v>
      </c>
      <c r="K123" s="139">
        <f t="shared" ref="K123" si="49">J123/I123</f>
        <v>478.2</v>
      </c>
      <c r="L123" s="137">
        <f t="shared" ref="L123:M123" si="50">AVERAGE(L107:L122)</f>
        <v>6</v>
      </c>
      <c r="M123" s="138">
        <f t="shared" si="50"/>
        <v>2462.0163775424949</v>
      </c>
      <c r="N123" s="139">
        <f>M123/L123</f>
        <v>410.33606292374913</v>
      </c>
      <c r="O123" s="140">
        <f>L123-I123</f>
        <v>0</v>
      </c>
      <c r="P123" s="141">
        <f>N123-K123</f>
        <v>-67.863937076250863</v>
      </c>
      <c r="Q123" s="142">
        <f>N123/K123</f>
        <v>0.85808461506430178</v>
      </c>
      <c r="R123" s="278"/>
      <c r="S123" s="143">
        <f>S107</f>
        <v>0.31458333333333327</v>
      </c>
      <c r="T123" s="144">
        <f>INDEX(T107:T122,COUNTA(T107:T122))</f>
        <v>0.45763888888888887</v>
      </c>
      <c r="U123" s="145"/>
      <c r="V123" s="156"/>
      <c r="W123" s="135"/>
      <c r="X123" s="139"/>
      <c r="Y123" s="265"/>
      <c r="Z123" s="266"/>
      <c r="AA123" s="157">
        <f>M123-J123</f>
        <v>-407.18362245750495</v>
      </c>
      <c r="AB123" s="142">
        <f>M123/J123</f>
        <v>0.85808461506430189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1867</v>
      </c>
      <c r="G124" s="159">
        <f t="shared" ref="G124:G126" si="51">E124*F124</f>
        <v>106026.93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1727.8149100257083</v>
      </c>
      <c r="N124" s="163">
        <f>M124/L124</f>
        <v>75.122387392422098</v>
      </c>
      <c r="O124" s="165">
        <f>L124-I124</f>
        <v>0</v>
      </c>
      <c r="P124" s="166">
        <f>N124-K124</f>
        <v>-11.834134346708339</v>
      </c>
      <c r="Q124" s="152">
        <f>N124/K124</f>
        <v>0.86390745501285415</v>
      </c>
      <c r="R124" s="276">
        <f>Q140</f>
        <v>0.8620990890354544</v>
      </c>
      <c r="S124" s="167">
        <v>0.70844907407407409</v>
      </c>
      <c r="T124" s="168">
        <v>0.75347222222222221</v>
      </c>
      <c r="U124" s="169"/>
      <c r="V124" s="170">
        <v>64.833333333333286</v>
      </c>
      <c r="W124" s="87"/>
      <c r="X124" s="88"/>
      <c r="Y124" s="279"/>
      <c r="Z124" s="280"/>
      <c r="AA124" s="109">
        <f>M124-J124</f>
        <v>-272.18508997429171</v>
      </c>
      <c r="AB124" s="152">
        <f>M124/J124</f>
        <v>0.86390745501285415</v>
      </c>
      <c r="AC124" s="352">
        <f>AB140</f>
        <v>0.86209908903545451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1540</v>
      </c>
      <c r="G125" s="95">
        <f t="shared" si="51"/>
        <v>87579.8</v>
      </c>
      <c r="H125" s="96"/>
      <c r="I125" s="97">
        <v>23</v>
      </c>
      <c r="J125" s="98">
        <v>2000</v>
      </c>
      <c r="K125" s="99">
        <f t="shared" ref="K125:K126" si="52">J125/I125</f>
        <v>86.956521739130437</v>
      </c>
      <c r="L125" s="100">
        <v>23</v>
      </c>
      <c r="M125" s="98">
        <f>F125/V125*60</f>
        <v>1723.8805970149283</v>
      </c>
      <c r="N125" s="99">
        <f>M125/L125</f>
        <v>74.951330304996887</v>
      </c>
      <c r="O125" s="101">
        <f>L125-I125</f>
        <v>0</v>
      </c>
      <c r="P125" s="102">
        <f>N125-K125</f>
        <v>-12.00519143413355</v>
      </c>
      <c r="Q125" s="103">
        <f>N125/K125</f>
        <v>0.86194029850746412</v>
      </c>
      <c r="R125" s="277"/>
      <c r="S125" s="1">
        <v>0.75722222222222224</v>
      </c>
      <c r="T125" s="2">
        <v>0.7944444444444444</v>
      </c>
      <c r="U125" s="104">
        <v>5.4000000000000448</v>
      </c>
      <c r="V125" s="105">
        <v>53.599999999999909</v>
      </c>
      <c r="W125" s="106"/>
      <c r="X125" s="107"/>
      <c r="Y125" s="262"/>
      <c r="Z125" s="263"/>
      <c r="AA125" s="111">
        <f>M125-J125</f>
        <v>-276.1194029850717</v>
      </c>
      <c r="AB125" s="103">
        <f>M125/J125</f>
        <v>0.86194029850746412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1425</v>
      </c>
      <c r="G126" s="95">
        <f t="shared" si="51"/>
        <v>63127.499999999993</v>
      </c>
      <c r="H126" s="96"/>
      <c r="I126" s="97">
        <v>17</v>
      </c>
      <c r="J126" s="98">
        <v>2000</v>
      </c>
      <c r="K126" s="99">
        <f t="shared" si="52"/>
        <v>117.64705882352941</v>
      </c>
      <c r="L126" s="100">
        <v>17</v>
      </c>
      <c r="M126" s="98">
        <f>F126/V126*60</f>
        <v>1720.8990271720904</v>
      </c>
      <c r="N126" s="99">
        <f>M126/L126</f>
        <v>101.22935453953473</v>
      </c>
      <c r="O126" s="101">
        <f>L126-I126</f>
        <v>0</v>
      </c>
      <c r="P126" s="102">
        <f>N126-K126</f>
        <v>-16.417704283994681</v>
      </c>
      <c r="Q126" s="103">
        <f>N126/K126</f>
        <v>0.86044951358604516</v>
      </c>
      <c r="R126" s="277"/>
      <c r="S126" s="1">
        <v>0.79744212962962968</v>
      </c>
      <c r="T126" s="2">
        <v>0.83194444444444449</v>
      </c>
      <c r="U126" s="104">
        <v>4.3166666666668085</v>
      </c>
      <c r="V126" s="105">
        <v>49.683333333333323</v>
      </c>
      <c r="W126" s="106"/>
      <c r="X126" s="107"/>
      <c r="Y126" s="262"/>
      <c r="Z126" s="263"/>
      <c r="AA126" s="111">
        <f>M126-J126</f>
        <v>-279.10097282790957</v>
      </c>
      <c r="AB126" s="103">
        <f>M126/J126</f>
        <v>0.86044951358604527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21</v>
      </c>
      <c r="J140" s="138">
        <f t="shared" si="53"/>
        <v>2000</v>
      </c>
      <c r="K140" s="139">
        <f t="shared" ref="K140" si="54">J140/I140</f>
        <v>95.238095238095241</v>
      </c>
      <c r="L140" s="137">
        <f t="shared" ref="L140:M140" si="55">AVERAGE(L124:L139)</f>
        <v>21</v>
      </c>
      <c r="M140" s="138">
        <f t="shared" si="55"/>
        <v>1724.1981780709091</v>
      </c>
      <c r="N140" s="139">
        <f>M140/L140</f>
        <v>82.10467514623376</v>
      </c>
      <c r="O140" s="140">
        <f>L140-I140</f>
        <v>0</v>
      </c>
      <c r="P140" s="141">
        <f>N140-K140</f>
        <v>-13.133420091861481</v>
      </c>
      <c r="Q140" s="142">
        <f>N140/K140</f>
        <v>0.8620990890354544</v>
      </c>
      <c r="R140" s="278"/>
      <c r="S140" s="143">
        <f>S124</f>
        <v>0.70844907407407409</v>
      </c>
      <c r="T140" s="144">
        <f>INDEX(T124:T139,COUNTA(T124:T139))</f>
        <v>0.83194444444444449</v>
      </c>
      <c r="U140" s="145"/>
      <c r="V140" s="156"/>
      <c r="W140" s="188"/>
      <c r="X140" s="189"/>
      <c r="Y140" s="265"/>
      <c r="Z140" s="266"/>
      <c r="AA140" s="157">
        <f>M140-J140</f>
        <v>-275.80182192909092</v>
      </c>
      <c r="AB140" s="142">
        <f>M140/J140</f>
        <v>0.86209908903545451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1781</v>
      </c>
      <c r="G141" s="159">
        <f t="shared" ref="G141:G143" si="56">E141*F141</f>
        <v>90243.27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1730.0593631948188</v>
      </c>
      <c r="N141" s="163">
        <f>M141/L141</f>
        <v>86.502968159740945</v>
      </c>
      <c r="O141" s="165">
        <f>L141-I141</f>
        <v>0</v>
      </c>
      <c r="P141" s="166">
        <f>N141-K141</f>
        <v>-13.497031840259055</v>
      </c>
      <c r="Q141" s="152">
        <f>N141/K141</f>
        <v>0.86502968159740945</v>
      </c>
      <c r="R141" s="276">
        <f>Q157</f>
        <v>0.86227893867772754</v>
      </c>
      <c r="S141" s="167">
        <v>0.70849537037037036</v>
      </c>
      <c r="T141" s="168">
        <v>0.75138888888888888</v>
      </c>
      <c r="U141" s="169"/>
      <c r="V141" s="170">
        <v>61.76666666666668</v>
      </c>
      <c r="W141" s="168"/>
      <c r="X141" s="171"/>
      <c r="Y141" s="279"/>
      <c r="Z141" s="280"/>
      <c r="AA141" s="109">
        <f>M141-J141</f>
        <v>-269.94063680518116</v>
      </c>
      <c r="AB141" s="152">
        <f>M141/J141</f>
        <v>0.86502968159740945</v>
      </c>
      <c r="AC141" s="267">
        <f>AB157</f>
        <v>0.86227893867772765</v>
      </c>
    </row>
    <row r="142" spans="1:29" ht="15.75" customHeight="1">
      <c r="A142" s="271"/>
      <c r="B142" s="153" t="s">
        <v>169</v>
      </c>
      <c r="C142" s="260" t="s">
        <v>201</v>
      </c>
      <c r="D142" s="261"/>
      <c r="E142" s="93">
        <v>50.67</v>
      </c>
      <c r="F142" s="94">
        <v>674</v>
      </c>
      <c r="G142" s="95">
        <f t="shared" si="56"/>
        <v>34151.58</v>
      </c>
      <c r="H142" s="96"/>
      <c r="I142" s="97">
        <v>22</v>
      </c>
      <c r="J142" s="98">
        <v>2000</v>
      </c>
      <c r="K142" s="99">
        <f t="shared" ref="K142:K143" si="57">J142/I142</f>
        <v>90.909090909090907</v>
      </c>
      <c r="L142" s="100">
        <v>22</v>
      </c>
      <c r="M142" s="98">
        <f>F142/V142*60</f>
        <v>1715.9830268741077</v>
      </c>
      <c r="N142" s="99">
        <f>M142/L142</f>
        <v>77.999228494277631</v>
      </c>
      <c r="O142" s="101">
        <f>L142-I142</f>
        <v>0</v>
      </c>
      <c r="P142" s="102">
        <f>N142-K142</f>
        <v>-12.909862414813276</v>
      </c>
      <c r="Q142" s="103">
        <f>N142/K142</f>
        <v>0.85799151343705393</v>
      </c>
      <c r="R142" s="277"/>
      <c r="S142" s="1">
        <v>0.75446759259259255</v>
      </c>
      <c r="T142" s="2">
        <v>0.77083333333333337</v>
      </c>
      <c r="U142" s="104">
        <v>4.4333333333332803</v>
      </c>
      <c r="V142" s="105">
        <v>23.56666666666678</v>
      </c>
      <c r="W142" s="106"/>
      <c r="X142" s="107"/>
      <c r="Y142" s="262"/>
      <c r="Z142" s="263"/>
      <c r="AA142" s="111">
        <f>M142-J142</f>
        <v>-284.01697312589226</v>
      </c>
      <c r="AB142" s="103">
        <f>M142/J142</f>
        <v>0.85799151343705382</v>
      </c>
      <c r="AC142" s="268"/>
    </row>
    <row r="143" spans="1:29" ht="15.75" customHeight="1">
      <c r="A143" s="271"/>
      <c r="B143" s="153" t="s">
        <v>169</v>
      </c>
      <c r="C143" s="260" t="s">
        <v>203</v>
      </c>
      <c r="D143" s="261"/>
      <c r="E143" s="93">
        <v>47.6</v>
      </c>
      <c r="F143" s="94">
        <v>1874</v>
      </c>
      <c r="G143" s="95">
        <f t="shared" si="56"/>
        <v>89202.400000000009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1727.6312419974392</v>
      </c>
      <c r="N143" s="99">
        <f>M143/L143</f>
        <v>75.114401825975619</v>
      </c>
      <c r="O143" s="101">
        <f>L143-I143</f>
        <v>0</v>
      </c>
      <c r="P143" s="102">
        <f>N143-K143</f>
        <v>-11.842119913154818</v>
      </c>
      <c r="Q143" s="103">
        <f>N143/K143</f>
        <v>0.86381562099871956</v>
      </c>
      <c r="R143" s="277"/>
      <c r="S143" s="1">
        <v>0.77361111111111114</v>
      </c>
      <c r="T143" s="2">
        <v>0.81880787037037039</v>
      </c>
      <c r="U143" s="104">
        <v>3.9999999999999858</v>
      </c>
      <c r="V143" s="105">
        <v>65.083333333333329</v>
      </c>
      <c r="W143" s="106"/>
      <c r="X143" s="107"/>
      <c r="Y143" s="262"/>
      <c r="Z143" s="263"/>
      <c r="AA143" s="111">
        <f>M143-J143</f>
        <v>-272.36875800256075</v>
      </c>
      <c r="AB143" s="103">
        <f>M143/J143</f>
        <v>0.86381562099871967</v>
      </c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21.666666666666668</v>
      </c>
      <c r="J157" s="138">
        <f t="shared" si="58"/>
        <v>2000</v>
      </c>
      <c r="K157" s="139">
        <f t="shared" ref="K157" si="59">J157/I157</f>
        <v>92.307692307692307</v>
      </c>
      <c r="L157" s="137">
        <f t="shared" ref="L157:M157" si="60">AVERAGE(L141:L156)</f>
        <v>21.666666666666668</v>
      </c>
      <c r="M157" s="138">
        <f t="shared" si="60"/>
        <v>1724.5578773554553</v>
      </c>
      <c r="N157" s="139">
        <f>M157/L157</f>
        <v>79.594978954867159</v>
      </c>
      <c r="O157" s="140">
        <f>L157-I157</f>
        <v>0</v>
      </c>
      <c r="P157" s="141">
        <f>N157-K157</f>
        <v>-12.712713352825148</v>
      </c>
      <c r="Q157" s="142">
        <f>N157/K157</f>
        <v>0.86227893867772754</v>
      </c>
      <c r="R157" s="278"/>
      <c r="S157" s="143">
        <f>S141</f>
        <v>0.70849537037037036</v>
      </c>
      <c r="T157" s="144">
        <f>INDEX(T141:T156,COUNTA(T141:T156))</f>
        <v>0.81880787037037039</v>
      </c>
      <c r="U157" s="145"/>
      <c r="V157" s="156"/>
      <c r="W157" s="135"/>
      <c r="X157" s="139"/>
      <c r="Y157" s="265"/>
      <c r="Z157" s="266"/>
      <c r="AA157" s="157">
        <f>M157-J157</f>
        <v>-275.44212264454472</v>
      </c>
      <c r="AB157" s="142">
        <f>M157/J157</f>
        <v>0.86227893867772765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290" priority="3" operator="greaterThan">
      <formula>0</formula>
    </cfRule>
  </conditionalFormatting>
  <conditionalFormatting sqref="P5:P157 AA5:AA157">
    <cfRule type="cellIs" dxfId="289" priority="6" operator="lessThan">
      <formula>0</formula>
    </cfRule>
  </conditionalFormatting>
  <conditionalFormatting sqref="Q5:Q157 AB5:AB157">
    <cfRule type="cellIs" dxfId="288" priority="4" operator="greaterThan">
      <formula>1</formula>
    </cfRule>
    <cfRule type="cellIs" dxfId="287" priority="5" operator="lessThan">
      <formula>0.8</formula>
    </cfRule>
  </conditionalFormatting>
  <conditionalFormatting sqref="R5:R157 AC124">
    <cfRule type="cellIs" dxfId="286" priority="7" operator="lessThan">
      <formula>0.8</formula>
    </cfRule>
  </conditionalFormatting>
  <conditionalFormatting sqref="AC5:AC22 AC56:AC91">
    <cfRule type="cellIs" dxfId="285" priority="9" operator="lessThan">
      <formula>0.8</formula>
    </cfRule>
  </conditionalFormatting>
  <conditionalFormatting sqref="AC39">
    <cfRule type="cellIs" dxfId="284" priority="12" operator="lessThan">
      <formula>0.8</formula>
    </cfRule>
  </conditionalFormatting>
  <conditionalFormatting sqref="AC54">
    <cfRule type="cellIs" dxfId="283" priority="11" operator="lessThan">
      <formula>0.8</formula>
    </cfRule>
  </conditionalFormatting>
  <conditionalFormatting sqref="AC97:AC105">
    <cfRule type="cellIs" dxfId="282" priority="10" operator="lessThan">
      <formula>0.8</formula>
    </cfRule>
  </conditionalFormatting>
  <conditionalFormatting sqref="AC107:AC112">
    <cfRule type="cellIs" dxfId="281" priority="8" operator="lessThan">
      <formula>0.8</formula>
    </cfRule>
  </conditionalFormatting>
  <conditionalFormatting sqref="AC139">
    <cfRule type="cellIs" dxfId="280" priority="2" operator="lessThan">
      <formula>0.8</formula>
    </cfRule>
  </conditionalFormatting>
  <conditionalFormatting sqref="AC141:AC157">
    <cfRule type="cellIs" dxfId="279" priority="1" operator="lessThan">
      <formula>0.8</formula>
    </cfRule>
  </conditionalFormatting>
  <dataValidations count="1">
    <dataValidation type="list" allowBlank="1" showInputMessage="1" showErrorMessage="1" sqref="Y5:Z157" xr:uid="{0F4CCD87-3EBA-4DCC-8CD4-30563E8F73F3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E3F0-E11C-4A01-ACA6-9F858DB6B821}">
  <sheetPr>
    <tabColor theme="9" tint="0.59999389629810485"/>
  </sheetPr>
  <dimension ref="B1:AR36"/>
  <sheetViews>
    <sheetView zoomScale="70" zoomScaleNormal="70" workbookViewId="0">
      <selection activeCell="O40" sqref="O40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239</v>
      </c>
      <c r="D3" s="249"/>
      <c r="E3" s="7" t="s">
        <v>2</v>
      </c>
      <c r="F3" s="250">
        <f>'0910(18度C)'!D1+'0910(4度C)'!D1</f>
        <v>250306</v>
      </c>
      <c r="G3" s="251"/>
      <c r="H3" s="7" t="s">
        <v>3</v>
      </c>
      <c r="I3" s="252">
        <f>'0910(18度C)'!F1+'0910(4度C)'!F1</f>
        <v>7585453.29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469.43794313592423</v>
      </c>
      <c r="F6" s="227" t="e">
        <f>AVERAGE(#REF!,D13:K13)</f>
        <v>#REF!</v>
      </c>
      <c r="G6" s="228">
        <f>AVERAGE(D13:K13)</f>
        <v>181.55319990398425</v>
      </c>
      <c r="H6" s="229"/>
      <c r="I6" s="228">
        <f>AVERAGE(L13:O13)</f>
        <v>93.772893772893781</v>
      </c>
      <c r="J6" s="229"/>
      <c r="K6" s="228">
        <f>AVERAGE(D27:O27)</f>
        <v>615.02190899242999</v>
      </c>
      <c r="L6" s="229"/>
      <c r="M6" s="228">
        <f>AVERAGE(P27:X27)</f>
        <v>760.67719986160762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403.35973321336519</v>
      </c>
      <c r="F7" s="231" t="e">
        <f>AVERAGE(#REF!,D14:K14)</f>
        <v>#REF!</v>
      </c>
      <c r="G7" s="218">
        <f>AVERAGE(D14:K14)</f>
        <v>156.44210773076011</v>
      </c>
      <c r="H7" s="219"/>
      <c r="I7" s="218">
        <f>AVERAGE(L14:O14)</f>
        <v>80.842192729639464</v>
      </c>
      <c r="J7" s="219"/>
      <c r="K7" s="218">
        <f>AVERAGE(D28:O28)</f>
        <v>528.29563519631961</v>
      </c>
      <c r="L7" s="219"/>
      <c r="M7" s="218">
        <f>AVERAGE(P28:X28)</f>
        <v>653.17759079086659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0.86169223245708715</v>
      </c>
      <c r="F8" s="223" t="e">
        <f>AVERAGE(D15:K15,#REF!)</f>
        <v>#REF!</v>
      </c>
      <c r="G8" s="224">
        <f>AVERAGE(D15:K15)</f>
        <v>0.86533371877433551</v>
      </c>
      <c r="H8" s="225"/>
      <c r="I8" s="224">
        <f>AVERAGE(L15:O15)</f>
        <v>0.86210764653431216</v>
      </c>
      <c r="J8" s="225"/>
      <c r="K8" s="224">
        <f>AVERAGE(D29:O29)</f>
        <v>0.85850670505342208</v>
      </c>
      <c r="L8" s="225"/>
      <c r="M8" s="224">
        <f>AVERAGE(P29:X29)</f>
        <v>0.86102180903216519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77.922077922077918</v>
      </c>
      <c r="F13" s="24">
        <v>82.978723404255319</v>
      </c>
      <c r="G13" s="24">
        <v>88.235294117647058</v>
      </c>
      <c r="H13" s="24">
        <v>177.46478873239437</v>
      </c>
      <c r="I13" s="24">
        <v>250.92</v>
      </c>
      <c r="J13" s="24" t="s">
        <v>36</v>
      </c>
      <c r="K13" s="54">
        <v>478.2</v>
      </c>
      <c r="L13" s="23" t="s">
        <v>36</v>
      </c>
      <c r="M13" s="66" t="s">
        <v>36</v>
      </c>
      <c r="N13" s="24">
        <v>95.238095238095241</v>
      </c>
      <c r="O13" s="25">
        <v>92.307692307692307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101.26803506106226</v>
      </c>
      <c r="E14" s="28">
        <v>67.230150277953967</v>
      </c>
      <c r="F14" s="28">
        <v>71.933774798647789</v>
      </c>
      <c r="G14" s="28">
        <v>76.705153242716193</v>
      </c>
      <c r="H14" s="28">
        <v>152.56479941885641</v>
      </c>
      <c r="I14" s="28">
        <v>217.19421885356363</v>
      </c>
      <c r="J14" s="28" t="s">
        <v>36</v>
      </c>
      <c r="K14" s="55">
        <v>408.1986224625204</v>
      </c>
      <c r="L14" s="27" t="s">
        <v>36</v>
      </c>
      <c r="M14" s="67" t="s">
        <v>36</v>
      </c>
      <c r="N14" s="28">
        <v>82.096648220691904</v>
      </c>
      <c r="O14" s="29">
        <v>79.58773723858701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0.87943293605659334</v>
      </c>
      <c r="E15" s="32">
        <f t="shared" si="0"/>
        <v>0.86278692856707595</v>
      </c>
      <c r="F15" s="32">
        <f t="shared" si="0"/>
        <v>0.86689420911190929</v>
      </c>
      <c r="G15" s="32">
        <f t="shared" si="0"/>
        <v>0.86932507008411686</v>
      </c>
      <c r="H15" s="32">
        <f t="shared" si="0"/>
        <v>0.85969053640784165</v>
      </c>
      <c r="I15" s="32">
        <f t="shared" si="0"/>
        <v>0.86559149869904206</v>
      </c>
      <c r="J15" s="32" t="s">
        <v>36</v>
      </c>
      <c r="K15" s="56">
        <f t="shared" ref="K15" si="1">K14/K13</f>
        <v>0.85361485249376912</v>
      </c>
      <c r="L15" s="31" t="s">
        <v>36</v>
      </c>
      <c r="M15" s="68" t="s">
        <v>36</v>
      </c>
      <c r="N15" s="32">
        <f t="shared" ref="N15:O15" si="2">N14/N13</f>
        <v>0.86201480631726501</v>
      </c>
      <c r="O15" s="33">
        <f t="shared" si="2"/>
        <v>0.8622004867513593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0.25011574074074072</v>
      </c>
      <c r="E16" s="2">
        <v>0.25</v>
      </c>
      <c r="F16" s="2">
        <v>0.29173611111111108</v>
      </c>
      <c r="G16" s="2">
        <v>0.29166666666666669</v>
      </c>
      <c r="H16" s="2">
        <v>0.16700231481481481</v>
      </c>
      <c r="I16" s="2">
        <v>0.25</v>
      </c>
      <c r="J16" s="2" t="s">
        <v>36</v>
      </c>
      <c r="K16" s="3">
        <v>0.31759259259259259</v>
      </c>
      <c r="L16" s="1" t="s">
        <v>36</v>
      </c>
      <c r="M16" s="69" t="s">
        <v>36</v>
      </c>
      <c r="N16" s="2">
        <v>0.7084259259259259</v>
      </c>
      <c r="O16" s="4">
        <v>0.70848379629629632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0.55069444444444438</v>
      </c>
      <c r="E17" s="2">
        <v>0.63194444444444442</v>
      </c>
      <c r="F17" s="2">
        <v>0.62916666666666665</v>
      </c>
      <c r="G17" s="2">
        <v>0.60503472222222221</v>
      </c>
      <c r="H17" s="2">
        <v>0.62731481481481477</v>
      </c>
      <c r="I17" s="2">
        <v>0.5493055555555556</v>
      </c>
      <c r="J17" s="2" t="s">
        <v>36</v>
      </c>
      <c r="K17" s="3">
        <v>0.46319444444444446</v>
      </c>
      <c r="L17" s="1" t="s">
        <v>36</v>
      </c>
      <c r="M17" s="69" t="s">
        <v>36</v>
      </c>
      <c r="N17" s="2">
        <v>0.85138888888888886</v>
      </c>
      <c r="O17" s="4">
        <v>0.84791666666666665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25.666666666666668</v>
      </c>
      <c r="F18" s="35">
        <v>23.5</v>
      </c>
      <c r="G18" s="35">
        <v>22.666666666666668</v>
      </c>
      <c r="H18" s="35">
        <v>20.285714285714285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21.666666666666668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1068.75</v>
      </c>
      <c r="O27" s="24">
        <v>806.25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165.17807598873321</v>
      </c>
      <c r="E28" s="28" t="s">
        <v>36</v>
      </c>
      <c r="F28" s="28" t="s">
        <v>36</v>
      </c>
      <c r="G28" s="28">
        <v>223.90724346923534</v>
      </c>
      <c r="H28" s="28">
        <v>363.89077816177775</v>
      </c>
      <c r="I28" s="28" t="s">
        <v>36</v>
      </c>
      <c r="J28" s="28">
        <v>596.29544143104442</v>
      </c>
      <c r="K28" s="28" t="s">
        <v>36</v>
      </c>
      <c r="L28" s="28" t="s">
        <v>36</v>
      </c>
      <c r="M28" s="28">
        <v>751.70742175782868</v>
      </c>
      <c r="N28" s="28">
        <v>907.10915483256997</v>
      </c>
      <c r="O28" s="28">
        <v>689.9813307330478</v>
      </c>
      <c r="P28" s="27">
        <v>194.23718839653256</v>
      </c>
      <c r="Q28" s="28" t="s">
        <v>36</v>
      </c>
      <c r="R28" s="28" t="s">
        <v>36</v>
      </c>
      <c r="S28" s="28">
        <v>601.18577075098824</v>
      </c>
      <c r="T28" s="28">
        <v>719.93516121810796</v>
      </c>
      <c r="U28" s="28" t="s">
        <v>36</v>
      </c>
      <c r="V28" s="28">
        <v>659.52741660257482</v>
      </c>
      <c r="W28" s="28">
        <v>1007.2607809231207</v>
      </c>
      <c r="X28" s="29">
        <v>736.91922685387499</v>
      </c>
    </row>
    <row r="29" spans="2:44" ht="40.15" customHeight="1">
      <c r="B29" s="206"/>
      <c r="C29" s="30" t="s">
        <v>38</v>
      </c>
      <c r="D29" s="32">
        <f>D28/D27</f>
        <v>0.85793684442666196</v>
      </c>
      <c r="E29" s="32" t="s">
        <v>36</v>
      </c>
      <c r="F29" s="32" t="s">
        <v>36</v>
      </c>
      <c r="G29" s="32">
        <f>G28/G27</f>
        <v>0.85831109996540211</v>
      </c>
      <c r="H29" s="32">
        <f>H28/H27</f>
        <v>0.83974794960410248</v>
      </c>
      <c r="I29" s="32" t="s">
        <v>36</v>
      </c>
      <c r="J29" s="32">
        <f>J28/J27</f>
        <v>0.88340065397191769</v>
      </c>
      <c r="K29" s="32" t="s">
        <v>36</v>
      </c>
      <c r="L29" s="32" t="s">
        <v>36</v>
      </c>
      <c r="M29" s="32">
        <f>M28/M27</f>
        <v>0.86560248566053</v>
      </c>
      <c r="N29" s="32">
        <f>N28/N27</f>
        <v>0.84875710393690762</v>
      </c>
      <c r="O29" s="32">
        <f>O28/O27</f>
        <v>0.85579079780843137</v>
      </c>
      <c r="P29" s="31">
        <f>P28/P27</f>
        <v>0.85697222934724537</v>
      </c>
      <c r="Q29" s="32" t="s">
        <v>36</v>
      </c>
      <c r="R29" s="32" t="s">
        <v>36</v>
      </c>
      <c r="S29" s="32">
        <f>S28/S27</f>
        <v>0.89064558629776036</v>
      </c>
      <c r="T29" s="32">
        <f>T28/T27</f>
        <v>0.85706566811679519</v>
      </c>
      <c r="U29" s="32" t="s">
        <v>36</v>
      </c>
      <c r="V29" s="32">
        <f>V28/V27</f>
        <v>0.8660461026094417</v>
      </c>
      <c r="W29" s="32">
        <f>W28/W27</f>
        <v>0.83938398410260062</v>
      </c>
      <c r="X29" s="33">
        <f>X28/X27</f>
        <v>0.85601728371914776</v>
      </c>
    </row>
    <row r="30" spans="2:44" ht="17.25" customHeight="1">
      <c r="B30" s="207" t="s">
        <v>39</v>
      </c>
      <c r="C30" s="15" t="s">
        <v>40</v>
      </c>
      <c r="D30" s="2">
        <v>0.39097222222222217</v>
      </c>
      <c r="E30" s="2" t="s">
        <v>36</v>
      </c>
      <c r="F30" s="2" t="s">
        <v>36</v>
      </c>
      <c r="G30" s="2">
        <v>0.31184027777777779</v>
      </c>
      <c r="H30" s="2">
        <v>0.25015046296296295</v>
      </c>
      <c r="I30" s="2" t="s">
        <v>36</v>
      </c>
      <c r="J30" s="2">
        <v>0.25</v>
      </c>
      <c r="K30" s="2" t="s">
        <v>36</v>
      </c>
      <c r="L30" s="2" t="s">
        <v>36</v>
      </c>
      <c r="M30" s="2">
        <v>0.16700231481481481</v>
      </c>
      <c r="N30" s="2">
        <v>0.16678240740740741</v>
      </c>
      <c r="O30" s="2">
        <v>0.16675925925925925</v>
      </c>
      <c r="P30" s="1">
        <v>0.70833333333333337</v>
      </c>
      <c r="Q30" s="2" t="s">
        <v>36</v>
      </c>
      <c r="R30" s="2" t="s">
        <v>36</v>
      </c>
      <c r="S30" s="2">
        <v>0.70848379629629632</v>
      </c>
      <c r="T30" s="2">
        <v>0.70848379629629632</v>
      </c>
      <c r="U30" s="2" t="s">
        <v>36</v>
      </c>
      <c r="V30" s="2">
        <v>0.70833333333333337</v>
      </c>
      <c r="W30" s="2">
        <v>0.70862268518518523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0.46388888888888891</v>
      </c>
      <c r="E31" s="2" t="s">
        <v>36</v>
      </c>
      <c r="F31" s="2" t="s">
        <v>36</v>
      </c>
      <c r="G31" s="2">
        <v>0.36461805555555554</v>
      </c>
      <c r="H31" s="2">
        <v>0.31412037037037038</v>
      </c>
      <c r="I31" s="2" t="s">
        <v>36</v>
      </c>
      <c r="J31" s="2">
        <v>0.35028935185185184</v>
      </c>
      <c r="K31" s="2" t="s">
        <v>36</v>
      </c>
      <c r="L31" s="2" t="s">
        <v>36</v>
      </c>
      <c r="M31" s="2">
        <v>0.41597222222222224</v>
      </c>
      <c r="N31" s="2">
        <v>0.53282407407407406</v>
      </c>
      <c r="O31" s="2">
        <v>0.50208333333333333</v>
      </c>
      <c r="P31" s="1">
        <v>0.84873842592592597</v>
      </c>
      <c r="Q31" s="2" t="s">
        <v>36</v>
      </c>
      <c r="R31" s="2" t="s">
        <v>36</v>
      </c>
      <c r="S31" s="2">
        <v>0.88124999999999998</v>
      </c>
      <c r="T31" s="2">
        <v>0.9</v>
      </c>
      <c r="U31" s="2" t="s">
        <v>36</v>
      </c>
      <c r="V31" s="2">
        <v>0.90902777777777777</v>
      </c>
      <c r="W31" s="2">
        <v>0.99305555555555547</v>
      </c>
      <c r="X31" s="4">
        <v>1.0104166666666667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3.2</v>
      </c>
      <c r="O32" s="35">
        <v>4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668C-2B00-4B27-8314-89715DC5FABC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O40" sqref="O40"/>
      <selection pane="bottomLeft" activeCell="O40" sqref="O4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146624</v>
      </c>
      <c r="E1" s="77" t="s">
        <v>3</v>
      </c>
      <c r="F1" s="78">
        <f>SUM(G5:G225)</f>
        <v>2976935.2700000005</v>
      </c>
      <c r="G1" s="79" t="s">
        <v>73</v>
      </c>
      <c r="H1" s="80">
        <f>L21+L38+L55+L72+L89+L106+L123+L140+L157+L174+L191+L208+L225</f>
        <v>82.916666666666657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45910</v>
      </c>
      <c r="B2" s="326"/>
      <c r="C2" s="82" t="s">
        <v>34</v>
      </c>
      <c r="D2" s="83">
        <f>AVERAGE(N21,N38,N55,N72,N89,N106,N123,N140,N157,N174,N191,N208,N225)</f>
        <v>585.9334608553412</v>
      </c>
      <c r="E2" s="83" t="s">
        <v>80</v>
      </c>
      <c r="F2" s="84">
        <f>F1/D1</f>
        <v>20.303192315037105</v>
      </c>
      <c r="G2" s="85" t="s">
        <v>81</v>
      </c>
      <c r="H2" s="86">
        <f>COUNT(H5:H225)</f>
        <v>3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2340</v>
      </c>
      <c r="G5" s="95">
        <f t="shared" ref="G5:G6" si="0">E5*F5</f>
        <v>69849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2807.0643118960297</v>
      </c>
      <c r="N5" s="99">
        <f>M5/L5</f>
        <v>165.12143011153117</v>
      </c>
      <c r="O5" s="101">
        <f>L5-I5</f>
        <v>0</v>
      </c>
      <c r="P5" s="102">
        <f>N5-K5</f>
        <v>-27.407981653174716</v>
      </c>
      <c r="Q5" s="103">
        <f>N5/K5</f>
        <v>0.85764262508280775</v>
      </c>
      <c r="R5" s="277">
        <f>Q21</f>
        <v>0.85793684442666196</v>
      </c>
      <c r="S5" s="1">
        <v>0.39097222222222217</v>
      </c>
      <c r="T5" s="2">
        <v>0.42570601851851853</v>
      </c>
      <c r="U5" s="104">
        <v>5.9999999999998987</v>
      </c>
      <c r="V5" s="105">
        <v>50.016666666666758</v>
      </c>
      <c r="W5" s="106"/>
      <c r="X5" s="107"/>
      <c r="Y5" s="279"/>
      <c r="Z5" s="280"/>
      <c r="AA5" s="109">
        <f>M5-J5</f>
        <v>-465.93568810397028</v>
      </c>
      <c r="AB5" s="110">
        <f>M5/J5</f>
        <v>0.85764262508280775</v>
      </c>
      <c r="AC5" s="292">
        <f>AB21</f>
        <v>0.85793684442666196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2326</v>
      </c>
      <c r="G6" s="95">
        <f t="shared" si="0"/>
        <v>68663.520000000004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2808.9902717208997</v>
      </c>
      <c r="N6" s="99">
        <f>M6/L6</f>
        <v>165.23472186593528</v>
      </c>
      <c r="O6" s="101">
        <f>L6-I6</f>
        <v>0</v>
      </c>
      <c r="P6" s="102">
        <f>N6-K6</f>
        <v>-27.294689898770599</v>
      </c>
      <c r="Q6" s="103">
        <f>N6/K6</f>
        <v>0.85823106377051628</v>
      </c>
      <c r="R6" s="277"/>
      <c r="S6" s="1">
        <v>0.4293865740740741</v>
      </c>
      <c r="T6" s="2">
        <v>0.46388888888888891</v>
      </c>
      <c r="U6" s="104">
        <v>5.3000000000000291</v>
      </c>
      <c r="V6" s="105">
        <v>49.683333333333323</v>
      </c>
      <c r="W6" s="106">
        <v>0.46388888888888891</v>
      </c>
      <c r="X6" s="107">
        <v>0.50277777777777766</v>
      </c>
      <c r="Y6" s="262"/>
      <c r="Z6" s="263"/>
      <c r="AA6" s="111">
        <f>M6-J6</f>
        <v>-464.00972827910027</v>
      </c>
      <c r="AB6" s="112">
        <f>M6/J6</f>
        <v>0.85823106377051628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6"/>
      <c r="D12" s="286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6"/>
      <c r="D13" s="286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2808.0272918084647</v>
      </c>
      <c r="N21" s="139">
        <f>M21/L21</f>
        <v>165.17807598873321</v>
      </c>
      <c r="O21" s="140">
        <f>L21-I21</f>
        <v>0</v>
      </c>
      <c r="P21" s="141">
        <f>N21-K21</f>
        <v>-27.351335775972672</v>
      </c>
      <c r="Q21" s="142">
        <f>N21/K21</f>
        <v>0.85793684442666196</v>
      </c>
      <c r="R21" s="278"/>
      <c r="S21" s="143">
        <f>S5</f>
        <v>0.39097222222222217</v>
      </c>
      <c r="T21" s="144">
        <f>INDEX(T5:T20,COUNTA(T5:T20))</f>
        <v>0.46388888888888891</v>
      </c>
      <c r="U21" s="145"/>
      <c r="V21" s="145"/>
      <c r="W21" s="146"/>
      <c r="X21" s="147"/>
      <c r="Y21" s="265"/>
      <c r="Z21" s="266"/>
      <c r="AA21" s="148">
        <f>M21-J21</f>
        <v>-464.97270819153528</v>
      </c>
      <c r="AB21" s="149">
        <f>M21/J21</f>
        <v>0.85793684442666196</v>
      </c>
      <c r="AC21" s="295"/>
    </row>
    <row r="22" spans="1:29" ht="15.75" customHeight="1">
      <c r="A22" s="281" t="s">
        <v>108</v>
      </c>
      <c r="B22" s="92" t="s">
        <v>104</v>
      </c>
      <c r="C22" s="291" t="s">
        <v>218</v>
      </c>
      <c r="D22" s="291"/>
      <c r="E22" s="93">
        <v>25.52</v>
      </c>
      <c r="F22" s="94">
        <v>942</v>
      </c>
      <c r="G22" s="95">
        <f t="shared" ref="G22:G23" si="5">E22*F22</f>
        <v>24039.84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2574.9430523918004</v>
      </c>
      <c r="N22" s="99">
        <f>M22/L22</f>
        <v>214.5785876993167</v>
      </c>
      <c r="O22" s="101">
        <f>L22-I22</f>
        <v>0</v>
      </c>
      <c r="P22" s="102">
        <f>N22-K22</f>
        <v>-35.421412300683301</v>
      </c>
      <c r="Q22" s="103">
        <f>N22/K22</f>
        <v>0.85831435079726681</v>
      </c>
      <c r="R22" s="276">
        <f>Q38</f>
        <v>0.85831109996540211</v>
      </c>
      <c r="S22" s="1">
        <v>0.31184027777777779</v>
      </c>
      <c r="T22" s="2">
        <v>0.32708333333333334</v>
      </c>
      <c r="U22" s="104">
        <v>5.0499999999999901</v>
      </c>
      <c r="V22" s="105">
        <v>21.949999999999996</v>
      </c>
      <c r="W22" s="106"/>
      <c r="X22" s="151"/>
      <c r="Y22" s="279"/>
      <c r="Z22" s="280"/>
      <c r="AA22" s="109">
        <f>M22-J22</f>
        <v>-425.05694760819961</v>
      </c>
      <c r="AB22" s="152">
        <f>M22/J22</f>
        <v>0.85831435079726681</v>
      </c>
      <c r="AC22" s="267">
        <f>AB38</f>
        <v>0.85831109996540211</v>
      </c>
    </row>
    <row r="23" spans="1:29" ht="15.75" customHeight="1">
      <c r="A23" s="282"/>
      <c r="B23" s="92" t="s">
        <v>104</v>
      </c>
      <c r="C23" s="286" t="s">
        <v>109</v>
      </c>
      <c r="D23" s="286"/>
      <c r="E23" s="93">
        <v>25.64</v>
      </c>
      <c r="F23" s="94">
        <v>2105</v>
      </c>
      <c r="G23" s="95">
        <f t="shared" si="5"/>
        <v>53972.200000000004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2574.9235474006118</v>
      </c>
      <c r="N23" s="99">
        <f>M23/L23</f>
        <v>234.08395885460106</v>
      </c>
      <c r="O23" s="101">
        <f>L23-I23</f>
        <v>0</v>
      </c>
      <c r="P23" s="102">
        <f>N23-K23</f>
        <v>-38.643313872671683</v>
      </c>
      <c r="Q23" s="103">
        <f>N23/K23</f>
        <v>0.85830784913353719</v>
      </c>
      <c r="R23" s="277"/>
      <c r="S23" s="1">
        <v>0.33055555555555555</v>
      </c>
      <c r="T23" s="2">
        <v>0.36461805555555554</v>
      </c>
      <c r="U23" s="104">
        <v>4.9999999999999822</v>
      </c>
      <c r="V23" s="105">
        <v>49.05</v>
      </c>
      <c r="W23" s="106"/>
      <c r="X23" s="107"/>
      <c r="Y23" s="262"/>
      <c r="Z23" s="263"/>
      <c r="AA23" s="111">
        <f>M23-J23</f>
        <v>-425.07645259938818</v>
      </c>
      <c r="AB23" s="103">
        <f>M23/J23</f>
        <v>0.8583078491335373</v>
      </c>
      <c r="AC23" s="268"/>
    </row>
    <row r="24" spans="1:29" ht="15.75" customHeight="1">
      <c r="A24" s="282"/>
      <c r="B24" s="92"/>
      <c r="C24" s="286"/>
      <c r="D24" s="286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86"/>
      <c r="D25" s="286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86"/>
      <c r="D26" s="286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86"/>
      <c r="D27" s="286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2574.9332998962063</v>
      </c>
      <c r="N38" s="139">
        <f>M38/L38</f>
        <v>223.90724346923534</v>
      </c>
      <c r="O38" s="140">
        <f>L38-I38</f>
        <v>0</v>
      </c>
      <c r="P38" s="141">
        <f>N38-K38</f>
        <v>-36.962321748155972</v>
      </c>
      <c r="Q38" s="142">
        <f>N38/K38</f>
        <v>0.85831109996540211</v>
      </c>
      <c r="R38" s="278"/>
      <c r="S38" s="143">
        <f>S22</f>
        <v>0.31184027777777779</v>
      </c>
      <c r="T38" s="144">
        <f>INDEX(T22:T37,COUNTA(T22:T37))</f>
        <v>0.36461805555555554</v>
      </c>
      <c r="U38" s="145"/>
      <c r="V38" s="156"/>
      <c r="W38" s="135"/>
      <c r="X38" s="139"/>
      <c r="Y38" s="265"/>
      <c r="Z38" s="266"/>
      <c r="AA38" s="157">
        <f>M38-J38</f>
        <v>-425.06670010379366</v>
      </c>
      <c r="AB38" s="142">
        <f>M38/J38</f>
        <v>0.85831109996540211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974</v>
      </c>
      <c r="G39" s="159">
        <f t="shared" ref="G39:G41" si="9">E39*F39</f>
        <v>13694.44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2181.9539514623521</v>
      </c>
      <c r="N39" s="163">
        <f>M39/L39</f>
        <v>363.65899191039199</v>
      </c>
      <c r="O39" s="165">
        <f>L39-I39</f>
        <v>0</v>
      </c>
      <c r="P39" s="166">
        <f>N39-K39</f>
        <v>-69.674341422941325</v>
      </c>
      <c r="Q39" s="152">
        <f>N39/K39</f>
        <v>0.83921305825475079</v>
      </c>
      <c r="R39" s="276">
        <f>Q55</f>
        <v>0.83974794960410248</v>
      </c>
      <c r="S39" s="167">
        <v>0.25015046296296295</v>
      </c>
      <c r="T39" s="168">
        <v>0.26874999999999999</v>
      </c>
      <c r="U39" s="169"/>
      <c r="V39" s="170">
        <v>26.783333333333339</v>
      </c>
      <c r="W39" s="168"/>
      <c r="X39" s="171"/>
      <c r="Y39" s="279"/>
      <c r="Z39" s="280"/>
      <c r="AA39" s="109">
        <f>M39-J39</f>
        <v>-418.04604853764795</v>
      </c>
      <c r="AB39" s="152">
        <f>M39/J39</f>
        <v>0.83921305825475079</v>
      </c>
      <c r="AC39" s="267">
        <f>AB55</f>
        <v>0.83974794960410248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1212</v>
      </c>
      <c r="G40" s="95">
        <f t="shared" si="9"/>
        <v>17949.72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2192.5628140703502</v>
      </c>
      <c r="N40" s="99">
        <f>M40/L40</f>
        <v>365.42713567839172</v>
      </c>
      <c r="O40" s="101">
        <f>L40-I40</f>
        <v>0</v>
      </c>
      <c r="P40" s="102">
        <f>N40-K40</f>
        <v>-67.906197654941593</v>
      </c>
      <c r="Q40" s="103">
        <f>N40/K40</f>
        <v>0.84329339002705783</v>
      </c>
      <c r="R40" s="277"/>
      <c r="S40" s="1">
        <v>0.27361111111111108</v>
      </c>
      <c r="T40" s="2">
        <v>0.2966435185185185</v>
      </c>
      <c r="U40" s="104">
        <v>6.9999999999999751</v>
      </c>
      <c r="V40" s="105">
        <v>33.166666666666686</v>
      </c>
      <c r="W40" s="106"/>
      <c r="X40" s="113"/>
      <c r="Y40" s="262"/>
      <c r="Z40" s="263"/>
      <c r="AA40" s="111">
        <f>M40-J40</f>
        <v>-407.43718592964979</v>
      </c>
      <c r="AB40" s="103">
        <f>M40/J40</f>
        <v>0.84329339002705772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701</v>
      </c>
      <c r="G41" s="95">
        <f t="shared" si="9"/>
        <v>12526.87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2175.517241379297</v>
      </c>
      <c r="N41" s="99">
        <f>M41/L41</f>
        <v>362.58620689654953</v>
      </c>
      <c r="O41" s="101">
        <f>L41-I41</f>
        <v>0</v>
      </c>
      <c r="P41" s="102">
        <f>N41-K41</f>
        <v>-70.747126436783788</v>
      </c>
      <c r="Q41" s="103">
        <f>N41/K41</f>
        <v>0.83673740053049894</v>
      </c>
      <c r="R41" s="277"/>
      <c r="S41" s="1">
        <v>0.30069444444444438</v>
      </c>
      <c r="T41" s="2">
        <v>0.31412037037037038</v>
      </c>
      <c r="U41" s="104">
        <v>5.8333333333332593</v>
      </c>
      <c r="V41" s="105">
        <v>19.333333333333449</v>
      </c>
      <c r="W41" s="106"/>
      <c r="X41" s="113"/>
      <c r="Y41" s="262"/>
      <c r="Z41" s="263"/>
      <c r="AA41" s="111">
        <f>M41-J41</f>
        <v>-424.48275862070295</v>
      </c>
      <c r="AB41" s="103">
        <f>M41/J41</f>
        <v>0.83673740053049883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2183.3446689706666</v>
      </c>
      <c r="N55" s="139">
        <f>M55/L55</f>
        <v>363.89077816177775</v>
      </c>
      <c r="O55" s="140">
        <f>L55-I55</f>
        <v>0</v>
      </c>
      <c r="P55" s="141">
        <f>N55-K55</f>
        <v>-69.442555171555568</v>
      </c>
      <c r="Q55" s="142">
        <f>N55/K55</f>
        <v>0.83974794960410248</v>
      </c>
      <c r="R55" s="278"/>
      <c r="S55" s="143">
        <f>S39</f>
        <v>0.25015046296296295</v>
      </c>
      <c r="T55" s="144">
        <f>INDEX(T39:T54,COUNTA(T39:T54))</f>
        <v>0.31412037037037038</v>
      </c>
      <c r="U55" s="145"/>
      <c r="V55" s="156"/>
      <c r="W55" s="135"/>
      <c r="X55" s="139"/>
      <c r="Y55" s="265"/>
      <c r="Z55" s="266"/>
      <c r="AA55" s="157">
        <f>M55-J55</f>
        <v>-416.65533102933341</v>
      </c>
      <c r="AB55" s="142">
        <f>M55/J55</f>
        <v>0.83974794960410248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5741</v>
      </c>
      <c r="G56" s="159">
        <f t="shared" ref="G56" si="14">E56*F56</f>
        <v>80546.23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2385.1817657241777</v>
      </c>
      <c r="N56" s="163">
        <f>M56/L56</f>
        <v>596.29544143104442</v>
      </c>
      <c r="O56" s="165">
        <f>L56-I56</f>
        <v>0</v>
      </c>
      <c r="P56" s="166">
        <f>N56-K56</f>
        <v>-78.704558568955576</v>
      </c>
      <c r="Q56" s="152">
        <f>N56/K56</f>
        <v>0.88340065397191769</v>
      </c>
      <c r="R56" s="276">
        <f>Q72</f>
        <v>0.88340065397191769</v>
      </c>
      <c r="S56" s="167">
        <v>0.25</v>
      </c>
      <c r="T56" s="168">
        <v>0.35028935185185184</v>
      </c>
      <c r="U56" s="169"/>
      <c r="V56" s="170">
        <v>144.41666666666666</v>
      </c>
      <c r="W56" s="173"/>
      <c r="X56" s="151"/>
      <c r="Y56" s="279"/>
      <c r="Z56" s="280"/>
      <c r="AA56" s="109">
        <f>M56-J56</f>
        <v>-314.81823427582231</v>
      </c>
      <c r="AB56" s="152">
        <f>M56/J56</f>
        <v>0.88340065397191769</v>
      </c>
      <c r="AC56" s="267">
        <f>AB72</f>
        <v>0.88340065397191769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2385.1817657241777</v>
      </c>
      <c r="N72" s="139">
        <f t="shared" ref="N72:N77" si="18">M72/L72</f>
        <v>596.29544143104442</v>
      </c>
      <c r="O72" s="140">
        <f t="shared" ref="O72:O77" si="19">L72-I72</f>
        <v>0</v>
      </c>
      <c r="P72" s="141">
        <f t="shared" ref="P72:P77" si="20">N72-K72</f>
        <v>-78.704558568955576</v>
      </c>
      <c r="Q72" s="142">
        <f t="shared" ref="Q72:Q77" si="21">N72/K72</f>
        <v>0.88340065397191769</v>
      </c>
      <c r="R72" s="278"/>
      <c r="S72" s="143">
        <f>S56</f>
        <v>0.25</v>
      </c>
      <c r="T72" s="144">
        <f>INDEX(T56:T71,COUNTA(T56:T71))</f>
        <v>0.35028935185185184</v>
      </c>
      <c r="U72" s="145"/>
      <c r="V72" s="156"/>
      <c r="W72" s="89"/>
      <c r="X72" s="91"/>
      <c r="Y72" s="265"/>
      <c r="Z72" s="266"/>
      <c r="AA72" s="157">
        <f t="shared" ref="AA72:AA77" si="22">M72-J72</f>
        <v>-314.81823427582231</v>
      </c>
      <c r="AB72" s="142">
        <f t="shared" ref="AB72:AB77" si="23">M72/J72</f>
        <v>0.88340065397191769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1492</v>
      </c>
      <c r="G73" s="159">
        <f t="shared" ref="G73:G77" si="24">E73*F73</f>
        <v>32003.399999999998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2840.4019037546273</v>
      </c>
      <c r="N73" s="163">
        <f t="shared" si="18"/>
        <v>946.80063458487575</v>
      </c>
      <c r="O73" s="165">
        <f t="shared" si="19"/>
        <v>0</v>
      </c>
      <c r="P73" s="166">
        <f t="shared" si="20"/>
        <v>-153.19936541512425</v>
      </c>
      <c r="Q73" s="152">
        <f t="shared" si="21"/>
        <v>0.86072784962261428</v>
      </c>
      <c r="R73" s="276">
        <f>Q89</f>
        <v>0.86560248566053</v>
      </c>
      <c r="S73" s="167">
        <v>0.16700231481481481</v>
      </c>
      <c r="T73" s="168">
        <v>0.18888888888888888</v>
      </c>
      <c r="U73" s="169"/>
      <c r="V73" s="170">
        <v>31.516666666666666</v>
      </c>
      <c r="W73" s="173"/>
      <c r="X73" s="151"/>
      <c r="Y73" s="279"/>
      <c r="Z73" s="280"/>
      <c r="AA73" s="109">
        <f t="shared" si="22"/>
        <v>-459.59809624537274</v>
      </c>
      <c r="AB73" s="152">
        <f t="shared" si="23"/>
        <v>0.86072784962261428</v>
      </c>
      <c r="AC73" s="267">
        <f>AB89</f>
        <v>0.86560248566053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3391</v>
      </c>
      <c r="G74" s="95">
        <f t="shared" si="24"/>
        <v>53272.61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2862.2743259085587</v>
      </c>
      <c r="N74" s="99">
        <f t="shared" si="18"/>
        <v>954.09144196951956</v>
      </c>
      <c r="O74" s="101">
        <f t="shared" si="19"/>
        <v>0</v>
      </c>
      <c r="P74" s="102">
        <f t="shared" si="20"/>
        <v>-145.90855803048044</v>
      </c>
      <c r="Q74" s="103">
        <f t="shared" si="21"/>
        <v>0.86735585633592682</v>
      </c>
      <c r="R74" s="277"/>
      <c r="S74" s="1">
        <v>0.19236111111111112</v>
      </c>
      <c r="T74" s="2">
        <v>0.24172453703703703</v>
      </c>
      <c r="U74" s="104">
        <v>5.0000000000000222</v>
      </c>
      <c r="V74" s="105">
        <v>71.083333333333314</v>
      </c>
      <c r="W74" s="106"/>
      <c r="X74" s="107"/>
      <c r="Y74" s="262"/>
      <c r="Z74" s="263"/>
      <c r="AA74" s="111">
        <f t="shared" si="22"/>
        <v>-437.72567409144131</v>
      </c>
      <c r="AB74" s="103">
        <f t="shared" si="23"/>
        <v>0.86735585633592682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1629</v>
      </c>
      <c r="G75" s="95">
        <f t="shared" si="24"/>
        <v>36294.120000000003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2846.7961165048523</v>
      </c>
      <c r="N75" s="99">
        <f t="shared" si="18"/>
        <v>569.35922330097048</v>
      </c>
      <c r="O75" s="101">
        <f t="shared" si="19"/>
        <v>0</v>
      </c>
      <c r="P75" s="102">
        <f t="shared" si="20"/>
        <v>-90.640776699029516</v>
      </c>
      <c r="Q75" s="103">
        <f t="shared" si="21"/>
        <v>0.86266548984995528</v>
      </c>
      <c r="R75" s="277"/>
      <c r="S75" s="1">
        <v>0.24583333333333332</v>
      </c>
      <c r="T75" s="2">
        <v>0.26967592592592593</v>
      </c>
      <c r="U75" s="104">
        <v>5.916666666666659</v>
      </c>
      <c r="V75" s="105">
        <v>34.333333333333357</v>
      </c>
      <c r="W75" s="106"/>
      <c r="X75" s="107"/>
      <c r="Y75" s="262"/>
      <c r="Z75" s="263"/>
      <c r="AA75" s="111">
        <f t="shared" si="22"/>
        <v>-453.20388349514769</v>
      </c>
      <c r="AB75" s="103">
        <f t="shared" si="23"/>
        <v>0.86266548984995528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3591</v>
      </c>
      <c r="G76" s="95">
        <f t="shared" si="24"/>
        <v>64242.990000000005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2864.5247064037212</v>
      </c>
      <c r="N76" s="99">
        <f t="shared" si="18"/>
        <v>716.1311766009303</v>
      </c>
      <c r="O76" s="101">
        <f t="shared" si="19"/>
        <v>0</v>
      </c>
      <c r="P76" s="102">
        <f t="shared" si="20"/>
        <v>-108.8688233990697</v>
      </c>
      <c r="Q76" s="103">
        <f t="shared" si="21"/>
        <v>0.86803778981930946</v>
      </c>
      <c r="R76" s="277"/>
      <c r="S76" s="1">
        <v>0.27291666666666664</v>
      </c>
      <c r="T76" s="2">
        <v>0.32515046296296296</v>
      </c>
      <c r="U76" s="104">
        <v>4.6666666666666234</v>
      </c>
      <c r="V76" s="105">
        <v>75.216666666666697</v>
      </c>
      <c r="W76" s="106"/>
      <c r="X76" s="107"/>
      <c r="Y76" s="262"/>
      <c r="Z76" s="263"/>
      <c r="AA76" s="111">
        <f t="shared" si="22"/>
        <v>-435.47529359627879</v>
      </c>
      <c r="AB76" s="103">
        <f t="shared" si="23"/>
        <v>0.86803778981930946</v>
      </c>
      <c r="AC76" s="268"/>
    </row>
    <row r="77" spans="1:29" ht="15.75" customHeight="1">
      <c r="A77" s="272"/>
      <c r="B77" s="92" t="s">
        <v>115</v>
      </c>
      <c r="C77" s="260" t="s">
        <v>240</v>
      </c>
      <c r="D77" s="261"/>
      <c r="E77" s="93">
        <v>16.66</v>
      </c>
      <c r="F77" s="94">
        <v>5858</v>
      </c>
      <c r="G77" s="95">
        <f t="shared" si="24"/>
        <v>97594.28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2868.4439608269854</v>
      </c>
      <c r="N77" s="99">
        <f t="shared" si="18"/>
        <v>717.11099020674635</v>
      </c>
      <c r="O77" s="101">
        <f t="shared" si="19"/>
        <v>0</v>
      </c>
      <c r="P77" s="102">
        <f t="shared" si="20"/>
        <v>-107.88900979325365</v>
      </c>
      <c r="Q77" s="103">
        <f t="shared" si="21"/>
        <v>0.86922544267484403</v>
      </c>
      <c r="R77" s="277"/>
      <c r="S77" s="1">
        <v>0.33087962962962963</v>
      </c>
      <c r="T77" s="2">
        <v>0.41597222222222224</v>
      </c>
      <c r="U77" s="104">
        <v>8.2500000000000107</v>
      </c>
      <c r="V77" s="105">
        <v>122.53333333333336</v>
      </c>
      <c r="W77" s="106"/>
      <c r="X77" s="107"/>
      <c r="Y77" s="262"/>
      <c r="Z77" s="263"/>
      <c r="AA77" s="111">
        <f t="shared" si="22"/>
        <v>-431.5560391730146</v>
      </c>
      <c r="AB77" s="103">
        <f t="shared" si="23"/>
        <v>0.86922544267484403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2856.4882026797491</v>
      </c>
      <c r="N89" s="139">
        <f t="shared" ref="N89:N94" si="29">M89/L89</f>
        <v>751.70742175782868</v>
      </c>
      <c r="O89" s="140">
        <f t="shared" ref="O89:O94" si="30">L89-I89</f>
        <v>0</v>
      </c>
      <c r="P89" s="141">
        <f t="shared" ref="P89:P94" si="31">N89-K89</f>
        <v>-116.71363087375028</v>
      </c>
      <c r="Q89" s="142">
        <f t="shared" ref="Q89:Q94" si="32">N89/K89</f>
        <v>0.86560248566053</v>
      </c>
      <c r="R89" s="278"/>
      <c r="S89" s="143">
        <f>S73</f>
        <v>0.16700231481481481</v>
      </c>
      <c r="T89" s="144">
        <f>INDEX(T73:T88,COUNTA(T73:T88))</f>
        <v>0.41597222222222224</v>
      </c>
      <c r="U89" s="145"/>
      <c r="V89" s="156"/>
      <c r="W89" s="89"/>
      <c r="X89" s="91"/>
      <c r="Y89" s="265"/>
      <c r="Z89" s="266"/>
      <c r="AA89" s="157">
        <f t="shared" ref="AA89:AA94" si="33">M89-J89</f>
        <v>-443.51179732025093</v>
      </c>
      <c r="AB89" s="142">
        <f t="shared" ref="AB89:AB94" si="34">M89/J89</f>
        <v>0.86560248566053</v>
      </c>
      <c r="AC89" s="269"/>
    </row>
    <row r="90" spans="1:29" ht="15.75" customHeight="1">
      <c r="A90" s="281" t="s">
        <v>60</v>
      </c>
      <c r="B90" s="108" t="s">
        <v>115</v>
      </c>
      <c r="C90" s="274" t="s">
        <v>238</v>
      </c>
      <c r="D90" s="275"/>
      <c r="E90" s="158">
        <v>23.55</v>
      </c>
      <c r="F90" s="87">
        <v>4353</v>
      </c>
      <c r="G90" s="159">
        <f t="shared" ref="G90:G94" si="35">E90*F90</f>
        <v>102513.15000000001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2844.0653357531755</v>
      </c>
      <c r="N90" s="163">
        <f t="shared" si="29"/>
        <v>711.01633393829388</v>
      </c>
      <c r="O90" s="165">
        <f t="shared" si="30"/>
        <v>0</v>
      </c>
      <c r="P90" s="166">
        <f t="shared" si="31"/>
        <v>-113.98366606170612</v>
      </c>
      <c r="Q90" s="152">
        <f t="shared" si="32"/>
        <v>0.86183798053126526</v>
      </c>
      <c r="R90" s="276">
        <f>Q106</f>
        <v>0.84875710393690762</v>
      </c>
      <c r="S90" s="167">
        <v>0.16678240740740741</v>
      </c>
      <c r="T90" s="168">
        <v>0.23055555555555557</v>
      </c>
      <c r="U90" s="169"/>
      <c r="V90" s="170">
        <v>91.833333333333357</v>
      </c>
      <c r="W90" s="173"/>
      <c r="X90" s="151"/>
      <c r="Y90" s="279"/>
      <c r="Z90" s="280"/>
      <c r="AA90" s="109">
        <f t="shared" si="33"/>
        <v>-455.93466424682447</v>
      </c>
      <c r="AB90" s="152">
        <f t="shared" si="34"/>
        <v>0.86183798053126526</v>
      </c>
      <c r="AC90" s="267">
        <f>AB106</f>
        <v>0.84875710393690762</v>
      </c>
    </row>
    <row r="91" spans="1:29" ht="15.75" customHeight="1">
      <c r="A91" s="282"/>
      <c r="B91" s="92" t="s">
        <v>115</v>
      </c>
      <c r="C91" s="260" t="s">
        <v>126</v>
      </c>
      <c r="D91" s="261"/>
      <c r="E91" s="93">
        <v>30</v>
      </c>
      <c r="F91" s="94">
        <v>4719</v>
      </c>
      <c r="G91" s="95">
        <f t="shared" si="35"/>
        <v>141570</v>
      </c>
      <c r="H91" s="96"/>
      <c r="I91" s="97">
        <v>3</v>
      </c>
      <c r="J91" s="98">
        <v>3000</v>
      </c>
      <c r="K91" s="99">
        <f t="shared" ref="K91:K127" si="36">J91/I91</f>
        <v>1000</v>
      </c>
      <c r="L91" s="100">
        <v>3</v>
      </c>
      <c r="M91" s="98">
        <f>F91/V91*60</f>
        <v>2602.3897058823536</v>
      </c>
      <c r="N91" s="99">
        <f t="shared" si="29"/>
        <v>867.46323529411791</v>
      </c>
      <c r="O91" s="101">
        <f t="shared" si="30"/>
        <v>0</v>
      </c>
      <c r="P91" s="102">
        <f t="shared" si="31"/>
        <v>-132.53676470588209</v>
      </c>
      <c r="Q91" s="103">
        <f t="shared" si="32"/>
        <v>0.86746323529411795</v>
      </c>
      <c r="R91" s="277"/>
      <c r="S91" s="1">
        <v>0.24111111111111111</v>
      </c>
      <c r="T91" s="2">
        <v>0.31666666666666665</v>
      </c>
      <c r="U91" s="104">
        <v>15.199999999999978</v>
      </c>
      <c r="V91" s="105">
        <v>108.79999999999998</v>
      </c>
      <c r="W91" s="106"/>
      <c r="X91" s="107"/>
      <c r="Y91" s="262"/>
      <c r="Z91" s="263"/>
      <c r="AA91" s="111">
        <f t="shared" si="33"/>
        <v>-397.61029411764639</v>
      </c>
      <c r="AB91" s="103">
        <f t="shared" si="34"/>
        <v>0.86746323529411784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3018</v>
      </c>
      <c r="G92" s="95">
        <f t="shared" si="35"/>
        <v>54867.24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3020.5170975813171</v>
      </c>
      <c r="N92" s="99">
        <f t="shared" si="29"/>
        <v>1006.8390325271057</v>
      </c>
      <c r="O92" s="101">
        <f t="shared" si="30"/>
        <v>0</v>
      </c>
      <c r="P92" s="102">
        <f t="shared" si="31"/>
        <v>-193.1609674728943</v>
      </c>
      <c r="Q92" s="103">
        <f t="shared" si="32"/>
        <v>0.83903252710592147</v>
      </c>
      <c r="R92" s="277"/>
      <c r="S92" s="1">
        <v>0.32781250000000001</v>
      </c>
      <c r="T92" s="2">
        <v>0.36944444444444446</v>
      </c>
      <c r="U92" s="104">
        <v>16.050000000000033</v>
      </c>
      <c r="V92" s="105">
        <v>59.950000000000017</v>
      </c>
      <c r="W92" s="106"/>
      <c r="X92" s="107"/>
      <c r="Y92" s="262"/>
      <c r="Z92" s="263"/>
      <c r="AA92" s="111">
        <f t="shared" si="33"/>
        <v>-579.4829024186829</v>
      </c>
      <c r="AB92" s="103">
        <f t="shared" si="34"/>
        <v>0.83903252710592147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2593</v>
      </c>
      <c r="G93" s="95">
        <f t="shared" si="35"/>
        <v>47140.74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3019.0168175937888</v>
      </c>
      <c r="N93" s="99">
        <f t="shared" si="29"/>
        <v>1006.3389391979296</v>
      </c>
      <c r="O93" s="101">
        <f t="shared" si="30"/>
        <v>0</v>
      </c>
      <c r="P93" s="102">
        <f t="shared" si="31"/>
        <v>-193.66106080207044</v>
      </c>
      <c r="Q93" s="103">
        <f t="shared" si="32"/>
        <v>0.8386157826649413</v>
      </c>
      <c r="R93" s="277"/>
      <c r="S93" s="1">
        <v>0.38157407407407407</v>
      </c>
      <c r="T93" s="2">
        <v>0.41736111111111113</v>
      </c>
      <c r="U93" s="104">
        <v>17.466666666666626</v>
      </c>
      <c r="V93" s="105">
        <v>51.533333333333367</v>
      </c>
      <c r="W93" s="106"/>
      <c r="X93" s="107"/>
      <c r="Y93" s="262"/>
      <c r="Z93" s="263"/>
      <c r="AA93" s="111">
        <f t="shared" si="33"/>
        <v>-580.9831824062112</v>
      </c>
      <c r="AB93" s="103">
        <f t="shared" si="34"/>
        <v>0.8386157826649413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7381</v>
      </c>
      <c r="G94" s="95">
        <f t="shared" si="35"/>
        <v>105400.68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3027.757520510484</v>
      </c>
      <c r="N94" s="99">
        <f t="shared" si="29"/>
        <v>1009.252506836828</v>
      </c>
      <c r="O94" s="101">
        <f t="shared" si="30"/>
        <v>0</v>
      </c>
      <c r="P94" s="102">
        <f t="shared" si="31"/>
        <v>-190.74749316317195</v>
      </c>
      <c r="Q94" s="103">
        <f t="shared" si="32"/>
        <v>0.84104375569735668</v>
      </c>
      <c r="R94" s="277"/>
      <c r="S94" s="1">
        <v>0.43125000000000002</v>
      </c>
      <c r="T94" s="2">
        <v>0.53282407407407406</v>
      </c>
      <c r="U94" s="104">
        <v>20.000000000000007</v>
      </c>
      <c r="V94" s="105">
        <v>146.26666666666662</v>
      </c>
      <c r="W94" s="106"/>
      <c r="X94" s="107"/>
      <c r="Y94" s="262"/>
      <c r="Z94" s="263"/>
      <c r="AA94" s="111">
        <f t="shared" si="33"/>
        <v>-572.24247948951597</v>
      </c>
      <c r="AB94" s="103">
        <f t="shared" si="34"/>
        <v>0.84104375569735668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3.2</v>
      </c>
      <c r="J106" s="138">
        <f t="shared" si="37"/>
        <v>3420</v>
      </c>
      <c r="K106" s="139">
        <f t="shared" ref="K106" si="38">J106/I106</f>
        <v>1068.75</v>
      </c>
      <c r="L106" s="137">
        <f t="shared" ref="L106:M106" si="39">AVERAGE(L90:L105)</f>
        <v>3.2</v>
      </c>
      <c r="M106" s="138">
        <f t="shared" si="39"/>
        <v>2902.7492954642239</v>
      </c>
      <c r="N106" s="139">
        <f>M106/L106</f>
        <v>907.10915483256997</v>
      </c>
      <c r="O106" s="140">
        <f>L106-I106</f>
        <v>0</v>
      </c>
      <c r="P106" s="141">
        <f>N106-K106</f>
        <v>-161.64084516743003</v>
      </c>
      <c r="Q106" s="142">
        <f>N106/K106</f>
        <v>0.84875710393690762</v>
      </c>
      <c r="R106" s="278"/>
      <c r="S106" s="143">
        <f>S90</f>
        <v>0.16678240740740741</v>
      </c>
      <c r="T106" s="144">
        <f>INDEX(T90:T105,COUNTA(T90:T105))</f>
        <v>0.53282407407407406</v>
      </c>
      <c r="U106" s="145"/>
      <c r="V106" s="156"/>
      <c r="W106" s="89"/>
      <c r="X106" s="91"/>
      <c r="Y106" s="265"/>
      <c r="Z106" s="266"/>
      <c r="AA106" s="157">
        <f>M106-J106</f>
        <v>-517.25070453577609</v>
      </c>
      <c r="AB106" s="142">
        <f>M106/J106</f>
        <v>0.84875710393690762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125</v>
      </c>
      <c r="D107" s="275"/>
      <c r="E107" s="158">
        <v>25.03</v>
      </c>
      <c r="F107" s="87">
        <v>3121</v>
      </c>
      <c r="G107" s="159">
        <f t="shared" ref="G107:G110" si="40">E107*F107</f>
        <v>78118.63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2843.0161943319836</v>
      </c>
      <c r="N107" s="163">
        <f>M107/L107</f>
        <v>710.75404858299589</v>
      </c>
      <c r="O107" s="165">
        <f>L107-I107</f>
        <v>0</v>
      </c>
      <c r="P107" s="166">
        <f>N107-K107</f>
        <v>-114.24595141700411</v>
      </c>
      <c r="Q107" s="152">
        <f>N107/K107</f>
        <v>0.86152005888847982</v>
      </c>
      <c r="R107" s="276">
        <f>Q123</f>
        <v>0.85579079780843137</v>
      </c>
      <c r="S107" s="167">
        <v>0.16675925925925925</v>
      </c>
      <c r="T107" s="168">
        <v>0.21249999999999999</v>
      </c>
      <c r="U107" s="169"/>
      <c r="V107" s="170">
        <v>65.866666666666674</v>
      </c>
      <c r="W107" s="168"/>
      <c r="X107" s="171"/>
      <c r="Y107" s="279"/>
      <c r="Z107" s="280"/>
      <c r="AA107" s="109">
        <f>M107-J107</f>
        <v>-456.98380566801643</v>
      </c>
      <c r="AB107" s="152">
        <f>M107/J107</f>
        <v>0.86152005888847982</v>
      </c>
      <c r="AC107" s="267">
        <f>AB123</f>
        <v>0.85579079780843137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4959</v>
      </c>
      <c r="G108" s="95">
        <f t="shared" si="40"/>
        <v>126206.55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2846.8186892042736</v>
      </c>
      <c r="N108" s="99">
        <f>M108/L108</f>
        <v>711.7046723010684</v>
      </c>
      <c r="O108" s="101">
        <f>L108-I108</f>
        <v>0</v>
      </c>
      <c r="P108" s="102">
        <f>N108-K108</f>
        <v>-113.2953276989316</v>
      </c>
      <c r="Q108" s="103">
        <f>N108/K108</f>
        <v>0.86267233006190114</v>
      </c>
      <c r="R108" s="277"/>
      <c r="S108" s="1">
        <v>0.22394675925925925</v>
      </c>
      <c r="T108" s="2">
        <v>0.29652777777777778</v>
      </c>
      <c r="U108" s="104">
        <v>16.483333333333327</v>
      </c>
      <c r="V108" s="105">
        <v>104.51666666666668</v>
      </c>
      <c r="W108" s="106"/>
      <c r="X108" s="113"/>
      <c r="Y108" s="262"/>
      <c r="Z108" s="263"/>
      <c r="AA108" s="111">
        <f>M108-J108</f>
        <v>-453.1813107957264</v>
      </c>
      <c r="AB108" s="103">
        <f>M108/J108</f>
        <v>0.86267233006190114</v>
      </c>
      <c r="AC108" s="268"/>
    </row>
    <row r="109" spans="1:29" ht="15.75" customHeight="1">
      <c r="A109" s="271"/>
      <c r="B109" s="92" t="s">
        <v>115</v>
      </c>
      <c r="C109" s="260" t="s">
        <v>237</v>
      </c>
      <c r="D109" s="261"/>
      <c r="E109" s="93">
        <v>25.46</v>
      </c>
      <c r="F109" s="94">
        <v>6045</v>
      </c>
      <c r="G109" s="95">
        <f t="shared" si="40"/>
        <v>153905.70000000001</v>
      </c>
      <c r="H109" s="96"/>
      <c r="I109" s="97">
        <v>4</v>
      </c>
      <c r="J109" s="98">
        <v>3300</v>
      </c>
      <c r="K109" s="99">
        <f t="shared" si="36"/>
        <v>825</v>
      </c>
      <c r="L109" s="100">
        <v>4</v>
      </c>
      <c r="M109" s="98">
        <f>F109/V109*60</f>
        <v>2744.2622950819673</v>
      </c>
      <c r="N109" s="99">
        <f>M109/L109</f>
        <v>686.06557377049182</v>
      </c>
      <c r="O109" s="101">
        <f>L109-I109</f>
        <v>0</v>
      </c>
      <c r="P109" s="102">
        <f>N109-K109</f>
        <v>-138.93442622950818</v>
      </c>
      <c r="Q109" s="103">
        <f>N109/K109</f>
        <v>0.83159463487332341</v>
      </c>
      <c r="R109" s="277"/>
      <c r="S109" s="1">
        <v>0.30763888888888891</v>
      </c>
      <c r="T109" s="2">
        <v>0.3994212962962963</v>
      </c>
      <c r="U109" s="104">
        <v>16.000000000000021</v>
      </c>
      <c r="V109" s="105">
        <v>132.16666666666666</v>
      </c>
      <c r="W109" s="106"/>
      <c r="X109" s="113"/>
      <c r="Y109" s="262"/>
      <c r="Z109" s="263"/>
      <c r="AA109" s="111">
        <f>M109-J109</f>
        <v>-555.7377049180327</v>
      </c>
      <c r="AB109" s="103">
        <f>M109/J109</f>
        <v>0.83159463487332341</v>
      </c>
      <c r="AC109" s="268"/>
    </row>
    <row r="110" spans="1:29" ht="15.75" customHeight="1">
      <c r="A110" s="271"/>
      <c r="B110" s="92" t="s">
        <v>115</v>
      </c>
      <c r="C110" s="260" t="s">
        <v>226</v>
      </c>
      <c r="D110" s="261"/>
      <c r="E110" s="93">
        <v>30</v>
      </c>
      <c r="F110" s="94">
        <v>5631</v>
      </c>
      <c r="G110" s="95">
        <f t="shared" si="40"/>
        <v>168930</v>
      </c>
      <c r="H110" s="96"/>
      <c r="I110" s="97">
        <v>4</v>
      </c>
      <c r="J110" s="98">
        <v>3000</v>
      </c>
      <c r="K110" s="99">
        <f t="shared" si="36"/>
        <v>750</v>
      </c>
      <c r="L110" s="100">
        <v>4</v>
      </c>
      <c r="M110" s="98">
        <f>F110/V110*60</f>
        <v>2605.6041131105403</v>
      </c>
      <c r="N110" s="99">
        <f>M110/L110</f>
        <v>651.40102827763508</v>
      </c>
      <c r="O110" s="101">
        <f>L110-I110</f>
        <v>0</v>
      </c>
      <c r="P110" s="102">
        <f>N110-K110</f>
        <v>-98.598971722364922</v>
      </c>
      <c r="Q110" s="103">
        <f>N110/K110</f>
        <v>0.8685347043701801</v>
      </c>
      <c r="R110" s="277"/>
      <c r="S110" s="1">
        <v>0.41203703703703703</v>
      </c>
      <c r="T110" s="2">
        <v>0.50208333333333333</v>
      </c>
      <c r="U110" s="104">
        <v>18.166666666666657</v>
      </c>
      <c r="V110" s="105">
        <v>129.66666666666666</v>
      </c>
      <c r="W110" s="106"/>
      <c r="X110" s="107"/>
      <c r="Y110" s="262"/>
      <c r="Z110" s="263"/>
      <c r="AA110" s="111">
        <f>M110-J110</f>
        <v>-394.39588688945969</v>
      </c>
      <c r="AB110" s="103">
        <f>M110/J110</f>
        <v>0.8685347043701801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4</v>
      </c>
      <c r="J123" s="138">
        <f t="shared" si="41"/>
        <v>3225</v>
      </c>
      <c r="K123" s="139">
        <f t="shared" ref="K123" si="42">J123/I123</f>
        <v>806.25</v>
      </c>
      <c r="L123" s="137">
        <f t="shared" ref="L123:M123" si="43">AVERAGE(L107:L122)</f>
        <v>4</v>
      </c>
      <c r="M123" s="138">
        <f t="shared" si="43"/>
        <v>2759.9253229321912</v>
      </c>
      <c r="N123" s="139">
        <f>M123/L123</f>
        <v>689.9813307330478</v>
      </c>
      <c r="O123" s="140">
        <f>L123-I123</f>
        <v>0</v>
      </c>
      <c r="P123" s="141">
        <f>N123-K123</f>
        <v>-116.2686692669522</v>
      </c>
      <c r="Q123" s="142">
        <f>N123/K123</f>
        <v>0.85579079780843137</v>
      </c>
      <c r="R123" s="278"/>
      <c r="S123" s="143">
        <f>S107</f>
        <v>0.16675925925925925</v>
      </c>
      <c r="T123" s="144">
        <f>INDEX(T107:T122,COUNTA(T107:T122))</f>
        <v>0.50208333333333333</v>
      </c>
      <c r="U123" s="145"/>
      <c r="V123" s="156"/>
      <c r="W123" s="135"/>
      <c r="X123" s="139"/>
      <c r="Y123" s="265"/>
      <c r="Z123" s="266"/>
      <c r="AA123" s="157">
        <f>M123-J123</f>
        <v>-465.07467706780881</v>
      </c>
      <c r="AB123" s="142">
        <f>M123/J123</f>
        <v>0.85579079780843137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2301</v>
      </c>
      <c r="G124" s="159">
        <f t="shared" ref="G124:G127" si="44">E124*F124</f>
        <v>67925.52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2808.9521871820953</v>
      </c>
      <c r="N124" s="163">
        <f>M124/L124</f>
        <v>165.23248159894678</v>
      </c>
      <c r="O124" s="165">
        <f>L124-I124</f>
        <v>0</v>
      </c>
      <c r="P124" s="166">
        <f>N124-K124</f>
        <v>-27.296930165759107</v>
      </c>
      <c r="Q124" s="152">
        <f>N124/K124</f>
        <v>0.85821942779776816</v>
      </c>
      <c r="R124" s="276">
        <f>Q140</f>
        <v>0.85697222934724537</v>
      </c>
      <c r="S124" s="167">
        <v>0.70833333333333337</v>
      </c>
      <c r="T124" s="168">
        <v>0.74246527777777782</v>
      </c>
      <c r="U124" s="169"/>
      <c r="V124" s="170">
        <v>49.150000000000006</v>
      </c>
      <c r="W124" s="168"/>
      <c r="X124" s="171"/>
      <c r="Y124" s="279"/>
      <c r="Z124" s="280"/>
      <c r="AA124" s="109">
        <f>M124-J124</f>
        <v>-464.04781281790474</v>
      </c>
      <c r="AB124" s="152">
        <f>M124/J124</f>
        <v>0.85821942779776816</v>
      </c>
      <c r="AC124" s="267">
        <f>AB140</f>
        <v>0.85697222934724548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2435</v>
      </c>
      <c r="G125" s="95">
        <f t="shared" si="44"/>
        <v>72684.75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2809.6153846153861</v>
      </c>
      <c r="N125" s="99">
        <f>M125/L125</f>
        <v>165.27149321266978</v>
      </c>
      <c r="O125" s="101">
        <f>L125-I125</f>
        <v>0</v>
      </c>
      <c r="P125" s="102">
        <f>N125-K125</f>
        <v>-27.257918552036102</v>
      </c>
      <c r="Q125" s="103">
        <f>N125/K125</f>
        <v>0.85842205457237586</v>
      </c>
      <c r="R125" s="277"/>
      <c r="S125" s="1">
        <v>0.74792824074074071</v>
      </c>
      <c r="T125" s="2">
        <v>0.78403935185185181</v>
      </c>
      <c r="U125" s="104">
        <v>7.8666666666665641</v>
      </c>
      <c r="V125" s="105">
        <v>51.999999999999972</v>
      </c>
      <c r="W125" s="106"/>
      <c r="X125" s="113"/>
      <c r="Y125" s="262"/>
      <c r="Z125" s="263"/>
      <c r="AA125" s="111">
        <f>M125-J125</f>
        <v>-463.38461538461388</v>
      </c>
      <c r="AB125" s="103">
        <f>M125/J125</f>
        <v>0.85842205457237586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1635</v>
      </c>
      <c r="G126" s="95">
        <f t="shared" si="44"/>
        <v>46711.95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3072.0250521920734</v>
      </c>
      <c r="N126" s="99">
        <f>M126/L126</f>
        <v>236.30961939939027</v>
      </c>
      <c r="O126" s="101">
        <f>L126-I126</f>
        <v>0</v>
      </c>
      <c r="P126" s="102">
        <f>N126-K126</f>
        <v>-40.613457523686634</v>
      </c>
      <c r="Q126" s="103">
        <f>N126/K126</f>
        <v>0.85334029227557606</v>
      </c>
      <c r="R126" s="277"/>
      <c r="S126" s="1">
        <v>0.78962962962962968</v>
      </c>
      <c r="T126" s="2">
        <v>0.81180555555555556</v>
      </c>
      <c r="U126" s="104">
        <v>8.0500000000001393</v>
      </c>
      <c r="V126" s="105">
        <v>31.933333333333263</v>
      </c>
      <c r="W126" s="106"/>
      <c r="X126" s="113"/>
      <c r="Y126" s="262"/>
      <c r="Z126" s="263"/>
      <c r="AA126" s="111">
        <f>M126-J126</f>
        <v>-527.97494780792658</v>
      </c>
      <c r="AB126" s="103">
        <f>M126/J126</f>
        <v>0.85334029227557595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2068</v>
      </c>
      <c r="G127" s="95">
        <f t="shared" si="44"/>
        <v>53023.520000000004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2575.1643030093355</v>
      </c>
      <c r="N127" s="99">
        <f>M127/L127</f>
        <v>234.10584572812141</v>
      </c>
      <c r="O127" s="101">
        <f>L127-I127</f>
        <v>0</v>
      </c>
      <c r="P127" s="102">
        <f>N127-K127</f>
        <v>-38.621426999151339</v>
      </c>
      <c r="Q127" s="103">
        <f>N127/K127</f>
        <v>0.8583881010031118</v>
      </c>
      <c r="R127" s="277"/>
      <c r="S127" s="1">
        <v>0.81527777777777777</v>
      </c>
      <c r="T127" s="2">
        <v>0.84873842592592597</v>
      </c>
      <c r="U127" s="104">
        <v>4.9999999999999822</v>
      </c>
      <c r="V127" s="105">
        <v>48.183333333333408</v>
      </c>
      <c r="W127" s="106"/>
      <c r="X127" s="107"/>
      <c r="Y127" s="262"/>
      <c r="Z127" s="263"/>
      <c r="AA127" s="111">
        <f>M127-J127</f>
        <v>-424.83569699066447</v>
      </c>
      <c r="AB127" s="103">
        <f>M127/J127</f>
        <v>0.8583881010031118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2816.4392317497222</v>
      </c>
      <c r="N140" s="139">
        <f>M140/L140</f>
        <v>194.23718839653256</v>
      </c>
      <c r="O140" s="140">
        <f>L140-I140</f>
        <v>0</v>
      </c>
      <c r="P140" s="141">
        <f>N140-K140</f>
        <v>-32.417984017260551</v>
      </c>
      <c r="Q140" s="142">
        <f>N140/K140</f>
        <v>0.85697222934724537</v>
      </c>
      <c r="R140" s="278"/>
      <c r="S140" s="143">
        <f>S124</f>
        <v>0.70833333333333337</v>
      </c>
      <c r="T140" s="144">
        <f>INDEX(T124:T139,COUNTA(T124:T139))</f>
        <v>0.84873842592592597</v>
      </c>
      <c r="U140" s="145"/>
      <c r="V140" s="156"/>
      <c r="W140" s="135"/>
      <c r="X140" s="139"/>
      <c r="Y140" s="265"/>
      <c r="Z140" s="266"/>
      <c r="AA140" s="157">
        <f>M140-J140</f>
        <v>-470.06076825027776</v>
      </c>
      <c r="AB140" s="142">
        <f>M140/J140</f>
        <v>0.85697222934724548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9971</v>
      </c>
      <c r="G141" s="159">
        <f t="shared" ref="G141" si="48">E141*F141</f>
        <v>139893.13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2404.743083003953</v>
      </c>
      <c r="N141" s="163">
        <f>M141/L141</f>
        <v>601.18577075098824</v>
      </c>
      <c r="O141" s="165">
        <f>L141-I141</f>
        <v>0</v>
      </c>
      <c r="P141" s="166">
        <f>N141-K141</f>
        <v>-73.81422924901176</v>
      </c>
      <c r="Q141" s="152">
        <f>N141/K141</f>
        <v>0.89064558629776036</v>
      </c>
      <c r="R141" s="276">
        <f>Q157</f>
        <v>0.89064558629776036</v>
      </c>
      <c r="S141" s="167">
        <v>0.70848379629629632</v>
      </c>
      <c r="T141" s="168">
        <v>0.88124999999999998</v>
      </c>
      <c r="U141" s="169"/>
      <c r="V141" s="170">
        <v>248.78333333333327</v>
      </c>
      <c r="W141" s="168"/>
      <c r="X141" s="171"/>
      <c r="Y141" s="279"/>
      <c r="Z141" s="280"/>
      <c r="AA141" s="109">
        <f>M141-J141</f>
        <v>-295.25691699604704</v>
      </c>
      <c r="AB141" s="152">
        <f>M141/J141</f>
        <v>0.89064558629776036</v>
      </c>
      <c r="AC141" s="267">
        <f>AB157</f>
        <v>0.89064558629776036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2404.743083003953</v>
      </c>
      <c r="N157" s="139">
        <f>M157/L157</f>
        <v>601.18577075098824</v>
      </c>
      <c r="O157" s="140">
        <f>L157-I157</f>
        <v>0</v>
      </c>
      <c r="P157" s="141">
        <f>N157-K157</f>
        <v>-73.81422924901176</v>
      </c>
      <c r="Q157" s="142">
        <f>N157/K157</f>
        <v>0.89064558629776036</v>
      </c>
      <c r="R157" s="278"/>
      <c r="S157" s="143">
        <f>S141</f>
        <v>0.70848379629629632</v>
      </c>
      <c r="T157" s="144">
        <f>INDEX(T141:T156,COUNTA(T141:T156))</f>
        <v>0.88124999999999998</v>
      </c>
      <c r="U157" s="145"/>
      <c r="V157" s="156"/>
      <c r="W157" s="135"/>
      <c r="X157" s="139"/>
      <c r="Y157" s="265"/>
      <c r="Z157" s="266"/>
      <c r="AA157" s="157">
        <f>M157-J157</f>
        <v>-295.25691699604704</v>
      </c>
      <c r="AB157" s="142">
        <f>M157/J157</f>
        <v>0.89064558629776036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1435</v>
      </c>
      <c r="G158" s="159">
        <f t="shared" ref="G158:G161" si="52">E158*F158</f>
        <v>39577.299999999996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2548.593981253091</v>
      </c>
      <c r="N158" s="163">
        <f>M158/L158</f>
        <v>637.14849531327275</v>
      </c>
      <c r="O158" s="165">
        <f>L158-I158</f>
        <v>0</v>
      </c>
      <c r="P158" s="166">
        <f>N158-K158</f>
        <v>-112.85150468672725</v>
      </c>
      <c r="Q158" s="152">
        <f>N158/K158</f>
        <v>0.84953132708436363</v>
      </c>
      <c r="R158" s="276">
        <f>Q174</f>
        <v>0.85706566811679519</v>
      </c>
      <c r="S158" s="167">
        <v>0.70848379629629632</v>
      </c>
      <c r="T158" s="168">
        <v>0.7319444444444444</v>
      </c>
      <c r="U158" s="169"/>
      <c r="V158" s="170">
        <v>33.783333333333232</v>
      </c>
      <c r="W158" s="173"/>
      <c r="X158" s="151"/>
      <c r="Y158" s="279"/>
      <c r="Z158" s="280"/>
      <c r="AA158" s="109">
        <f>M158-J158</f>
        <v>-451.40601874690901</v>
      </c>
      <c r="AB158" s="152">
        <f>M158/J158</f>
        <v>0.84953132708436363</v>
      </c>
      <c r="AC158" s="267">
        <f>AB174</f>
        <v>0.8570656681167953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1151</v>
      </c>
      <c r="G159" s="95">
        <f t="shared" si="52"/>
        <v>27796.649999999998</v>
      </c>
      <c r="H159" s="96"/>
      <c r="I159" s="97">
        <v>4</v>
      </c>
      <c r="J159" s="98">
        <v>3000</v>
      </c>
      <c r="K159" s="99">
        <f t="shared" ref="K159:K161" si="53">J159/I159</f>
        <v>750</v>
      </c>
      <c r="L159" s="100">
        <v>4</v>
      </c>
      <c r="M159" s="98">
        <f>F159/V159*60</f>
        <v>2542.0858895705637</v>
      </c>
      <c r="N159" s="99">
        <f>M159/L159</f>
        <v>635.52147239264093</v>
      </c>
      <c r="O159" s="101">
        <f>L159-I159</f>
        <v>0</v>
      </c>
      <c r="P159" s="102">
        <f>N159-K159</f>
        <v>-114.47852760735907</v>
      </c>
      <c r="Q159" s="103">
        <f>N159/K159</f>
        <v>0.84736196319018786</v>
      </c>
      <c r="R159" s="277"/>
      <c r="S159" s="1">
        <v>0.73541666666666672</v>
      </c>
      <c r="T159" s="2">
        <v>0.75428240740740737</v>
      </c>
      <c r="U159" s="104">
        <v>5.0000000000001421</v>
      </c>
      <c r="V159" s="105">
        <v>27.166666666666544</v>
      </c>
      <c r="W159" s="106"/>
      <c r="X159" s="107"/>
      <c r="Y159" s="262"/>
      <c r="Z159" s="263"/>
      <c r="AA159" s="111">
        <f>M159-J159</f>
        <v>-457.91411042943628</v>
      </c>
      <c r="AB159" s="103">
        <f>M159/J159</f>
        <v>0.84736196319018786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3240</v>
      </c>
      <c r="G160" s="95">
        <f t="shared" si="52"/>
        <v>50900.4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2852.5311812179038</v>
      </c>
      <c r="N160" s="99">
        <f>M160/L160</f>
        <v>950.84372707263458</v>
      </c>
      <c r="O160" s="101">
        <f>L160-I160</f>
        <v>0</v>
      </c>
      <c r="P160" s="102">
        <f>N160-K160</f>
        <v>-149.15627292736542</v>
      </c>
      <c r="Q160" s="103">
        <f>N160/K160</f>
        <v>0.86440338824784957</v>
      </c>
      <c r="R160" s="277"/>
      <c r="S160" s="1">
        <v>0.75902777777777786</v>
      </c>
      <c r="T160" s="2">
        <v>0.80635416666666671</v>
      </c>
      <c r="U160" s="104">
        <v>6.8333333333334956</v>
      </c>
      <c r="V160" s="105">
        <v>68.149999999999949</v>
      </c>
      <c r="W160" s="106"/>
      <c r="X160" s="107"/>
      <c r="Y160" s="262"/>
      <c r="Z160" s="263"/>
      <c r="AA160" s="111">
        <f>M160-J160</f>
        <v>-447.46881878209615</v>
      </c>
      <c r="AB160" s="103">
        <f>M160/J160</f>
        <v>0.86440338824784968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6117</v>
      </c>
      <c r="G161" s="95">
        <f t="shared" si="52"/>
        <v>109433.13</v>
      </c>
      <c r="H161" s="96"/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2855.8163662300603</v>
      </c>
      <c r="N161" s="99">
        <f>M161/L161</f>
        <v>713.95409155751508</v>
      </c>
      <c r="O161" s="101">
        <f>L161-I161</f>
        <v>0</v>
      </c>
      <c r="P161" s="102">
        <f>N161-K161</f>
        <v>-111.04590844248492</v>
      </c>
      <c r="Q161" s="103">
        <f>N161/K161</f>
        <v>0.86539889885759402</v>
      </c>
      <c r="R161" s="277"/>
      <c r="S161" s="1">
        <v>0.8107523148148148</v>
      </c>
      <c r="T161" s="2">
        <v>0.9</v>
      </c>
      <c r="U161" s="104">
        <v>6.3333333333332575</v>
      </c>
      <c r="V161" s="105">
        <v>128.51666666666671</v>
      </c>
      <c r="W161" s="106"/>
      <c r="X161" s="107"/>
      <c r="Y161" s="262"/>
      <c r="Z161" s="263"/>
      <c r="AA161" s="111">
        <f>M161-J161</f>
        <v>-444.18363376993966</v>
      </c>
      <c r="AB161" s="103">
        <f>M161/J161</f>
        <v>0.86539889885759402</v>
      </c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54">AVERAGE(I158:I173)</f>
        <v>3.75</v>
      </c>
      <c r="J174" s="138">
        <f t="shared" si="54"/>
        <v>3150</v>
      </c>
      <c r="K174" s="139">
        <f t="shared" ref="K174" si="55">J174/I174</f>
        <v>840</v>
      </c>
      <c r="L174" s="137">
        <f t="shared" ref="L174:M174" si="56">AVERAGE(L158:L173)</f>
        <v>3.75</v>
      </c>
      <c r="M174" s="138">
        <f t="shared" si="56"/>
        <v>2699.7568545679051</v>
      </c>
      <c r="N174" s="139">
        <f>M174/L174</f>
        <v>719.93516121810796</v>
      </c>
      <c r="O174" s="140">
        <f>L174-I174</f>
        <v>0</v>
      </c>
      <c r="P174" s="141">
        <f>N174-K174</f>
        <v>-120.06483878189204</v>
      </c>
      <c r="Q174" s="142">
        <f>N174/K174</f>
        <v>0.85706566811679519</v>
      </c>
      <c r="R174" s="278"/>
      <c r="S174" s="143">
        <f>S158</f>
        <v>0.70848379629629632</v>
      </c>
      <c r="T174" s="144">
        <f>INDEX(T158:T173,COUNTA(T158:T173))</f>
        <v>0.9</v>
      </c>
      <c r="U174" s="145"/>
      <c r="V174" s="156"/>
      <c r="W174" s="89"/>
      <c r="X174" s="91"/>
      <c r="Y174" s="265"/>
      <c r="Z174" s="266"/>
      <c r="AA174" s="157">
        <f>M174-J174</f>
        <v>-450.24314543209493</v>
      </c>
      <c r="AB174" s="142">
        <f>M174/J174</f>
        <v>0.8570656681167953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2007</v>
      </c>
      <c r="G175" s="159">
        <f t="shared" ref="G175:G177" si="57">E175*F175</f>
        <v>44715.96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2852.4279510461911</v>
      </c>
      <c r="N175" s="163">
        <f>M175/L175</f>
        <v>570.48559020923824</v>
      </c>
      <c r="O175" s="165">
        <f>L175-I175</f>
        <v>0</v>
      </c>
      <c r="P175" s="166">
        <f>N175-K175</f>
        <v>-89.514409790761761</v>
      </c>
      <c r="Q175" s="152">
        <f>N175/K175</f>
        <v>0.86437210637763373</v>
      </c>
      <c r="R175" s="276">
        <f>Q191</f>
        <v>0.8660461026094417</v>
      </c>
      <c r="S175" s="167">
        <v>0.70833333333333337</v>
      </c>
      <c r="T175" s="168">
        <v>0.73765046296296299</v>
      </c>
      <c r="U175" s="169"/>
      <c r="V175" s="170">
        <v>42.216666666666654</v>
      </c>
      <c r="W175" s="173"/>
      <c r="X175" s="151"/>
      <c r="Y175" s="279"/>
      <c r="Z175" s="280"/>
      <c r="AA175" s="109">
        <f>M175-J175</f>
        <v>-447.57204895380892</v>
      </c>
      <c r="AB175" s="152">
        <f>M175/J175</f>
        <v>0.86437210637763362</v>
      </c>
      <c r="AC175" s="267">
        <f>AB191</f>
        <v>0.86604610260944159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1971</v>
      </c>
      <c r="G176" s="95">
        <f t="shared" si="57"/>
        <v>35832.78</v>
      </c>
      <c r="H176" s="96"/>
      <c r="I176" s="97">
        <v>4</v>
      </c>
      <c r="J176" s="98">
        <v>3300</v>
      </c>
      <c r="K176" s="99">
        <f t="shared" ref="K176:K214" si="58">J176/I176</f>
        <v>825</v>
      </c>
      <c r="L176" s="100">
        <v>4</v>
      </c>
      <c r="M176" s="98">
        <f>F176/V176*60</f>
        <v>2848.4945804897607</v>
      </c>
      <c r="N176" s="99">
        <f>M176/L176</f>
        <v>712.12364512244017</v>
      </c>
      <c r="O176" s="101">
        <f>L176-I176</f>
        <v>0</v>
      </c>
      <c r="P176" s="102">
        <f>N176-K176</f>
        <v>-112.87635487755983</v>
      </c>
      <c r="Q176" s="103">
        <f>N176/K176</f>
        <v>0.86318017590598806</v>
      </c>
      <c r="R176" s="277"/>
      <c r="S176" s="1">
        <v>0.74269675925925926</v>
      </c>
      <c r="T176" s="2">
        <v>0.77152777777777781</v>
      </c>
      <c r="U176" s="104">
        <v>7.2666666666666302</v>
      </c>
      <c r="V176" s="105">
        <v>41.516666666666708</v>
      </c>
      <c r="W176" s="106"/>
      <c r="X176" s="107"/>
      <c r="Y176" s="262"/>
      <c r="Z176" s="263"/>
      <c r="AA176" s="111">
        <f>M176-J176</f>
        <v>-451.50541951023934</v>
      </c>
      <c r="AB176" s="103">
        <f>M176/J176</f>
        <v>0.86318017590598806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9270</v>
      </c>
      <c r="G177" s="95">
        <f t="shared" si="57"/>
        <v>154438.20000000001</v>
      </c>
      <c r="H177" s="96"/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2872.9338842975199</v>
      </c>
      <c r="N177" s="99">
        <f>M177/L177</f>
        <v>718.23347107437996</v>
      </c>
      <c r="O177" s="101">
        <f>L177-I177</f>
        <v>0</v>
      </c>
      <c r="P177" s="102">
        <f>N177-K177</f>
        <v>-106.76652892562004</v>
      </c>
      <c r="Q177" s="103">
        <f>N177/K177</f>
        <v>0.87058602554470299</v>
      </c>
      <c r="R177" s="277"/>
      <c r="S177" s="1">
        <v>0.77458333333333329</v>
      </c>
      <c r="T177" s="2">
        <v>0.90902777777777777</v>
      </c>
      <c r="U177" s="104">
        <v>4.3999999999998884</v>
      </c>
      <c r="V177" s="105">
        <v>193.60000000000005</v>
      </c>
      <c r="W177" s="106"/>
      <c r="X177" s="107"/>
      <c r="Y177" s="262"/>
      <c r="Z177" s="263"/>
      <c r="AA177" s="111">
        <f>M177-J177</f>
        <v>-427.06611570248015</v>
      </c>
      <c r="AB177" s="103">
        <f>M177/J177</f>
        <v>0.87058602554470299</v>
      </c>
      <c r="AC177" s="268"/>
    </row>
    <row r="178" spans="1:29" ht="15.75" customHeight="1">
      <c r="A178" s="271"/>
      <c r="B178" s="92"/>
      <c r="C178" s="260"/>
      <c r="D178" s="261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7"/>
      <c r="S178" s="1"/>
      <c r="T178" s="2"/>
      <c r="U178" s="104"/>
      <c r="V178" s="105"/>
      <c r="W178" s="106"/>
      <c r="X178" s="107"/>
      <c r="Y178" s="262"/>
      <c r="Z178" s="263"/>
      <c r="AA178" s="111"/>
      <c r="AB178" s="103"/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59">AVERAGE(I175:I190)</f>
        <v>4.333333333333333</v>
      </c>
      <c r="J191" s="138">
        <f t="shared" si="59"/>
        <v>3300</v>
      </c>
      <c r="K191" s="139">
        <f t="shared" ref="K191" si="60">J191/I191</f>
        <v>761.53846153846155</v>
      </c>
      <c r="L191" s="137">
        <f t="shared" ref="L191:M191" si="61">AVERAGE(L175:L190)</f>
        <v>4.333333333333333</v>
      </c>
      <c r="M191" s="138">
        <f t="shared" si="61"/>
        <v>2857.9521386111574</v>
      </c>
      <c r="N191" s="139">
        <f>M191/L191</f>
        <v>659.52741660257482</v>
      </c>
      <c r="O191" s="140">
        <f>L191-I191</f>
        <v>0</v>
      </c>
      <c r="P191" s="141">
        <f>N191-K191</f>
        <v>-102.01104493588673</v>
      </c>
      <c r="Q191" s="142">
        <f>N191/K191</f>
        <v>0.8660461026094417</v>
      </c>
      <c r="R191" s="278"/>
      <c r="S191" s="143">
        <f>S175</f>
        <v>0.70833333333333337</v>
      </c>
      <c r="T191" s="144">
        <f>INDEX(T175:T190,COUNTA(T175:T190))</f>
        <v>0.90902777777777777</v>
      </c>
      <c r="U191" s="145"/>
      <c r="V191" s="156"/>
      <c r="W191" s="89"/>
      <c r="X191" s="91"/>
      <c r="Y191" s="265"/>
      <c r="Z191" s="266"/>
      <c r="AA191" s="157">
        <f>M191-J191</f>
        <v>-442.04786138884265</v>
      </c>
      <c r="AB191" s="142">
        <f>M191/J191</f>
        <v>0.86604610260944159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4213</v>
      </c>
      <c r="G192" s="159">
        <f t="shared" ref="G192:G194" si="62">E192*F192</f>
        <v>76592.34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3024.2871385842468</v>
      </c>
      <c r="N192" s="163">
        <f>M192/L192</f>
        <v>1008.0957128614156</v>
      </c>
      <c r="O192" s="165">
        <f>L192-I192</f>
        <v>0</v>
      </c>
      <c r="P192" s="166">
        <f>N192-K192</f>
        <v>-191.90428713858444</v>
      </c>
      <c r="Q192" s="152">
        <f>N192/K192</f>
        <v>0.84007976071784629</v>
      </c>
      <c r="R192" s="276">
        <f>Q208</f>
        <v>0.83938398410260062</v>
      </c>
      <c r="S192" s="167">
        <v>0.70862268518518523</v>
      </c>
      <c r="T192" s="168">
        <v>0.76666666666666672</v>
      </c>
      <c r="U192" s="169"/>
      <c r="V192" s="170">
        <v>83.583333333333343</v>
      </c>
      <c r="W192" s="173"/>
      <c r="X192" s="151"/>
      <c r="Y192" s="279"/>
      <c r="Z192" s="280"/>
      <c r="AA192" s="109">
        <f>M192-J192</f>
        <v>-575.7128614157532</v>
      </c>
      <c r="AB192" s="152">
        <f>M192/J192</f>
        <v>0.84007976071784629</v>
      </c>
      <c r="AC192" s="267">
        <f>AB208</f>
        <v>0.83938398410260051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6050</v>
      </c>
      <c r="G193" s="95">
        <f t="shared" si="62"/>
        <v>86394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3022.9007633587798</v>
      </c>
      <c r="N193" s="99">
        <f>M193/L193</f>
        <v>1007.6335877862599</v>
      </c>
      <c r="O193" s="101">
        <f>L193-I193</f>
        <v>0</v>
      </c>
      <c r="P193" s="102">
        <f>N193-K193</f>
        <v>-192.36641221374009</v>
      </c>
      <c r="Q193" s="103">
        <f>N193/K193</f>
        <v>0.83969465648854991</v>
      </c>
      <c r="R193" s="277"/>
      <c r="S193" s="1">
        <v>0.77916666666666667</v>
      </c>
      <c r="T193" s="2">
        <v>0.86255787037037035</v>
      </c>
      <c r="U193" s="104">
        <v>17.999999999999936</v>
      </c>
      <c r="V193" s="105">
        <v>120.08333333333329</v>
      </c>
      <c r="W193" s="106">
        <v>0.86255787037037035</v>
      </c>
      <c r="X193" s="107">
        <v>0.91886574074074079</v>
      </c>
      <c r="Y193" s="262"/>
      <c r="Z193" s="263"/>
      <c r="AA193" s="111">
        <f>M193-J193</f>
        <v>-577.09923664122016</v>
      </c>
      <c r="AB193" s="103">
        <f>M193/J193</f>
        <v>0.83969465648854991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5374</v>
      </c>
      <c r="G194" s="95">
        <f t="shared" si="62"/>
        <v>76740.72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3018.1591263650598</v>
      </c>
      <c r="N194" s="99">
        <f>M194/L194</f>
        <v>1006.0530421216866</v>
      </c>
      <c r="O194" s="101">
        <f>L194-I194</f>
        <v>0</v>
      </c>
      <c r="P194" s="102">
        <f>N194-K194</f>
        <v>-193.94695787831336</v>
      </c>
      <c r="Q194" s="103">
        <f>N194/K194</f>
        <v>0.83837753510140556</v>
      </c>
      <c r="R194" s="277"/>
      <c r="S194" s="1">
        <v>0.91886574074074079</v>
      </c>
      <c r="T194" s="2">
        <v>0.99305555555555547</v>
      </c>
      <c r="U194" s="104">
        <v>81.083333333333428</v>
      </c>
      <c r="V194" s="105">
        <v>106.83333333333314</v>
      </c>
      <c r="W194" s="106"/>
      <c r="X194" s="107"/>
      <c r="Y194" s="262"/>
      <c r="Z194" s="263"/>
      <c r="AA194" s="111">
        <f>M194-J194</f>
        <v>-581.84087363494018</v>
      </c>
      <c r="AB194" s="103">
        <f>M194/J194</f>
        <v>0.83837753510140556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3">AVERAGE(I192:I207)</f>
        <v>3</v>
      </c>
      <c r="J208" s="138">
        <f t="shared" si="63"/>
        <v>3600</v>
      </c>
      <c r="K208" s="139">
        <f t="shared" ref="K208" si="64">J208/I208</f>
        <v>1200</v>
      </c>
      <c r="L208" s="137">
        <f t="shared" ref="L208:M208" si="65">AVERAGE(L192:L207)</f>
        <v>3</v>
      </c>
      <c r="M208" s="138">
        <f t="shared" si="65"/>
        <v>3021.782342769362</v>
      </c>
      <c r="N208" s="139">
        <f t="shared" ref="N208:N214" si="66">M208/L208</f>
        <v>1007.2607809231207</v>
      </c>
      <c r="O208" s="140">
        <f t="shared" ref="O208:O214" si="67">L208-I208</f>
        <v>0</v>
      </c>
      <c r="P208" s="141">
        <f t="shared" ref="P208:P214" si="68">N208-K208</f>
        <v>-192.73921907687929</v>
      </c>
      <c r="Q208" s="142">
        <f t="shared" ref="Q208:Q214" si="69">N208/K208</f>
        <v>0.83938398410260062</v>
      </c>
      <c r="R208" s="278"/>
      <c r="S208" s="143">
        <f>S192</f>
        <v>0.70862268518518523</v>
      </c>
      <c r="T208" s="144">
        <f>INDEX(T192:T207,COUNTA(T192:T207))</f>
        <v>0.99305555555555547</v>
      </c>
      <c r="U208" s="145"/>
      <c r="V208" s="156"/>
      <c r="W208" s="89"/>
      <c r="X208" s="91"/>
      <c r="Y208" s="265"/>
      <c r="Z208" s="266"/>
      <c r="AA208" s="157">
        <f t="shared" ref="AA208:AA214" si="70">M208-J208</f>
        <v>-578.217657230638</v>
      </c>
      <c r="AB208" s="142">
        <f t="shared" ref="AB208:AB214" si="71">M208/J208</f>
        <v>0.83938398410260051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2317</v>
      </c>
      <c r="G209" s="159">
        <f t="shared" ref="G209:G214" si="72">E209*F209</f>
        <v>42123.06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3">F209/V209*60</f>
        <v>3016.7088607595001</v>
      </c>
      <c r="N209" s="163">
        <f t="shared" si="66"/>
        <v>1005.5696202531667</v>
      </c>
      <c r="O209" s="165">
        <f t="shared" si="67"/>
        <v>0</v>
      </c>
      <c r="P209" s="166">
        <f t="shared" si="68"/>
        <v>-194.4303797468333</v>
      </c>
      <c r="Q209" s="152">
        <f t="shared" si="69"/>
        <v>0.8379746835443056</v>
      </c>
      <c r="R209" s="276">
        <f>Q225</f>
        <v>0.85601728371914776</v>
      </c>
      <c r="S209" s="167">
        <v>0.70833333333333337</v>
      </c>
      <c r="T209" s="168">
        <v>0.74033564814814812</v>
      </c>
      <c r="U209" s="169"/>
      <c r="V209" s="170">
        <v>46.083333333333236</v>
      </c>
      <c r="W209" s="168"/>
      <c r="X209" s="171"/>
      <c r="Y209" s="279"/>
      <c r="Z209" s="280"/>
      <c r="AA209" s="174">
        <f t="shared" si="70"/>
        <v>-583.29113924049989</v>
      </c>
      <c r="AB209" s="152">
        <f t="shared" si="71"/>
        <v>0.8379746835443056</v>
      </c>
      <c r="AC209" s="267">
        <f>AB225</f>
        <v>0.85601728371914776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25.03</v>
      </c>
      <c r="F210" s="94">
        <v>1106</v>
      </c>
      <c r="G210" s="95">
        <f t="shared" si="72"/>
        <v>27683.18</v>
      </c>
      <c r="H210" s="96">
        <v>2</v>
      </c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 t="shared" si="73"/>
        <v>2825.8339247693343</v>
      </c>
      <c r="N210" s="99">
        <f t="shared" si="66"/>
        <v>706.45848119233358</v>
      </c>
      <c r="O210" s="101">
        <f t="shared" si="67"/>
        <v>0</v>
      </c>
      <c r="P210" s="102">
        <f t="shared" si="68"/>
        <v>-118.54151880766642</v>
      </c>
      <c r="Q210" s="103">
        <f t="shared" si="69"/>
        <v>0.85631331053616189</v>
      </c>
      <c r="R210" s="277"/>
      <c r="S210" s="1">
        <v>0.75208333333333333</v>
      </c>
      <c r="T210" s="2">
        <v>0.76839120370370373</v>
      </c>
      <c r="U210" s="104">
        <v>16.9166666666667</v>
      </c>
      <c r="V210" s="105">
        <v>23.48333333333338</v>
      </c>
      <c r="W210" s="106"/>
      <c r="X210" s="113"/>
      <c r="Y210" s="262"/>
      <c r="Z210" s="263"/>
      <c r="AA210" s="175">
        <f t="shared" si="70"/>
        <v>-474.16607523066568</v>
      </c>
      <c r="AB210" s="103">
        <f t="shared" si="71"/>
        <v>0.85631331053616189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23.55</v>
      </c>
      <c r="F211" s="94">
        <v>1458</v>
      </c>
      <c r="G211" s="95">
        <f t="shared" si="72"/>
        <v>34335.9</v>
      </c>
      <c r="H211" s="96">
        <v>2</v>
      </c>
      <c r="I211" s="97">
        <v>4</v>
      </c>
      <c r="J211" s="98">
        <v>3300</v>
      </c>
      <c r="K211" s="99">
        <f t="shared" si="58"/>
        <v>825</v>
      </c>
      <c r="L211" s="100">
        <v>4</v>
      </c>
      <c r="M211" s="98">
        <f t="shared" si="73"/>
        <v>2824.9730893433807</v>
      </c>
      <c r="N211" s="99">
        <f t="shared" si="66"/>
        <v>706.24327233584518</v>
      </c>
      <c r="O211" s="101">
        <f t="shared" si="67"/>
        <v>0</v>
      </c>
      <c r="P211" s="102">
        <f t="shared" si="68"/>
        <v>-118.75672766415482</v>
      </c>
      <c r="Q211" s="103">
        <f t="shared" si="69"/>
        <v>0.85605245131617602</v>
      </c>
      <c r="R211" s="277"/>
      <c r="S211" s="1">
        <v>0.78196759259259263</v>
      </c>
      <c r="T211" s="2">
        <v>0.80347222222222225</v>
      </c>
      <c r="U211" s="104">
        <v>19.550000000000018</v>
      </c>
      <c r="V211" s="105">
        <v>30.966666666666658</v>
      </c>
      <c r="W211" s="106"/>
      <c r="X211" s="113"/>
      <c r="Y211" s="262"/>
      <c r="Z211" s="263"/>
      <c r="AA211" s="175">
        <f t="shared" si="70"/>
        <v>-475.02691065661929</v>
      </c>
      <c r="AB211" s="103">
        <f t="shared" si="71"/>
        <v>0.85605245131617602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2614</v>
      </c>
      <c r="G212" s="95">
        <f t="shared" si="72"/>
        <v>47522.52</v>
      </c>
      <c r="H212" s="96"/>
      <c r="I212" s="97">
        <v>4</v>
      </c>
      <c r="J212" s="98">
        <v>3000</v>
      </c>
      <c r="K212" s="99">
        <f t="shared" si="58"/>
        <v>750</v>
      </c>
      <c r="L212" s="100">
        <v>4</v>
      </c>
      <c r="M212" s="98">
        <f t="shared" si="73"/>
        <v>2606.759002770073</v>
      </c>
      <c r="N212" s="99">
        <f t="shared" si="66"/>
        <v>651.68975069251826</v>
      </c>
      <c r="O212" s="101">
        <f t="shared" si="67"/>
        <v>0</v>
      </c>
      <c r="P212" s="102">
        <f t="shared" si="68"/>
        <v>-98.31024930748174</v>
      </c>
      <c r="Q212" s="103">
        <f t="shared" si="69"/>
        <v>0.86891966759002437</v>
      </c>
      <c r="R212" s="277"/>
      <c r="S212" s="1">
        <v>0.81666666666666654</v>
      </c>
      <c r="T212" s="2">
        <v>0.85844907407407411</v>
      </c>
      <c r="U212" s="104">
        <v>18.999999999999773</v>
      </c>
      <c r="V212" s="105">
        <v>60.166666666666906</v>
      </c>
      <c r="W212" s="106">
        <v>0.85844907407407411</v>
      </c>
      <c r="X212" s="107">
        <v>0.91458333333333308</v>
      </c>
      <c r="Y212" s="262"/>
      <c r="Z212" s="263"/>
      <c r="AA212" s="175">
        <f t="shared" si="70"/>
        <v>-393.24099722992696</v>
      </c>
      <c r="AB212" s="103">
        <f t="shared" si="71"/>
        <v>0.86891966759002437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2330</v>
      </c>
      <c r="G213" s="95">
        <f t="shared" si="72"/>
        <v>58319.9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 t="shared" si="73"/>
        <v>2838.5786802030261</v>
      </c>
      <c r="N213" s="99">
        <f t="shared" si="66"/>
        <v>709.64467005075653</v>
      </c>
      <c r="O213" s="101">
        <f t="shared" si="67"/>
        <v>0</v>
      </c>
      <c r="P213" s="102">
        <f t="shared" si="68"/>
        <v>-115.35532994924347</v>
      </c>
      <c r="Q213" s="103">
        <f t="shared" si="69"/>
        <v>0.86017535763728059</v>
      </c>
      <c r="R213" s="277"/>
      <c r="S213" s="1">
        <v>0.91458333333333308</v>
      </c>
      <c r="T213" s="2">
        <v>0.94878472222222221</v>
      </c>
      <c r="U213" s="104">
        <v>80.833333333332916</v>
      </c>
      <c r="V213" s="105">
        <v>49.250000000000341</v>
      </c>
      <c r="W213" s="106"/>
      <c r="X213" s="107"/>
      <c r="Y213" s="262"/>
      <c r="Z213" s="263"/>
      <c r="AA213" s="175">
        <f t="shared" si="70"/>
        <v>-461.42131979697388</v>
      </c>
      <c r="AB213" s="103">
        <f t="shared" si="71"/>
        <v>0.86017535763728059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23.55</v>
      </c>
      <c r="F214" s="94">
        <v>3439</v>
      </c>
      <c r="G214" s="115">
        <f t="shared" si="72"/>
        <v>80988.45</v>
      </c>
      <c r="H214" s="116"/>
      <c r="I214" s="97">
        <v>4</v>
      </c>
      <c r="J214" s="98">
        <v>3300</v>
      </c>
      <c r="K214" s="99">
        <f t="shared" si="58"/>
        <v>825</v>
      </c>
      <c r="L214" s="100">
        <v>4</v>
      </c>
      <c r="M214" s="98">
        <f t="shared" si="73"/>
        <v>2836.2886597938073</v>
      </c>
      <c r="N214" s="99">
        <f t="shared" si="66"/>
        <v>709.07216494845181</v>
      </c>
      <c r="O214" s="101">
        <f t="shared" si="67"/>
        <v>0</v>
      </c>
      <c r="P214" s="102">
        <f t="shared" si="68"/>
        <v>-115.92783505154819</v>
      </c>
      <c r="Q214" s="103">
        <f t="shared" si="69"/>
        <v>0.85948141205872952</v>
      </c>
      <c r="R214" s="277"/>
      <c r="S214" s="1">
        <v>0.95989583333333328</v>
      </c>
      <c r="T214" s="2">
        <v>1.0104166666666667</v>
      </c>
      <c r="U214" s="104">
        <v>15.999999999999943</v>
      </c>
      <c r="V214" s="105">
        <v>72.750000000000185</v>
      </c>
      <c r="W214" s="106"/>
      <c r="X214" s="4"/>
      <c r="Y214" s="262"/>
      <c r="Z214" s="263"/>
      <c r="AA214" s="175">
        <f t="shared" si="70"/>
        <v>-463.71134020619274</v>
      </c>
      <c r="AB214" s="103">
        <f t="shared" si="71"/>
        <v>0.85948141205872952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74">AVERAGE(I209:I224)</f>
        <v>3.8333333333333335</v>
      </c>
      <c r="J225" s="138">
        <f t="shared" si="74"/>
        <v>3300</v>
      </c>
      <c r="K225" s="139">
        <f t="shared" ref="K225" si="75">J225/I225</f>
        <v>860.86956521739125</v>
      </c>
      <c r="L225" s="137">
        <f t="shared" ref="L225:M225" si="76">AVERAGE(L209:L224)</f>
        <v>3.8333333333333335</v>
      </c>
      <c r="M225" s="138">
        <f t="shared" si="76"/>
        <v>2824.8570362731875</v>
      </c>
      <c r="N225" s="139">
        <f>M225/L225</f>
        <v>736.91922685387499</v>
      </c>
      <c r="O225" s="140">
        <f>L225-I225</f>
        <v>0</v>
      </c>
      <c r="P225" s="141">
        <f>N225-K225</f>
        <v>-123.95033836351627</v>
      </c>
      <c r="Q225" s="142">
        <f>N225/K225</f>
        <v>0.85601728371914776</v>
      </c>
      <c r="R225" s="278"/>
      <c r="S225" s="143">
        <f>S209</f>
        <v>0.70833333333333337</v>
      </c>
      <c r="T225" s="144">
        <f>INDEX(T209:T224,COUNTA(T209:T224))</f>
        <v>1.0104166666666667</v>
      </c>
      <c r="U225" s="145"/>
      <c r="V225" s="156"/>
      <c r="W225" s="135"/>
      <c r="X225" s="139"/>
      <c r="Y225" s="265"/>
      <c r="Z225" s="266"/>
      <c r="AA225" s="177">
        <f>M225-J225</f>
        <v>-475.14296372681247</v>
      </c>
      <c r="AB225" s="142">
        <f>M225/J225</f>
        <v>0.85601728371914776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278" priority="1" operator="greaterThan">
      <formula>0</formula>
    </cfRule>
  </conditionalFormatting>
  <conditionalFormatting sqref="P5:P225 AA5:AA225">
    <cfRule type="cellIs" dxfId="277" priority="4" operator="lessThan">
      <formula>0</formula>
    </cfRule>
  </conditionalFormatting>
  <conditionalFormatting sqref="Q5:Q225 AB5:AB225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AC5:AC23 R5:R225 AC124:AC129">
    <cfRule type="cellIs" dxfId="274" priority="5" operator="lessThan">
      <formula>0.8</formula>
    </cfRule>
  </conditionalFormatting>
  <conditionalFormatting sqref="AC29:AC37">
    <cfRule type="cellIs" dxfId="273" priority="15" operator="lessThan">
      <formula>0.8</formula>
    </cfRule>
  </conditionalFormatting>
  <conditionalFormatting sqref="AC39:AC44">
    <cfRule type="cellIs" dxfId="272" priority="14" operator="lessThan">
      <formula>0.8</formula>
    </cfRule>
  </conditionalFormatting>
  <conditionalFormatting sqref="AC56">
    <cfRule type="cellIs" dxfId="271" priority="16" operator="lessThan">
      <formula>0.8</formula>
    </cfRule>
  </conditionalFormatting>
  <conditionalFormatting sqref="AC73">
    <cfRule type="cellIs" dxfId="270" priority="13" operator="lessThan">
      <formula>0.8</formula>
    </cfRule>
  </conditionalFormatting>
  <conditionalFormatting sqref="AC90">
    <cfRule type="cellIs" dxfId="269" priority="7" operator="lessThan">
      <formula>0.8</formula>
    </cfRule>
  </conditionalFormatting>
  <conditionalFormatting sqref="AC107:AC112">
    <cfRule type="cellIs" dxfId="268" priority="6" operator="lessThan">
      <formula>0.8</formula>
    </cfRule>
  </conditionalFormatting>
  <conditionalFormatting sqref="AC141:AC146">
    <cfRule type="cellIs" dxfId="267" priority="12" operator="lessThan">
      <formula>0.8</formula>
    </cfRule>
  </conditionalFormatting>
  <conditionalFormatting sqref="AC158">
    <cfRule type="cellIs" dxfId="266" priority="11" operator="lessThan">
      <formula>0.8</formula>
    </cfRule>
  </conditionalFormatting>
  <conditionalFormatting sqref="AC175">
    <cfRule type="cellIs" dxfId="265" priority="10" operator="lessThan">
      <formula>0.8</formula>
    </cfRule>
  </conditionalFormatting>
  <conditionalFormatting sqref="AC192">
    <cfRule type="cellIs" dxfId="264" priority="9" operator="lessThan">
      <formula>0.8</formula>
    </cfRule>
  </conditionalFormatting>
  <conditionalFormatting sqref="AC209:AC214">
    <cfRule type="cellIs" dxfId="263" priority="8" operator="lessThan">
      <formula>0.8</formula>
    </cfRule>
  </conditionalFormatting>
  <dataValidations count="1">
    <dataValidation type="list" allowBlank="1" showInputMessage="1" showErrorMessage="1" sqref="Y5:Z225" xr:uid="{FCD95102-5744-47A8-8823-6AE0AD9C17CB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FE5C-8189-4CA6-B390-A952C0593238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O40" sqref="O40"/>
      <selection pane="bottomLeft" activeCell="O40" sqref="O40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103682</v>
      </c>
      <c r="E1" s="77" t="s">
        <v>3</v>
      </c>
      <c r="F1" s="78">
        <f>SUM(G5:G157)</f>
        <v>4608518.0199999996</v>
      </c>
      <c r="G1" s="79" t="s">
        <v>73</v>
      </c>
      <c r="H1" s="80">
        <f>L21+L38+L55+L72+L89+L106+L123+L140+L157</f>
        <v>169.78571428571428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45910</v>
      </c>
      <c r="B2" s="326"/>
      <c r="C2" s="82" t="s">
        <v>34</v>
      </c>
      <c r="D2" s="83">
        <f>AVERAGE(N21,N38,N55,N72,N89,N106,N123,N140,N157)</f>
        <v>139.64212661939993</v>
      </c>
      <c r="E2" s="83" t="s">
        <v>80</v>
      </c>
      <c r="F2" s="84">
        <f>F1/D1</f>
        <v>44.448583360660479</v>
      </c>
      <c r="G2" s="85" t="s">
        <v>81</v>
      </c>
      <c r="H2" s="86">
        <f>COUNT(H5:H157)</f>
        <v>0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3492</v>
      </c>
      <c r="G5" s="159">
        <f t="shared" ref="G5:G6" si="0">E5*F5</f>
        <v>68792.399999999994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1064.4538526672309</v>
      </c>
      <c r="N5" s="163">
        <f>M5/L5</f>
        <v>81.881065589786985</v>
      </c>
      <c r="O5" s="179">
        <f>L5-I5</f>
        <v>0</v>
      </c>
      <c r="P5" s="180">
        <f>N5-K5</f>
        <v>-10.426626717905322</v>
      </c>
      <c r="Q5" s="132">
        <f>N5/K5</f>
        <v>0.88704487722269232</v>
      </c>
      <c r="R5" s="277">
        <f>Q21</f>
        <v>0.87943293605659334</v>
      </c>
      <c r="S5" s="167">
        <v>0.25011574074074072</v>
      </c>
      <c r="T5" s="168">
        <v>0.38680555555555557</v>
      </c>
      <c r="U5" s="169"/>
      <c r="V5" s="170">
        <v>196.83333333333337</v>
      </c>
      <c r="W5" s="87"/>
      <c r="X5" s="88"/>
      <c r="Y5" s="279"/>
      <c r="Z5" s="280"/>
      <c r="AA5" s="109">
        <f>M5-J5</f>
        <v>-135.54614733276912</v>
      </c>
      <c r="AB5" s="110">
        <f>M5/J5</f>
        <v>0.88704487722269243</v>
      </c>
      <c r="AC5" s="292">
        <f>AB21</f>
        <v>0.87943293605659334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2619</v>
      </c>
      <c r="G6" s="95">
        <f t="shared" si="0"/>
        <v>78491.429999999993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2277.3913043478237</v>
      </c>
      <c r="N6" s="99">
        <f>M6/L6</f>
        <v>113.86956521739118</v>
      </c>
      <c r="O6" s="101">
        <f>L6-I6</f>
        <v>0</v>
      </c>
      <c r="P6" s="102">
        <f>N6-K6</f>
        <v>-16.130434782608816</v>
      </c>
      <c r="Q6" s="103">
        <f>N6/K6</f>
        <v>0.8759197324414707</v>
      </c>
      <c r="R6" s="277"/>
      <c r="S6" s="1">
        <v>0.50277777777777766</v>
      </c>
      <c r="T6" s="2">
        <v>0.55069444444444438</v>
      </c>
      <c r="U6" s="104">
        <v>55.999999999999801</v>
      </c>
      <c r="V6" s="105">
        <v>69.000000000000071</v>
      </c>
      <c r="W6" s="2"/>
      <c r="X6" s="4"/>
      <c r="Y6" s="262"/>
      <c r="Z6" s="263"/>
      <c r="AA6" s="111">
        <f>M6-J6</f>
        <v>-322.60869565217627</v>
      </c>
      <c r="AB6" s="112">
        <f>M6/J6</f>
        <v>0.8759197324414707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6"/>
      <c r="D12" s="286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1670.9225785075273</v>
      </c>
      <c r="N21" s="139">
        <f t="shared" ref="N21:N27" si="5">M21/L21</f>
        <v>101.26803506106226</v>
      </c>
      <c r="O21" s="140">
        <f t="shared" ref="O21:O27" si="6">L21-I21</f>
        <v>0</v>
      </c>
      <c r="P21" s="141">
        <f t="shared" ref="P21:P27" si="7">N21-K21</f>
        <v>-13.883480090452892</v>
      </c>
      <c r="Q21" s="142">
        <f t="shared" ref="Q21:Q27" si="8">N21/K21</f>
        <v>0.87943293605659334</v>
      </c>
      <c r="R21" s="278"/>
      <c r="S21" s="143">
        <f>S5</f>
        <v>0.25011574074074072</v>
      </c>
      <c r="T21" s="144">
        <f>INDEX(T5:T20,COUNTA(T5:T20))</f>
        <v>0.55069444444444438</v>
      </c>
      <c r="U21" s="145"/>
      <c r="V21" s="145"/>
      <c r="W21" s="146"/>
      <c r="X21" s="147"/>
      <c r="Y21" s="265"/>
      <c r="Z21" s="266"/>
      <c r="AA21" s="148">
        <f t="shared" ref="AA21:AA27" si="9">M21-J21</f>
        <v>-229.07742149247269</v>
      </c>
      <c r="AB21" s="149">
        <f t="shared" ref="AB21:AB27" si="10">M21/J21</f>
        <v>0.87943293605659334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1065</v>
      </c>
      <c r="G22" s="159">
        <f t="shared" ref="G22:G27" si="11">E22*F22</f>
        <v>76552.2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1710.8433734939758</v>
      </c>
      <c r="N22" s="163">
        <f t="shared" si="5"/>
        <v>65.801668211306762</v>
      </c>
      <c r="O22" s="165">
        <f t="shared" si="6"/>
        <v>0</v>
      </c>
      <c r="P22" s="166">
        <f t="shared" si="7"/>
        <v>-11.121408711770158</v>
      </c>
      <c r="Q22" s="152">
        <f t="shared" si="8"/>
        <v>0.85542168674698793</v>
      </c>
      <c r="R22" s="276">
        <f>Q38</f>
        <v>0.86278692856707595</v>
      </c>
      <c r="S22" s="167">
        <v>0.25</v>
      </c>
      <c r="T22" s="168">
        <v>0.2759375</v>
      </c>
      <c r="U22" s="169"/>
      <c r="V22" s="170">
        <v>37.35</v>
      </c>
      <c r="W22" s="181"/>
      <c r="X22" s="163"/>
      <c r="Y22" s="279"/>
      <c r="Z22" s="280"/>
      <c r="AA22" s="109">
        <f t="shared" si="9"/>
        <v>-289.15662650602417</v>
      </c>
      <c r="AB22" s="152">
        <f t="shared" si="10"/>
        <v>0.85542168674698793</v>
      </c>
      <c r="AC22" s="352">
        <f>AB38</f>
        <v>0.86278692856707595</v>
      </c>
    </row>
    <row r="23" spans="1:43" ht="15.75" customHeight="1">
      <c r="A23" s="282"/>
      <c r="B23" s="92" t="s">
        <v>169</v>
      </c>
      <c r="C23" s="286" t="s">
        <v>170</v>
      </c>
      <c r="D23" s="286"/>
      <c r="E23" s="93">
        <v>51.86</v>
      </c>
      <c r="F23" s="94">
        <v>1613</v>
      </c>
      <c r="G23" s="95">
        <f t="shared" si="11"/>
        <v>83650.179999999993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1720.5333333333333</v>
      </c>
      <c r="N23" s="99">
        <f t="shared" si="5"/>
        <v>66.174358974358967</v>
      </c>
      <c r="O23" s="101">
        <f t="shared" si="6"/>
        <v>0</v>
      </c>
      <c r="P23" s="102">
        <f t="shared" si="7"/>
        <v>-10.748717948717953</v>
      </c>
      <c r="Q23" s="103">
        <f t="shared" si="8"/>
        <v>0.86026666666666662</v>
      </c>
      <c r="R23" s="277"/>
      <c r="S23" s="1">
        <v>0.27916666666666667</v>
      </c>
      <c r="T23" s="2">
        <v>0.31822916666666667</v>
      </c>
      <c r="U23" s="104">
        <v>4.6500000000000075</v>
      </c>
      <c r="V23" s="105">
        <v>56.25</v>
      </c>
      <c r="W23" s="106"/>
      <c r="X23" s="107"/>
      <c r="Y23" s="262"/>
      <c r="Z23" s="263"/>
      <c r="AA23" s="111">
        <f t="shared" si="9"/>
        <v>-279.4666666666667</v>
      </c>
      <c r="AB23" s="103">
        <f t="shared" si="10"/>
        <v>0.86026666666666662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4539</v>
      </c>
      <c r="G24" s="95">
        <f t="shared" si="11"/>
        <v>257679.03000000003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1748.1972825505507</v>
      </c>
      <c r="N24" s="99">
        <f t="shared" si="5"/>
        <v>67.23835702117502</v>
      </c>
      <c r="O24" s="101">
        <f t="shared" si="6"/>
        <v>0</v>
      </c>
      <c r="P24" s="102">
        <f t="shared" si="7"/>
        <v>-9.6847199019019001</v>
      </c>
      <c r="Q24" s="103">
        <f t="shared" si="8"/>
        <v>0.87409864127527526</v>
      </c>
      <c r="R24" s="277"/>
      <c r="S24" s="1">
        <v>0.32167824074074075</v>
      </c>
      <c r="T24" s="2">
        <v>0.42986111111111114</v>
      </c>
      <c r="U24" s="104">
        <v>4.9666666666666703</v>
      </c>
      <c r="V24" s="105">
        <v>155.78333333333336</v>
      </c>
      <c r="W24" s="106"/>
      <c r="X24" s="107"/>
      <c r="Y24" s="262"/>
      <c r="Z24" s="263"/>
      <c r="AA24" s="111">
        <f t="shared" si="9"/>
        <v>-251.80271744944935</v>
      </c>
      <c r="AB24" s="103">
        <f t="shared" si="10"/>
        <v>0.87409864127527537</v>
      </c>
      <c r="AC24" s="294"/>
    </row>
    <row r="25" spans="1:43" ht="15.75" customHeight="1">
      <c r="A25" s="282"/>
      <c r="B25" s="92" t="s">
        <v>169</v>
      </c>
      <c r="C25" s="286" t="s">
        <v>211</v>
      </c>
      <c r="D25" s="286"/>
      <c r="E25" s="93">
        <v>57.3</v>
      </c>
      <c r="F25" s="94">
        <v>1152</v>
      </c>
      <c r="G25" s="95">
        <f t="shared" si="11"/>
        <v>66009.599999999991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1713.7190082644609</v>
      </c>
      <c r="N25" s="99">
        <f t="shared" si="5"/>
        <v>65.912269548633105</v>
      </c>
      <c r="O25" s="101">
        <f t="shared" si="6"/>
        <v>0</v>
      </c>
      <c r="P25" s="102">
        <f t="shared" si="7"/>
        <v>-11.010807374443814</v>
      </c>
      <c r="Q25" s="103">
        <f t="shared" si="8"/>
        <v>0.85685950413223044</v>
      </c>
      <c r="R25" s="277"/>
      <c r="S25" s="1">
        <v>0.43263888888888885</v>
      </c>
      <c r="T25" s="2">
        <v>0.46064814814814814</v>
      </c>
      <c r="U25" s="104">
        <v>3.9999999999999059</v>
      </c>
      <c r="V25" s="105">
        <v>40.333333333333378</v>
      </c>
      <c r="W25" s="106">
        <v>0.46064814814814814</v>
      </c>
      <c r="X25" s="107">
        <v>0.50103009259259257</v>
      </c>
      <c r="Y25" s="262"/>
      <c r="Z25" s="263"/>
      <c r="AA25" s="111">
        <f t="shared" si="9"/>
        <v>-286.28099173553915</v>
      </c>
      <c r="AB25" s="103">
        <f t="shared" si="10"/>
        <v>0.85685950413223044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1707</v>
      </c>
      <c r="G26" s="95">
        <f t="shared" si="11"/>
        <v>97811.099999999991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1720.8625035004209</v>
      </c>
      <c r="N26" s="99">
        <f t="shared" si="5"/>
        <v>68.834500140016829</v>
      </c>
      <c r="O26" s="101">
        <f t="shared" si="6"/>
        <v>0</v>
      </c>
      <c r="P26" s="102">
        <f t="shared" si="7"/>
        <v>-11.165499859983171</v>
      </c>
      <c r="Q26" s="103">
        <f t="shared" si="8"/>
        <v>0.8604312517502104</v>
      </c>
      <c r="R26" s="277"/>
      <c r="S26" s="1">
        <v>0.50103009259259257</v>
      </c>
      <c r="T26" s="2">
        <v>0.54236111111111107</v>
      </c>
      <c r="U26" s="104">
        <v>58.149999999999977</v>
      </c>
      <c r="V26" s="105">
        <v>59.516666666666644</v>
      </c>
      <c r="W26" s="106"/>
      <c r="X26" s="107"/>
      <c r="Y26" s="262"/>
      <c r="Z26" s="263"/>
      <c r="AA26" s="111">
        <f t="shared" si="9"/>
        <v>-279.13749649957913</v>
      </c>
      <c r="AB26" s="103">
        <f t="shared" si="10"/>
        <v>0.8604312517502104</v>
      </c>
      <c r="AC26" s="294"/>
    </row>
    <row r="27" spans="1:43" ht="15.75" customHeight="1">
      <c r="A27" s="282"/>
      <c r="B27" s="92" t="s">
        <v>172</v>
      </c>
      <c r="C27" s="286" t="s">
        <v>182</v>
      </c>
      <c r="D27" s="286"/>
      <c r="E27" s="93">
        <v>77.34</v>
      </c>
      <c r="F27" s="94">
        <v>3581</v>
      </c>
      <c r="G27" s="115">
        <f t="shared" si="11"/>
        <v>276954.54000000004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1739.2876416621691</v>
      </c>
      <c r="N27" s="99">
        <f t="shared" si="5"/>
        <v>69.571505666486757</v>
      </c>
      <c r="O27" s="101">
        <f t="shared" si="6"/>
        <v>0</v>
      </c>
      <c r="P27" s="102">
        <f t="shared" si="7"/>
        <v>-10.428494333513243</v>
      </c>
      <c r="Q27" s="103">
        <f t="shared" si="8"/>
        <v>0.86964382083108449</v>
      </c>
      <c r="R27" s="277"/>
      <c r="S27" s="1">
        <v>0.54615740740740737</v>
      </c>
      <c r="T27" s="2">
        <v>0.63194444444444442</v>
      </c>
      <c r="U27" s="104">
        <v>5.4666666666666686</v>
      </c>
      <c r="V27" s="105">
        <v>123.53333333333336</v>
      </c>
      <c r="W27" s="106"/>
      <c r="X27" s="107"/>
      <c r="Y27" s="262"/>
      <c r="Z27" s="263"/>
      <c r="AA27" s="111">
        <f t="shared" si="9"/>
        <v>-260.71235833783089</v>
      </c>
      <c r="AB27" s="103">
        <f t="shared" si="10"/>
        <v>0.8696438208310846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25.666666666666668</v>
      </c>
      <c r="J38" s="138">
        <f t="shared" si="14"/>
        <v>2000</v>
      </c>
      <c r="K38" s="139">
        <f t="shared" ref="K38" si="15">J38/I38</f>
        <v>77.922077922077918</v>
      </c>
      <c r="L38" s="137">
        <f t="shared" ref="L38:M38" si="16">AVERAGE(L22:L37)</f>
        <v>25.666666666666668</v>
      </c>
      <c r="M38" s="138">
        <f t="shared" si="16"/>
        <v>1725.5738571341519</v>
      </c>
      <c r="N38" s="139">
        <f>M38/L38</f>
        <v>67.230150277953967</v>
      </c>
      <c r="O38" s="140">
        <f>L38-I38</f>
        <v>0</v>
      </c>
      <c r="P38" s="141">
        <f>N38-K38</f>
        <v>-10.69192764412395</v>
      </c>
      <c r="Q38" s="142">
        <f>N38/K38</f>
        <v>0.86278692856707595</v>
      </c>
      <c r="R38" s="278"/>
      <c r="S38" s="143">
        <f>S22</f>
        <v>0.25</v>
      </c>
      <c r="T38" s="144">
        <f>INDEX(T22:T37,COUNTA(T22:T37))</f>
        <v>0.63194444444444442</v>
      </c>
      <c r="U38" s="145"/>
      <c r="V38" s="156"/>
      <c r="W38" s="135"/>
      <c r="X38" s="139"/>
      <c r="Y38" s="265"/>
      <c r="Z38" s="266"/>
      <c r="AA38" s="157">
        <f>M38-J38</f>
        <v>-274.42614286584808</v>
      </c>
      <c r="AB38" s="142">
        <f>M38/J38</f>
        <v>0.86278692856707595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1923</v>
      </c>
      <c r="G39" s="159">
        <f t="shared" ref="G39:G42" si="17">E39*F39</f>
        <v>95226.96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1724.6636771300432</v>
      </c>
      <c r="N39" s="163">
        <f>M39/L39</f>
        <v>71.860986547085133</v>
      </c>
      <c r="O39" s="165">
        <f>L39-I39</f>
        <v>0</v>
      </c>
      <c r="P39" s="166">
        <f>N39-K39</f>
        <v>-11.472346786248195</v>
      </c>
      <c r="Q39" s="152">
        <f>N39/K39</f>
        <v>0.8623318385650216</v>
      </c>
      <c r="R39" s="276">
        <f>Q55</f>
        <v>0.86689420911190929</v>
      </c>
      <c r="S39" s="167">
        <v>0.29173611111111108</v>
      </c>
      <c r="T39" s="168">
        <v>0.33819444444444446</v>
      </c>
      <c r="U39" s="169"/>
      <c r="V39" s="170">
        <v>66.900000000000063</v>
      </c>
      <c r="W39" s="87"/>
      <c r="X39" s="88"/>
      <c r="Y39" s="279"/>
      <c r="Z39" s="280"/>
      <c r="AA39" s="109">
        <f>M39-J39</f>
        <v>-275.3363228699568</v>
      </c>
      <c r="AB39" s="152">
        <f>M39/J39</f>
        <v>0.8623318385650216</v>
      </c>
      <c r="AC39" s="352">
        <f>AB55</f>
        <v>0.86689420911190929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2163</v>
      </c>
      <c r="G40" s="95">
        <f t="shared" si="17"/>
        <v>112086.66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1554.5617887801959</v>
      </c>
      <c r="N40" s="99">
        <f>M40/L40</f>
        <v>70.661899490008906</v>
      </c>
      <c r="O40" s="101">
        <f>L40-I40</f>
        <v>0</v>
      </c>
      <c r="P40" s="102">
        <f>N40-K40</f>
        <v>-11.156282328172907</v>
      </c>
      <c r="Q40" s="103">
        <f>N40/K40</f>
        <v>0.86364543821121997</v>
      </c>
      <c r="R40" s="277"/>
      <c r="S40" s="1">
        <v>0.34236111111111112</v>
      </c>
      <c r="T40" s="2">
        <v>0.40033564814814815</v>
      </c>
      <c r="U40" s="104">
        <v>5.9999999999999787</v>
      </c>
      <c r="V40" s="105">
        <v>83.48333333333332</v>
      </c>
      <c r="W40" s="106"/>
      <c r="X40" s="107"/>
      <c r="Y40" s="262"/>
      <c r="Z40" s="263"/>
      <c r="AA40" s="111">
        <f>M40-J40</f>
        <v>-245.43821121980409</v>
      </c>
      <c r="AB40" s="103">
        <f>M40/J40</f>
        <v>0.86364543821121997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2578</v>
      </c>
      <c r="G41" s="95">
        <f t="shared" si="17"/>
        <v>152978.52000000002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1733.1092436974798</v>
      </c>
      <c r="N41" s="99">
        <f>M41/L41</f>
        <v>72.212885154061652</v>
      </c>
      <c r="O41" s="101">
        <f>L41-I41</f>
        <v>0</v>
      </c>
      <c r="P41" s="102">
        <f>N41-K41</f>
        <v>-11.120448179271676</v>
      </c>
      <c r="Q41" s="103">
        <f>N41/K41</f>
        <v>0.86655462184873988</v>
      </c>
      <c r="R41" s="277"/>
      <c r="S41" s="1">
        <v>0.40347222222222223</v>
      </c>
      <c r="T41" s="2">
        <v>0.46545138888888887</v>
      </c>
      <c r="U41" s="104">
        <v>4.5166666666666799</v>
      </c>
      <c r="V41" s="105">
        <v>89.249999999999957</v>
      </c>
      <c r="W41" s="106">
        <v>0.46545138888888887</v>
      </c>
      <c r="X41" s="107">
        <v>0.50719907407407405</v>
      </c>
      <c r="Y41" s="262"/>
      <c r="Z41" s="263"/>
      <c r="AA41" s="111">
        <f>M41-J41</f>
        <v>-266.89075630252023</v>
      </c>
      <c r="AB41" s="103">
        <f>M41/J41</f>
        <v>0.86655462184873988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5121</v>
      </c>
      <c r="G42" s="95">
        <f t="shared" si="17"/>
        <v>300449.07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1749.4401214651734</v>
      </c>
      <c r="N42" s="99">
        <f>M42/L42</f>
        <v>72.893338394382226</v>
      </c>
      <c r="O42" s="101">
        <f>L42-I42</f>
        <v>0</v>
      </c>
      <c r="P42" s="102">
        <f>N42-K42</f>
        <v>-10.439994938951102</v>
      </c>
      <c r="Q42" s="103">
        <f>N42/K42</f>
        <v>0.87472006073258679</v>
      </c>
      <c r="R42" s="277"/>
      <c r="S42" s="1">
        <v>0.50719907407407405</v>
      </c>
      <c r="T42" s="2">
        <v>0.62916666666666665</v>
      </c>
      <c r="U42" s="104">
        <v>60.11666666666666</v>
      </c>
      <c r="V42" s="105">
        <v>175.63333333333335</v>
      </c>
      <c r="W42" s="106"/>
      <c r="X42" s="107"/>
      <c r="Y42" s="262"/>
      <c r="Z42" s="263"/>
      <c r="AA42" s="111">
        <f>M42-J42</f>
        <v>-250.55987853482657</v>
      </c>
      <c r="AB42" s="103">
        <f>M42/J42</f>
        <v>0.87472006073258668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23.5</v>
      </c>
      <c r="J55" s="138">
        <f t="shared" si="18"/>
        <v>1950</v>
      </c>
      <c r="K55" s="139">
        <f t="shared" ref="K55" si="19">J55/I55</f>
        <v>82.978723404255319</v>
      </c>
      <c r="L55" s="137">
        <f t="shared" ref="L55:M55" si="20">AVERAGE(L39:L54)</f>
        <v>23.5</v>
      </c>
      <c r="M55" s="138">
        <f t="shared" si="20"/>
        <v>1690.443707768223</v>
      </c>
      <c r="N55" s="139">
        <f>M55/L55</f>
        <v>71.933774798647789</v>
      </c>
      <c r="O55" s="140">
        <f>L55-I55</f>
        <v>0</v>
      </c>
      <c r="P55" s="141">
        <f>N55-K55</f>
        <v>-11.04494860560753</v>
      </c>
      <c r="Q55" s="142">
        <f>N55/K55</f>
        <v>0.86689420911190929</v>
      </c>
      <c r="R55" s="278"/>
      <c r="S55" s="143">
        <f>S39</f>
        <v>0.29173611111111108</v>
      </c>
      <c r="T55" s="144">
        <f>INDEX(T39:T54,COUNTA(T39:T54))</f>
        <v>0.62916666666666665</v>
      </c>
      <c r="U55" s="145"/>
      <c r="V55" s="156"/>
      <c r="W55" s="188"/>
      <c r="X55" s="189"/>
      <c r="Y55" s="265"/>
      <c r="Z55" s="266"/>
      <c r="AA55" s="157">
        <f>M55-J55</f>
        <v>-259.55629223177698</v>
      </c>
      <c r="AB55" s="142">
        <f>M55/J55</f>
        <v>0.86689420911190929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6744</v>
      </c>
      <c r="G56" s="159">
        <f t="shared" ref="G56:G58" si="21">E56*F56</f>
        <v>401402.88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1758.6671495834844</v>
      </c>
      <c r="N56" s="163">
        <f>M56/L56</f>
        <v>70.34668598333937</v>
      </c>
      <c r="O56" s="165">
        <f>L56-I56</f>
        <v>0</v>
      </c>
      <c r="P56" s="166">
        <f>N56-K56</f>
        <v>-9.6533140166606302</v>
      </c>
      <c r="Q56" s="152">
        <f>N56/K56</f>
        <v>0.87933357479174212</v>
      </c>
      <c r="R56" s="276">
        <f>Q72</f>
        <v>0.86932507008411686</v>
      </c>
      <c r="S56" s="167">
        <v>0.29166666666666669</v>
      </c>
      <c r="T56" s="168">
        <v>0.45144675925925926</v>
      </c>
      <c r="U56" s="169"/>
      <c r="V56" s="170">
        <v>230.08333333333331</v>
      </c>
      <c r="W56" s="168">
        <v>0.45144675925925926</v>
      </c>
      <c r="X56" s="171">
        <v>0.49130787037037038</v>
      </c>
      <c r="Y56" s="279"/>
      <c r="Z56" s="280"/>
      <c r="AA56" s="109">
        <f>M56-J56</f>
        <v>-241.33285041651561</v>
      </c>
      <c r="AB56" s="152">
        <f>M56/J56</f>
        <v>0.87933357479174223</v>
      </c>
      <c r="AC56" s="267">
        <f>AB72</f>
        <v>0.86932507008411686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1912</v>
      </c>
      <c r="G57" s="95">
        <f t="shared" si="21"/>
        <v>90571.44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1724.6805311951903</v>
      </c>
      <c r="N57" s="99">
        <f>M57/L57</f>
        <v>82.127644342628102</v>
      </c>
      <c r="O57" s="101">
        <f>L57-I57</f>
        <v>0</v>
      </c>
      <c r="P57" s="102">
        <f>N57-K57</f>
        <v>-13.110450895467139</v>
      </c>
      <c r="Q57" s="103">
        <f>N57/K57</f>
        <v>0.86234026559759502</v>
      </c>
      <c r="R57" s="277"/>
      <c r="S57" s="1">
        <v>0.49130787037037038</v>
      </c>
      <c r="T57" s="2">
        <v>0.53749999999999998</v>
      </c>
      <c r="U57" s="104">
        <v>57.40000000000002</v>
      </c>
      <c r="V57" s="105">
        <v>66.516666666666623</v>
      </c>
      <c r="W57" s="106"/>
      <c r="X57" s="107"/>
      <c r="Y57" s="262"/>
      <c r="Z57" s="263"/>
      <c r="AA57" s="111">
        <f>M57-J57</f>
        <v>-275.31946880480973</v>
      </c>
      <c r="AB57" s="103">
        <f>M57/J57</f>
        <v>0.86234026559759513</v>
      </c>
      <c r="AC57" s="268"/>
    </row>
    <row r="58" spans="1:29" ht="15.75" customHeight="1">
      <c r="A58" s="282"/>
      <c r="B58" s="153" t="s">
        <v>169</v>
      </c>
      <c r="C58" s="260" t="s">
        <v>216</v>
      </c>
      <c r="D58" s="261"/>
      <c r="E58" s="93">
        <v>56.43</v>
      </c>
      <c r="F58" s="94">
        <v>2635</v>
      </c>
      <c r="G58" s="95">
        <f t="shared" si="21"/>
        <v>148693.04999999999</v>
      </c>
      <c r="H58" s="96"/>
      <c r="I58" s="97">
        <v>22</v>
      </c>
      <c r="J58" s="98">
        <v>2000</v>
      </c>
      <c r="K58" s="99">
        <f t="shared" si="13"/>
        <v>90.909090909090907</v>
      </c>
      <c r="L58" s="100">
        <v>22</v>
      </c>
      <c r="M58" s="98">
        <f>F58/V58*60</f>
        <v>1732.6027397260268</v>
      </c>
      <c r="N58" s="99">
        <f>M58/L58</f>
        <v>78.754669987546677</v>
      </c>
      <c r="O58" s="101">
        <f>L58-I58</f>
        <v>0</v>
      </c>
      <c r="P58" s="102">
        <f>N58-K58</f>
        <v>-12.154420921544229</v>
      </c>
      <c r="Q58" s="103">
        <f>N58/K58</f>
        <v>0.86630136986301343</v>
      </c>
      <c r="R58" s="277"/>
      <c r="S58" s="1">
        <v>0.54166666666666663</v>
      </c>
      <c r="T58" s="2">
        <v>0.60503472222222221</v>
      </c>
      <c r="U58" s="104">
        <v>5.9999999999999787</v>
      </c>
      <c r="V58" s="105">
        <v>91.250000000000028</v>
      </c>
      <c r="W58" s="106"/>
      <c r="X58" s="107"/>
      <c r="Y58" s="262"/>
      <c r="Z58" s="263"/>
      <c r="AA58" s="111">
        <f>M58-J58</f>
        <v>-267.39726027397319</v>
      </c>
      <c r="AB58" s="103">
        <f>M58/J58</f>
        <v>0.86630136986301343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22.666666666666668</v>
      </c>
      <c r="J72" s="138">
        <f t="shared" si="22"/>
        <v>2000</v>
      </c>
      <c r="K72" s="139">
        <f t="shared" ref="K72" si="23">J72/I72</f>
        <v>88.235294117647058</v>
      </c>
      <c r="L72" s="137">
        <f t="shared" ref="L72:M72" si="24">AVERAGE(L56:L71)</f>
        <v>22.666666666666668</v>
      </c>
      <c r="M72" s="138">
        <f t="shared" si="24"/>
        <v>1738.6501401682337</v>
      </c>
      <c r="N72" s="139">
        <f t="shared" ref="N72:N79" si="25">M72/L72</f>
        <v>76.705153242716193</v>
      </c>
      <c r="O72" s="140">
        <f t="shared" ref="O72:O79" si="26">L72-I72</f>
        <v>0</v>
      </c>
      <c r="P72" s="141">
        <f t="shared" ref="P72:P79" si="27">N72-K72</f>
        <v>-11.530140874930865</v>
      </c>
      <c r="Q72" s="142">
        <f t="shared" ref="Q72:Q79" si="28">N72/K72</f>
        <v>0.86932507008411686</v>
      </c>
      <c r="R72" s="278"/>
      <c r="S72" s="143">
        <f>S56</f>
        <v>0.29166666666666669</v>
      </c>
      <c r="T72" s="144">
        <f>INDEX(T56:T71,COUNTA(T56:T71))</f>
        <v>0.60503472222222221</v>
      </c>
      <c r="U72" s="145"/>
      <c r="V72" s="156"/>
      <c r="W72" s="135"/>
      <c r="X72" s="139"/>
      <c r="Y72" s="265"/>
      <c r="Z72" s="266"/>
      <c r="AA72" s="157">
        <f t="shared" ref="AA72:AA79" si="29">M72-J72</f>
        <v>-261.34985983176625</v>
      </c>
      <c r="AB72" s="142">
        <f t="shared" ref="AB72:AB79" si="30">M72/J72</f>
        <v>0.86932507008411686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2639</v>
      </c>
      <c r="G73" s="159">
        <f t="shared" ref="G73:G79" si="31">E73*F73</f>
        <v>84606.340000000011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79" si="32">F73/V73*60</f>
        <v>3015.042843541733</v>
      </c>
      <c r="N73" s="163">
        <f t="shared" si="25"/>
        <v>143.57346874008252</v>
      </c>
      <c r="O73" s="165">
        <f t="shared" si="26"/>
        <v>0</v>
      </c>
      <c r="P73" s="166">
        <f t="shared" si="27"/>
        <v>-27.855102688488898</v>
      </c>
      <c r="Q73" s="152">
        <f t="shared" si="28"/>
        <v>0.83751190098381478</v>
      </c>
      <c r="R73" s="276">
        <f>Q89</f>
        <v>0.85969053640784165</v>
      </c>
      <c r="S73" s="167">
        <v>0.16700231481481481</v>
      </c>
      <c r="T73" s="168">
        <v>0.20347222222222222</v>
      </c>
      <c r="U73" s="169"/>
      <c r="V73" s="170">
        <v>52.516666666666666</v>
      </c>
      <c r="W73" s="168"/>
      <c r="X73" s="171"/>
      <c r="Y73" s="279"/>
      <c r="Z73" s="280"/>
      <c r="AA73" s="109">
        <f t="shared" si="29"/>
        <v>-584.95715645826704</v>
      </c>
      <c r="AB73" s="152">
        <f t="shared" si="30"/>
        <v>0.83751190098381467</v>
      </c>
      <c r="AC73" s="267">
        <f>AB89</f>
        <v>0.85969053640784154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5140</v>
      </c>
      <c r="G74" s="95">
        <f t="shared" si="31"/>
        <v>195011.59999999998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3028.4779050736493</v>
      </c>
      <c r="N74" s="99">
        <f t="shared" si="25"/>
        <v>144.21323357493569</v>
      </c>
      <c r="O74" s="101">
        <f t="shared" si="26"/>
        <v>0</v>
      </c>
      <c r="P74" s="102">
        <f t="shared" si="27"/>
        <v>-27.215337853635731</v>
      </c>
      <c r="Q74" s="103">
        <f t="shared" si="28"/>
        <v>0.84124386252045824</v>
      </c>
      <c r="R74" s="277"/>
      <c r="S74" s="1">
        <v>0.20706018518518518</v>
      </c>
      <c r="T74" s="2">
        <v>0.27777777777777779</v>
      </c>
      <c r="U74" s="104">
        <v>5.1666666666666616</v>
      </c>
      <c r="V74" s="105">
        <v>101.83333333333336</v>
      </c>
      <c r="W74" s="106"/>
      <c r="X74" s="107"/>
      <c r="Y74" s="262"/>
      <c r="Z74" s="263"/>
      <c r="AA74" s="111">
        <f t="shared" si="29"/>
        <v>-571.52209492635075</v>
      </c>
      <c r="AB74" s="103">
        <f t="shared" si="30"/>
        <v>0.84124386252045813</v>
      </c>
      <c r="AC74" s="268"/>
    </row>
    <row r="75" spans="1:29" ht="15.75" customHeight="1">
      <c r="A75" s="271"/>
      <c r="B75" s="92" t="s">
        <v>179</v>
      </c>
      <c r="C75" s="286" t="s">
        <v>188</v>
      </c>
      <c r="D75" s="286"/>
      <c r="E75" s="93">
        <v>38.99</v>
      </c>
      <c r="F75" s="94">
        <v>2497</v>
      </c>
      <c r="G75" s="95">
        <f t="shared" si="31"/>
        <v>97358.03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3012.4664879356574</v>
      </c>
      <c r="N75" s="99">
        <f t="shared" si="25"/>
        <v>158.55086778608722</v>
      </c>
      <c r="O75" s="101">
        <f t="shared" si="26"/>
        <v>0</v>
      </c>
      <c r="P75" s="102">
        <f t="shared" si="27"/>
        <v>-30.922816424439105</v>
      </c>
      <c r="Q75" s="103">
        <f t="shared" si="28"/>
        <v>0.8367962466487936</v>
      </c>
      <c r="R75" s="277"/>
      <c r="S75" s="1">
        <v>0.28212962962962962</v>
      </c>
      <c r="T75" s="2">
        <v>0.31666666666666665</v>
      </c>
      <c r="U75" s="104">
        <v>6.2666666666666337</v>
      </c>
      <c r="V75" s="105">
        <v>49.733333333333327</v>
      </c>
      <c r="W75" s="106"/>
      <c r="X75" s="107"/>
      <c r="Y75" s="262"/>
      <c r="Z75" s="263"/>
      <c r="AA75" s="111">
        <f t="shared" si="29"/>
        <v>-587.53351206434263</v>
      </c>
      <c r="AB75" s="103">
        <f t="shared" si="30"/>
        <v>0.83679624664879371</v>
      </c>
      <c r="AC75" s="268"/>
    </row>
    <row r="76" spans="1:29" ht="15.75" customHeight="1">
      <c r="A76" s="271"/>
      <c r="B76" s="92" t="s">
        <v>179</v>
      </c>
      <c r="C76" s="286" t="s">
        <v>189</v>
      </c>
      <c r="D76" s="286"/>
      <c r="E76" s="93">
        <v>31.27</v>
      </c>
      <c r="F76" s="94">
        <v>3830</v>
      </c>
      <c r="G76" s="95">
        <f t="shared" si="31"/>
        <v>119764.09999999999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3023.0212672659472</v>
      </c>
      <c r="N76" s="99">
        <f t="shared" si="25"/>
        <v>159.10638248768143</v>
      </c>
      <c r="O76" s="101">
        <f t="shared" si="26"/>
        <v>0</v>
      </c>
      <c r="P76" s="102">
        <f t="shared" si="27"/>
        <v>-30.3673017228449</v>
      </c>
      <c r="Q76" s="103">
        <f t="shared" si="28"/>
        <v>0.83972812979609635</v>
      </c>
      <c r="R76" s="277"/>
      <c r="S76" s="1">
        <v>0.32222222222222219</v>
      </c>
      <c r="T76" s="2">
        <v>0.37501157407407409</v>
      </c>
      <c r="U76" s="104">
        <v>7.9999999999999716</v>
      </c>
      <c r="V76" s="105">
        <v>76.016666666666751</v>
      </c>
      <c r="W76" s="106"/>
      <c r="X76" s="107"/>
      <c r="Y76" s="262"/>
      <c r="Z76" s="263"/>
      <c r="AA76" s="191">
        <f t="shared" si="29"/>
        <v>-576.97873273405276</v>
      </c>
      <c r="AB76" s="192">
        <f t="shared" si="30"/>
        <v>0.83972812979609646</v>
      </c>
      <c r="AC76" s="268"/>
    </row>
    <row r="77" spans="1:29" ht="15.75" customHeight="1">
      <c r="A77" s="272"/>
      <c r="B77" s="92" t="s">
        <v>179</v>
      </c>
      <c r="C77" s="286" t="s">
        <v>190</v>
      </c>
      <c r="D77" s="286"/>
      <c r="E77" s="93">
        <v>36.86</v>
      </c>
      <c r="F77" s="98">
        <v>3355</v>
      </c>
      <c r="G77" s="95">
        <f t="shared" si="31"/>
        <v>123665.3</v>
      </c>
      <c r="H77" s="113"/>
      <c r="I77" s="97">
        <v>21</v>
      </c>
      <c r="J77" s="98">
        <v>3600</v>
      </c>
      <c r="K77" s="99">
        <f t="shared" si="33"/>
        <v>171.42857142857142</v>
      </c>
      <c r="L77" s="114">
        <v>21</v>
      </c>
      <c r="M77" s="98">
        <f t="shared" si="32"/>
        <v>3190.1743264659217</v>
      </c>
      <c r="N77" s="99">
        <f t="shared" si="25"/>
        <v>151.91306316504389</v>
      </c>
      <c r="O77" s="101">
        <f t="shared" si="26"/>
        <v>0</v>
      </c>
      <c r="P77" s="102">
        <f t="shared" si="27"/>
        <v>-19.515508263527522</v>
      </c>
      <c r="Q77" s="103">
        <f t="shared" si="28"/>
        <v>0.8861595351294228</v>
      </c>
      <c r="R77" s="277"/>
      <c r="S77" s="1">
        <v>0.38055555555555548</v>
      </c>
      <c r="T77" s="2">
        <v>0.424375</v>
      </c>
      <c r="U77" s="104">
        <v>7.9833333333331957</v>
      </c>
      <c r="V77" s="105">
        <v>63.100000000000108</v>
      </c>
      <c r="W77" s="106">
        <v>0.424375</v>
      </c>
      <c r="X77" s="107">
        <v>0.46628472222222223</v>
      </c>
      <c r="Y77" s="262"/>
      <c r="Z77" s="263"/>
      <c r="AA77" s="191">
        <f t="shared" si="29"/>
        <v>-409.82567353407831</v>
      </c>
      <c r="AB77" s="192">
        <f t="shared" si="30"/>
        <v>0.88615953512942269</v>
      </c>
      <c r="AC77" s="268"/>
    </row>
    <row r="78" spans="1:29" ht="15.75" customHeight="1">
      <c r="A78" s="272"/>
      <c r="B78" s="92" t="s">
        <v>179</v>
      </c>
      <c r="C78" s="286" t="s">
        <v>191</v>
      </c>
      <c r="D78" s="286"/>
      <c r="E78" s="93">
        <v>38.630000000000003</v>
      </c>
      <c r="F78" s="98">
        <v>5251</v>
      </c>
      <c r="G78" s="115">
        <f t="shared" si="31"/>
        <v>202846.13</v>
      </c>
      <c r="H78" s="116"/>
      <c r="I78" s="97">
        <v>20</v>
      </c>
      <c r="J78" s="98">
        <v>3600</v>
      </c>
      <c r="K78" s="99">
        <f t="shared" si="33"/>
        <v>180</v>
      </c>
      <c r="L78" s="100">
        <v>20</v>
      </c>
      <c r="M78" s="98">
        <f t="shared" si="32"/>
        <v>3196.9558599695647</v>
      </c>
      <c r="N78" s="99">
        <f t="shared" si="25"/>
        <v>159.84779299847824</v>
      </c>
      <c r="O78" s="101">
        <f t="shared" si="26"/>
        <v>0</v>
      </c>
      <c r="P78" s="102">
        <f t="shared" si="27"/>
        <v>-20.152207001521759</v>
      </c>
      <c r="Q78" s="103">
        <f t="shared" si="28"/>
        <v>0.88804329443599017</v>
      </c>
      <c r="R78" s="277"/>
      <c r="S78" s="1">
        <v>0.46628472222222223</v>
      </c>
      <c r="T78" s="2">
        <v>0.5347222222222221</v>
      </c>
      <c r="U78" s="104">
        <v>60.35</v>
      </c>
      <c r="V78" s="105">
        <v>98.549999999999812</v>
      </c>
      <c r="W78" s="106"/>
      <c r="X78" s="107"/>
      <c r="Y78" s="262"/>
      <c r="Z78" s="263"/>
      <c r="AA78" s="191">
        <f t="shared" si="29"/>
        <v>-403.0441400304353</v>
      </c>
      <c r="AB78" s="192">
        <f t="shared" si="30"/>
        <v>0.88804329443599017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6787</v>
      </c>
      <c r="G79" s="115">
        <f t="shared" si="31"/>
        <v>257906</v>
      </c>
      <c r="H79" s="119"/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3198.0628272251315</v>
      </c>
      <c r="N79" s="99">
        <f t="shared" si="25"/>
        <v>152.28870605833959</v>
      </c>
      <c r="O79" s="120">
        <f t="shared" si="26"/>
        <v>0</v>
      </c>
      <c r="P79" s="121">
        <f t="shared" si="27"/>
        <v>-19.139865370231831</v>
      </c>
      <c r="Q79" s="122">
        <f t="shared" si="28"/>
        <v>0.88835078534031431</v>
      </c>
      <c r="R79" s="277"/>
      <c r="S79" s="1">
        <v>0.53888888888888886</v>
      </c>
      <c r="T79" s="2">
        <v>0.62731481481481477</v>
      </c>
      <c r="U79" s="104">
        <v>6.0000000000001386</v>
      </c>
      <c r="V79" s="105">
        <v>127.33333333333331</v>
      </c>
      <c r="W79" s="106"/>
      <c r="X79" s="107"/>
      <c r="Y79" s="262"/>
      <c r="Z79" s="263"/>
      <c r="AA79" s="191">
        <f t="shared" si="29"/>
        <v>-401.93717277486849</v>
      </c>
      <c r="AB79" s="192">
        <f t="shared" si="30"/>
        <v>0.88835078534031431</v>
      </c>
      <c r="AC79" s="268"/>
    </row>
    <row r="80" spans="1:29" ht="15.75" customHeight="1">
      <c r="A80" s="272"/>
      <c r="B80" s="92"/>
      <c r="C80" s="286"/>
      <c r="D80" s="286"/>
      <c r="E80" s="93"/>
      <c r="F80" s="98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91"/>
      <c r="AB80" s="192"/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20.285714285714285</v>
      </c>
      <c r="J89" s="138">
        <f t="shared" si="34"/>
        <v>3600</v>
      </c>
      <c r="K89" s="139">
        <f t="shared" ref="K89" si="35">J89/I89</f>
        <v>177.46478873239437</v>
      </c>
      <c r="L89" s="137">
        <f t="shared" ref="L89:M89" si="36">AVERAGE(L73:L88)</f>
        <v>20.285714285714285</v>
      </c>
      <c r="M89" s="138">
        <f t="shared" si="36"/>
        <v>3094.8859310682296</v>
      </c>
      <c r="N89" s="139">
        <f>M89/L89</f>
        <v>152.56479941885641</v>
      </c>
      <c r="O89" s="140">
        <f>L89-I89</f>
        <v>0</v>
      </c>
      <c r="P89" s="141">
        <f>N89-K89</f>
        <v>-24.899989313537958</v>
      </c>
      <c r="Q89" s="142">
        <f>N89/K89</f>
        <v>0.85969053640784165</v>
      </c>
      <c r="R89" s="278"/>
      <c r="S89" s="143">
        <f>S73</f>
        <v>0.16700231481481481</v>
      </c>
      <c r="T89" s="144">
        <f>INDEX(T73:T88,COUNTA(T73:T88))</f>
        <v>0.62731481481481477</v>
      </c>
      <c r="U89" s="145"/>
      <c r="V89" s="156"/>
      <c r="W89" s="135"/>
      <c r="X89" s="139"/>
      <c r="Y89" s="265"/>
      <c r="Z89" s="266"/>
      <c r="AA89" s="157">
        <f>M89-J89</f>
        <v>-505.11406893177036</v>
      </c>
      <c r="AB89" s="142">
        <f>M89/J89</f>
        <v>0.85969053640784154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1891</v>
      </c>
      <c r="G90" s="159">
        <f t="shared" ref="G90:G93" si="37">E90*F90</f>
        <v>64728.929999999993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2575.7094211123717</v>
      </c>
      <c r="N90" s="163">
        <f>M90/L90</f>
        <v>160.98183881952323</v>
      </c>
      <c r="O90" s="165">
        <f>L90-I90</f>
        <v>0</v>
      </c>
      <c r="P90" s="166">
        <f>N90-K90</f>
        <v>-26.518161180476767</v>
      </c>
      <c r="Q90" s="152">
        <f>N90/K90</f>
        <v>0.85856980703745722</v>
      </c>
      <c r="R90" s="276">
        <f>Q106</f>
        <v>0.86559149869904206</v>
      </c>
      <c r="S90" s="167">
        <v>0.25</v>
      </c>
      <c r="T90" s="168">
        <v>0.28059027777777779</v>
      </c>
      <c r="U90" s="169"/>
      <c r="V90" s="170">
        <v>44.050000000000011</v>
      </c>
      <c r="W90" s="173"/>
      <c r="X90" s="151"/>
      <c r="Y90" s="279"/>
      <c r="Z90" s="280"/>
      <c r="AA90" s="109">
        <f>M90-J90</f>
        <v>-424.29057888762827</v>
      </c>
      <c r="AB90" s="152">
        <f>M90/J90</f>
        <v>0.85856980703745722</v>
      </c>
      <c r="AC90" s="267">
        <f>AB106</f>
        <v>0.86559149869904195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1481</v>
      </c>
      <c r="G91" s="95">
        <f t="shared" si="37"/>
        <v>51494.37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2574.4084983099965</v>
      </c>
      <c r="N91" s="99">
        <f>M91/L91</f>
        <v>234.03713620999969</v>
      </c>
      <c r="O91" s="101">
        <f>L91-I91</f>
        <v>0</v>
      </c>
      <c r="P91" s="102">
        <f>N91-K91</f>
        <v>-38.690136517273061</v>
      </c>
      <c r="Q91" s="103">
        <f>N91/K91</f>
        <v>0.8581361661033321</v>
      </c>
      <c r="R91" s="277"/>
      <c r="S91" s="1">
        <v>0.28436342592592595</v>
      </c>
      <c r="T91" s="2">
        <v>0.30833333333333335</v>
      </c>
      <c r="U91" s="104">
        <v>5.4333333333333567</v>
      </c>
      <c r="V91" s="105">
        <v>34.516666666666652</v>
      </c>
      <c r="W91" s="106"/>
      <c r="X91" s="107"/>
      <c r="Y91" s="262"/>
      <c r="Z91" s="263"/>
      <c r="AA91" s="111">
        <f>M91-J91</f>
        <v>-425.5915016900035</v>
      </c>
      <c r="AB91" s="103">
        <f>M91/J91</f>
        <v>0.85813616610333221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4180</v>
      </c>
      <c r="G92" s="95">
        <f t="shared" si="37"/>
        <v>152193.79999999999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>F92/V92*60</f>
        <v>2850</v>
      </c>
      <c r="N92" s="99">
        <f>M92/L92</f>
        <v>259.09090909090907</v>
      </c>
      <c r="O92" s="101">
        <f>L92-I92</f>
        <v>0</v>
      </c>
      <c r="P92" s="102">
        <f>N92-K92</f>
        <v>-38.454545454545496</v>
      </c>
      <c r="Q92" s="103">
        <f>N92/K92</f>
        <v>0.87076076993583851</v>
      </c>
      <c r="R92" s="277"/>
      <c r="S92" s="1">
        <v>0.36805555555555552</v>
      </c>
      <c r="T92" s="2">
        <v>0.42916666666666664</v>
      </c>
      <c r="U92" s="104">
        <v>4.9499999999999744</v>
      </c>
      <c r="V92" s="105">
        <v>88</v>
      </c>
      <c r="W92" s="106">
        <v>0.42916666666666664</v>
      </c>
      <c r="X92" s="107">
        <v>0.46967592592592594</v>
      </c>
      <c r="Y92" s="262"/>
      <c r="Z92" s="263"/>
      <c r="AA92" s="111">
        <f>M92-J92</f>
        <v>-423</v>
      </c>
      <c r="AB92" s="103">
        <f>M92/J92</f>
        <v>0.87076076993583873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5465</v>
      </c>
      <c r="G93" s="115">
        <f t="shared" si="37"/>
        <v>195810.94999999998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2859.5930232558126</v>
      </c>
      <c r="N93" s="99">
        <f>M93/L93</f>
        <v>238.29941860465104</v>
      </c>
      <c r="O93" s="101">
        <f>L93-I93</f>
        <v>0</v>
      </c>
      <c r="P93" s="102">
        <f>N93-K93</f>
        <v>-34.450581395348962</v>
      </c>
      <c r="Q93" s="103">
        <f>N93/K93</f>
        <v>0.87369172723978383</v>
      </c>
      <c r="R93" s="277"/>
      <c r="S93" s="1">
        <v>0.46967592592592594</v>
      </c>
      <c r="T93" s="2">
        <v>0.5493055555555556</v>
      </c>
      <c r="U93" s="104">
        <v>58.333333333333393</v>
      </c>
      <c r="V93" s="105">
        <v>114.66666666666671</v>
      </c>
      <c r="W93" s="106"/>
      <c r="X93" s="107"/>
      <c r="Y93" s="262"/>
      <c r="Z93" s="263"/>
      <c r="AA93" s="111">
        <f>M93-J93</f>
        <v>-413.40697674418743</v>
      </c>
      <c r="AB93" s="103">
        <f>M93/J93</f>
        <v>0.87369172723978383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2714.9277356695452</v>
      </c>
      <c r="N106" s="139">
        <f t="shared" ref="N106:N111" si="41">M106/L106</f>
        <v>217.19421885356363</v>
      </c>
      <c r="O106" s="140">
        <f t="shared" ref="O106:O111" si="42">L106-I106</f>
        <v>0</v>
      </c>
      <c r="P106" s="141">
        <f t="shared" ref="P106:P111" si="43">N106-K106</f>
        <v>-33.725781146436361</v>
      </c>
      <c r="Q106" s="142">
        <f t="shared" ref="Q106:Q111" si="44">N106/K106</f>
        <v>0.86559149869904206</v>
      </c>
      <c r="R106" s="278"/>
      <c r="S106" s="143">
        <f>S90</f>
        <v>0.25</v>
      </c>
      <c r="T106" s="144">
        <f>INDEX(T90:T105,COUNTA(T90:T105))</f>
        <v>0.5493055555555556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-421.5722643304548</v>
      </c>
      <c r="AB106" s="142">
        <f t="shared" ref="AB106:AB111" si="46">M106/J106</f>
        <v>0.86559149869904195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627</v>
      </c>
      <c r="G107" s="159">
        <f t="shared" ref="G107:G111" si="47">E107*F107</f>
        <v>16697.009999999998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2752.6829268292672</v>
      </c>
      <c r="N107" s="163">
        <f t="shared" si="41"/>
        <v>458.78048780487785</v>
      </c>
      <c r="O107" s="165">
        <f t="shared" si="42"/>
        <v>0</v>
      </c>
      <c r="P107" s="166">
        <f t="shared" si="43"/>
        <v>-86.719512195122149</v>
      </c>
      <c r="Q107" s="152">
        <f t="shared" si="44"/>
        <v>0.84102747535266331</v>
      </c>
      <c r="R107" s="276">
        <f>Q123</f>
        <v>0.85361485249376912</v>
      </c>
      <c r="S107" s="193">
        <v>0.31759259259259259</v>
      </c>
      <c r="T107" s="194">
        <v>0.32708333333333334</v>
      </c>
      <c r="U107" s="169"/>
      <c r="V107" s="170">
        <v>13.666666666666671</v>
      </c>
      <c r="W107" s="168"/>
      <c r="X107" s="171"/>
      <c r="Y107" s="279"/>
      <c r="Z107" s="280"/>
      <c r="AA107" s="109">
        <f t="shared" si="45"/>
        <v>-520.31707317073278</v>
      </c>
      <c r="AB107" s="152">
        <f t="shared" si="46"/>
        <v>0.84102747535266342</v>
      </c>
      <c r="AC107" s="267">
        <f>AB123</f>
        <v>0.85361485249376912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1716</v>
      </c>
      <c r="G108" s="95">
        <f t="shared" si="47"/>
        <v>52509.600000000006</v>
      </c>
      <c r="H108" s="96"/>
      <c r="I108" s="97">
        <v>6</v>
      </c>
      <c r="J108" s="98">
        <v>3273</v>
      </c>
      <c r="K108" s="99">
        <f t="shared" si="33"/>
        <v>545.5</v>
      </c>
      <c r="L108" s="100">
        <v>6</v>
      </c>
      <c r="M108" s="98">
        <f>F108/V108*60</f>
        <v>2775.2021563342341</v>
      </c>
      <c r="N108" s="99">
        <f t="shared" si="41"/>
        <v>462.53369272237234</v>
      </c>
      <c r="O108" s="101">
        <f t="shared" si="42"/>
        <v>0</v>
      </c>
      <c r="P108" s="102">
        <f t="shared" si="43"/>
        <v>-82.966307277627664</v>
      </c>
      <c r="Q108" s="103">
        <f t="shared" si="44"/>
        <v>0.84790777767620962</v>
      </c>
      <c r="R108" s="277"/>
      <c r="S108" s="1">
        <v>0.33206018518518521</v>
      </c>
      <c r="T108" s="2">
        <v>0.35782407407407407</v>
      </c>
      <c r="U108" s="104">
        <v>7.1666666666666945</v>
      </c>
      <c r="V108" s="105">
        <v>37.099999999999966</v>
      </c>
      <c r="W108" s="106"/>
      <c r="X108" s="113"/>
      <c r="Y108" s="262"/>
      <c r="Z108" s="263"/>
      <c r="AA108" s="111">
        <f t="shared" si="45"/>
        <v>-497.79784366576587</v>
      </c>
      <c r="AB108" s="103">
        <f t="shared" si="46"/>
        <v>0.84790777767620962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1838</v>
      </c>
      <c r="G109" s="95">
        <f t="shared" si="47"/>
        <v>45453.74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2242.9830508474524</v>
      </c>
      <c r="N109" s="99">
        <f t="shared" si="41"/>
        <v>373.83050847457542</v>
      </c>
      <c r="O109" s="101">
        <f t="shared" si="42"/>
        <v>0</v>
      </c>
      <c r="P109" s="102">
        <f t="shared" si="43"/>
        <v>-59.50282485875789</v>
      </c>
      <c r="Q109" s="103">
        <f t="shared" si="44"/>
        <v>0.86268578878748181</v>
      </c>
      <c r="R109" s="277"/>
      <c r="S109" s="1">
        <v>0.36111111111111105</v>
      </c>
      <c r="T109" s="2">
        <v>0.39525462962962965</v>
      </c>
      <c r="U109" s="104">
        <v>4.7333333333332472</v>
      </c>
      <c r="V109" s="105">
        <v>49.166666666666785</v>
      </c>
      <c r="W109" s="106"/>
      <c r="X109" s="107"/>
      <c r="Y109" s="262"/>
      <c r="Z109" s="263"/>
      <c r="AA109" s="111">
        <f t="shared" si="45"/>
        <v>-357.01694915254757</v>
      </c>
      <c r="AB109" s="103">
        <f t="shared" si="46"/>
        <v>0.8626857887874817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1364</v>
      </c>
      <c r="G110" s="95">
        <f t="shared" si="47"/>
        <v>34018.160000000003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2234.0309372156539</v>
      </c>
      <c r="N110" s="99">
        <f t="shared" si="41"/>
        <v>372.3384895359423</v>
      </c>
      <c r="O110" s="101">
        <f t="shared" si="42"/>
        <v>0</v>
      </c>
      <c r="P110" s="102">
        <f t="shared" si="43"/>
        <v>-60.994843797391013</v>
      </c>
      <c r="Q110" s="103">
        <f t="shared" si="44"/>
        <v>0.85924266815986694</v>
      </c>
      <c r="R110" s="277"/>
      <c r="S110" s="1">
        <v>0.39956018518518521</v>
      </c>
      <c r="T110" s="2">
        <v>0.42499999999999999</v>
      </c>
      <c r="U110" s="104">
        <v>6.2000000000000099</v>
      </c>
      <c r="V110" s="105">
        <v>36.633333333333276</v>
      </c>
      <c r="W110" s="106"/>
      <c r="X110" s="113"/>
      <c r="Y110" s="262"/>
      <c r="Z110" s="263"/>
      <c r="AA110" s="111">
        <f t="shared" si="45"/>
        <v>-365.96906278434608</v>
      </c>
      <c r="AB110" s="103">
        <f t="shared" si="46"/>
        <v>0.85924266815986694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1786</v>
      </c>
      <c r="G111" s="95">
        <f t="shared" si="47"/>
        <v>44167.78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2241.0596026490034</v>
      </c>
      <c r="N111" s="99">
        <f t="shared" si="41"/>
        <v>373.50993377483388</v>
      </c>
      <c r="O111" s="101">
        <f t="shared" si="42"/>
        <v>0</v>
      </c>
      <c r="P111" s="102">
        <f t="shared" si="43"/>
        <v>-59.823399558499432</v>
      </c>
      <c r="Q111" s="103">
        <f t="shared" si="44"/>
        <v>0.86194600101884744</v>
      </c>
      <c r="R111" s="277"/>
      <c r="S111" s="1">
        <v>0.4299884259259259</v>
      </c>
      <c r="T111" s="2">
        <v>0.46319444444444446</v>
      </c>
      <c r="U111" s="104">
        <v>7.1833333333333105</v>
      </c>
      <c r="V111" s="105">
        <v>47.816666666666734</v>
      </c>
      <c r="W111" s="106"/>
      <c r="X111" s="113"/>
      <c r="Y111" s="262"/>
      <c r="Z111" s="263"/>
      <c r="AA111" s="111">
        <f t="shared" si="45"/>
        <v>-358.94039735099659</v>
      </c>
      <c r="AB111" s="103">
        <f t="shared" si="46"/>
        <v>0.86194600101884744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2869.2</v>
      </c>
      <c r="K123" s="139">
        <f t="shared" ref="K123" si="49">J123/I123</f>
        <v>478.2</v>
      </c>
      <c r="L123" s="137">
        <f t="shared" ref="L123:M123" si="50">AVERAGE(L107:L122)</f>
        <v>6</v>
      </c>
      <c r="M123" s="138">
        <f t="shared" si="50"/>
        <v>2449.1917347751223</v>
      </c>
      <c r="N123" s="139">
        <f>M123/L123</f>
        <v>408.1986224625204</v>
      </c>
      <c r="O123" s="140">
        <f>L123-I123</f>
        <v>0</v>
      </c>
      <c r="P123" s="141">
        <f>N123-K123</f>
        <v>-70.001377537479584</v>
      </c>
      <c r="Q123" s="142">
        <f>N123/K123</f>
        <v>0.85361485249376912</v>
      </c>
      <c r="R123" s="278"/>
      <c r="S123" s="143">
        <f>S107</f>
        <v>0.31759259259259259</v>
      </c>
      <c r="T123" s="144">
        <f>INDEX(T107:T122,COUNTA(T107:T122))</f>
        <v>0.46319444444444446</v>
      </c>
      <c r="U123" s="145"/>
      <c r="V123" s="156"/>
      <c r="W123" s="135"/>
      <c r="X123" s="139"/>
      <c r="Y123" s="265"/>
      <c r="Z123" s="266"/>
      <c r="AA123" s="157">
        <f>M123-J123</f>
        <v>-420.0082652248775</v>
      </c>
      <c r="AB123" s="142">
        <f>M123/J123</f>
        <v>0.85361485249376912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2127</v>
      </c>
      <c r="G124" s="159">
        <f t="shared" ref="G124:G126" si="51">E124*F124</f>
        <v>120792.33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1727.7075812274372</v>
      </c>
      <c r="N124" s="163">
        <f>M124/L124</f>
        <v>75.117720922932051</v>
      </c>
      <c r="O124" s="165">
        <f>L124-I124</f>
        <v>0</v>
      </c>
      <c r="P124" s="166">
        <f>N124-K124</f>
        <v>-11.838800816198386</v>
      </c>
      <c r="Q124" s="152">
        <f>N124/K124</f>
        <v>0.86385379061371859</v>
      </c>
      <c r="R124" s="276">
        <f>Q140</f>
        <v>0.86201480631726501</v>
      </c>
      <c r="S124" s="167">
        <v>0.7084259259259259</v>
      </c>
      <c r="T124" s="168">
        <v>0.75972222222222219</v>
      </c>
      <c r="U124" s="169"/>
      <c r="V124" s="170">
        <v>73.866666666666646</v>
      </c>
      <c r="W124" s="87"/>
      <c r="X124" s="88"/>
      <c r="Y124" s="279"/>
      <c r="Z124" s="280"/>
      <c r="AA124" s="109">
        <f>M124-J124</f>
        <v>-272.29241877256277</v>
      </c>
      <c r="AB124" s="152">
        <f>M124/J124</f>
        <v>0.86385379061371859</v>
      </c>
      <c r="AC124" s="352">
        <f>AB140</f>
        <v>0.86201480631726501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1717</v>
      </c>
      <c r="G125" s="95">
        <f t="shared" si="51"/>
        <v>97645.79</v>
      </c>
      <c r="H125" s="96"/>
      <c r="I125" s="97">
        <v>23</v>
      </c>
      <c r="J125" s="98">
        <v>2000</v>
      </c>
      <c r="K125" s="99">
        <f t="shared" ref="K125:K126" si="52">J125/I125</f>
        <v>86.956521739130437</v>
      </c>
      <c r="L125" s="100">
        <v>23</v>
      </c>
      <c r="M125" s="98">
        <f>F125/V125*60</f>
        <v>1723.7032905744559</v>
      </c>
      <c r="N125" s="99">
        <f>M125/L125</f>
        <v>74.943621329324174</v>
      </c>
      <c r="O125" s="101">
        <f>L125-I125</f>
        <v>0</v>
      </c>
      <c r="P125" s="102">
        <f>N125-K125</f>
        <v>-12.012900409806264</v>
      </c>
      <c r="Q125" s="103">
        <f>N125/K125</f>
        <v>0.86185164528722802</v>
      </c>
      <c r="R125" s="277"/>
      <c r="S125" s="1">
        <v>0.76405092592592594</v>
      </c>
      <c r="T125" s="2">
        <v>0.80555555555555558</v>
      </c>
      <c r="U125" s="104">
        <v>6.2333333333334018</v>
      </c>
      <c r="V125" s="105">
        <v>59.76666666666668</v>
      </c>
      <c r="W125" s="106"/>
      <c r="X125" s="107"/>
      <c r="Y125" s="262"/>
      <c r="Z125" s="263"/>
      <c r="AA125" s="111">
        <f>M125-J125</f>
        <v>-276.29670942554412</v>
      </c>
      <c r="AB125" s="103">
        <f>M125/J125</f>
        <v>0.86185164528722791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1692</v>
      </c>
      <c r="G126" s="95">
        <f t="shared" si="51"/>
        <v>74955.599999999991</v>
      </c>
      <c r="H126" s="96"/>
      <c r="I126" s="97">
        <v>17</v>
      </c>
      <c r="J126" s="98">
        <v>2000</v>
      </c>
      <c r="K126" s="99">
        <f t="shared" si="52"/>
        <v>117.64705882352941</v>
      </c>
      <c r="L126" s="100">
        <v>17</v>
      </c>
      <c r="M126" s="98">
        <f>F126/V126*60</f>
        <v>1720.6779661016963</v>
      </c>
      <c r="N126" s="99">
        <f>M126/L126</f>
        <v>101.2163509471586</v>
      </c>
      <c r="O126" s="101">
        <f>L126-I126</f>
        <v>0</v>
      </c>
      <c r="P126" s="102">
        <f>N126-K126</f>
        <v>-16.430707876370803</v>
      </c>
      <c r="Q126" s="103">
        <f>N126/K126</f>
        <v>0.86033898305084822</v>
      </c>
      <c r="R126" s="277"/>
      <c r="S126" s="1">
        <v>0.81041666666666667</v>
      </c>
      <c r="T126" s="2">
        <v>0.85138888888888886</v>
      </c>
      <c r="U126" s="104">
        <v>6.9999999999999751</v>
      </c>
      <c r="V126" s="105">
        <v>58.99999999999995</v>
      </c>
      <c r="W126" s="106"/>
      <c r="X126" s="107"/>
      <c r="Y126" s="262"/>
      <c r="Z126" s="263"/>
      <c r="AA126" s="111">
        <f>M126-J126</f>
        <v>-279.32203389830374</v>
      </c>
      <c r="AB126" s="103">
        <f>M126/J126</f>
        <v>0.86033898305084811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21</v>
      </c>
      <c r="J140" s="138">
        <f t="shared" si="53"/>
        <v>2000</v>
      </c>
      <c r="K140" s="139">
        <f t="shared" ref="K140" si="54">J140/I140</f>
        <v>95.238095238095241</v>
      </c>
      <c r="L140" s="137">
        <f t="shared" ref="L140:M140" si="55">AVERAGE(L124:L139)</f>
        <v>21</v>
      </c>
      <c r="M140" s="138">
        <f t="shared" si="55"/>
        <v>1724.0296126345299</v>
      </c>
      <c r="N140" s="139">
        <f>M140/L140</f>
        <v>82.096648220691904</v>
      </c>
      <c r="O140" s="140">
        <f>L140-I140</f>
        <v>0</v>
      </c>
      <c r="P140" s="141">
        <f>N140-K140</f>
        <v>-13.141447017403337</v>
      </c>
      <c r="Q140" s="142">
        <f>N140/K140</f>
        <v>0.86201480631726501</v>
      </c>
      <c r="R140" s="278"/>
      <c r="S140" s="143">
        <f>S124</f>
        <v>0.7084259259259259</v>
      </c>
      <c r="T140" s="144">
        <f>INDEX(T124:T139,COUNTA(T124:T139))</f>
        <v>0.85138888888888886</v>
      </c>
      <c r="U140" s="145"/>
      <c r="V140" s="156"/>
      <c r="W140" s="188"/>
      <c r="X140" s="189"/>
      <c r="Y140" s="265"/>
      <c r="Z140" s="266"/>
      <c r="AA140" s="157">
        <f>M140-J140</f>
        <v>-275.97038736547006</v>
      </c>
      <c r="AB140" s="142">
        <f>M140/J140</f>
        <v>0.86201480631726501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2473</v>
      </c>
      <c r="G141" s="159">
        <f t="shared" ref="G141:G143" si="56">E141*F141</f>
        <v>125306.91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1729.7066252185734</v>
      </c>
      <c r="N141" s="163">
        <f>M141/L141</f>
        <v>86.485331260928675</v>
      </c>
      <c r="O141" s="165">
        <f>L141-I141</f>
        <v>0</v>
      </c>
      <c r="P141" s="166">
        <f>N141-K141</f>
        <v>-13.514668739071325</v>
      </c>
      <c r="Q141" s="152">
        <f>N141/K141</f>
        <v>0.86485331260928677</v>
      </c>
      <c r="R141" s="276">
        <f>Q157</f>
        <v>0.8622004867513593</v>
      </c>
      <c r="S141" s="167">
        <v>0.70848379629629632</v>
      </c>
      <c r="T141" s="168">
        <v>0.7680555555555556</v>
      </c>
      <c r="U141" s="169"/>
      <c r="V141" s="170">
        <v>85.78333333333336</v>
      </c>
      <c r="W141" s="168"/>
      <c r="X141" s="171"/>
      <c r="Y141" s="279"/>
      <c r="Z141" s="280"/>
      <c r="AA141" s="109">
        <f>M141-J141</f>
        <v>-270.29337478142656</v>
      </c>
      <c r="AB141" s="152">
        <f>M141/J141</f>
        <v>0.86485331260928677</v>
      </c>
      <c r="AC141" s="267">
        <f>AB157</f>
        <v>0.8622004867513593</v>
      </c>
    </row>
    <row r="142" spans="1:29" ht="15.75" customHeight="1">
      <c r="A142" s="271"/>
      <c r="B142" s="153" t="s">
        <v>169</v>
      </c>
      <c r="C142" s="260" t="s">
        <v>201</v>
      </c>
      <c r="D142" s="261"/>
      <c r="E142" s="93">
        <v>50.67</v>
      </c>
      <c r="F142" s="94">
        <v>747</v>
      </c>
      <c r="G142" s="95">
        <f t="shared" si="56"/>
        <v>37850.49</v>
      </c>
      <c r="H142" s="96"/>
      <c r="I142" s="97">
        <v>22</v>
      </c>
      <c r="J142" s="98">
        <v>2000</v>
      </c>
      <c r="K142" s="99">
        <f t="shared" ref="K142:K143" si="57">J142/I142</f>
        <v>90.909090909090907</v>
      </c>
      <c r="L142" s="100">
        <v>22</v>
      </c>
      <c r="M142" s="98">
        <f>F142/V142*60</f>
        <v>1716.1455009572517</v>
      </c>
      <c r="N142" s="99">
        <f>M142/L142</f>
        <v>78.006613679875073</v>
      </c>
      <c r="O142" s="101">
        <f>L142-I142</f>
        <v>0</v>
      </c>
      <c r="P142" s="102">
        <f>N142-K142</f>
        <v>-12.902477229215833</v>
      </c>
      <c r="Q142" s="103">
        <f>N142/K142</f>
        <v>0.85807275047862586</v>
      </c>
      <c r="R142" s="277"/>
      <c r="S142" s="1">
        <v>0.77083333333333337</v>
      </c>
      <c r="T142" s="2">
        <v>0.78896990740740736</v>
      </c>
      <c r="U142" s="104">
        <v>3.9999999999999858</v>
      </c>
      <c r="V142" s="105">
        <v>26.116666666666539</v>
      </c>
      <c r="W142" s="106"/>
      <c r="X142" s="107"/>
      <c r="Y142" s="262"/>
      <c r="Z142" s="263"/>
      <c r="AA142" s="111">
        <f>M142-J142</f>
        <v>-283.85449904274833</v>
      </c>
      <c r="AB142" s="103">
        <f>M142/J142</f>
        <v>0.85807275047862586</v>
      </c>
      <c r="AC142" s="268"/>
    </row>
    <row r="143" spans="1:29" ht="15.75" customHeight="1">
      <c r="A143" s="271"/>
      <c r="B143" s="153" t="s">
        <v>169</v>
      </c>
      <c r="C143" s="260" t="s">
        <v>203</v>
      </c>
      <c r="D143" s="261"/>
      <c r="E143" s="93">
        <v>47.6</v>
      </c>
      <c r="F143" s="94">
        <v>2235</v>
      </c>
      <c r="G143" s="95">
        <f t="shared" si="56"/>
        <v>106386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1727.3507943323307</v>
      </c>
      <c r="N143" s="99">
        <f>M143/L143</f>
        <v>75.102208449231767</v>
      </c>
      <c r="O143" s="101">
        <f>L143-I143</f>
        <v>0</v>
      </c>
      <c r="P143" s="102">
        <f>N143-K143</f>
        <v>-11.85431328989867</v>
      </c>
      <c r="Q143" s="103">
        <f>N143/K143</f>
        <v>0.86367539716616526</v>
      </c>
      <c r="R143" s="277"/>
      <c r="S143" s="1">
        <v>0.79400462962962959</v>
      </c>
      <c r="T143" s="2">
        <v>0.84791666666666665</v>
      </c>
      <c r="U143" s="104">
        <v>7.2500000000000142</v>
      </c>
      <c r="V143" s="105">
        <v>77.633333333333368</v>
      </c>
      <c r="W143" s="106"/>
      <c r="X143" s="107"/>
      <c r="Y143" s="262"/>
      <c r="Z143" s="263"/>
      <c r="AA143" s="111">
        <f>M143-J143</f>
        <v>-272.64920566766932</v>
      </c>
      <c r="AB143" s="103">
        <f>M143/J143</f>
        <v>0.86367539716616537</v>
      </c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21.666666666666668</v>
      </c>
      <c r="J157" s="138">
        <f t="shared" si="58"/>
        <v>2000</v>
      </c>
      <c r="K157" s="139">
        <f t="shared" ref="K157" si="59">J157/I157</f>
        <v>92.307692307692307</v>
      </c>
      <c r="L157" s="137">
        <f t="shared" ref="L157:M157" si="60">AVERAGE(L141:L156)</f>
        <v>21.666666666666668</v>
      </c>
      <c r="M157" s="138">
        <f t="shared" si="60"/>
        <v>1724.4009735027187</v>
      </c>
      <c r="N157" s="139">
        <f>M157/L157</f>
        <v>79.58773723858701</v>
      </c>
      <c r="O157" s="140">
        <f>L157-I157</f>
        <v>0</v>
      </c>
      <c r="P157" s="141">
        <f>N157-K157</f>
        <v>-12.719955069105296</v>
      </c>
      <c r="Q157" s="142">
        <f>N157/K157</f>
        <v>0.8622004867513593</v>
      </c>
      <c r="R157" s="278"/>
      <c r="S157" s="143">
        <f>S141</f>
        <v>0.70848379629629632</v>
      </c>
      <c r="T157" s="144">
        <f>INDEX(T141:T156,COUNTA(T141:T156))</f>
        <v>0.84791666666666665</v>
      </c>
      <c r="U157" s="145"/>
      <c r="V157" s="156"/>
      <c r="W157" s="135"/>
      <c r="X157" s="139"/>
      <c r="Y157" s="265"/>
      <c r="Z157" s="266"/>
      <c r="AA157" s="157">
        <f>M157-J157</f>
        <v>-275.59902649728133</v>
      </c>
      <c r="AB157" s="142">
        <f>M157/J157</f>
        <v>0.8622004867513593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262" priority="3" operator="greaterThan">
      <formula>0</formula>
    </cfRule>
  </conditionalFormatting>
  <conditionalFormatting sqref="P5:P157 AA5:AA157">
    <cfRule type="cellIs" dxfId="261" priority="6" operator="lessThan">
      <formula>0</formula>
    </cfRule>
  </conditionalFormatting>
  <conditionalFormatting sqref="Q5:Q157 AB5:AB157">
    <cfRule type="cellIs" dxfId="260" priority="4" operator="greaterThan">
      <formula>1</formula>
    </cfRule>
    <cfRule type="cellIs" dxfId="259" priority="5" operator="lessThan">
      <formula>0.8</formula>
    </cfRule>
  </conditionalFormatting>
  <conditionalFormatting sqref="R5:R157 AC124">
    <cfRule type="cellIs" dxfId="258" priority="7" operator="lessThan">
      <formula>0.8</formula>
    </cfRule>
  </conditionalFormatting>
  <conditionalFormatting sqref="AC5:AC22 AC56:AC91">
    <cfRule type="cellIs" dxfId="257" priority="9" operator="lessThan">
      <formula>0.8</formula>
    </cfRule>
  </conditionalFormatting>
  <conditionalFormatting sqref="AC39">
    <cfRule type="cellIs" dxfId="256" priority="12" operator="lessThan">
      <formula>0.8</formula>
    </cfRule>
  </conditionalFormatting>
  <conditionalFormatting sqref="AC54">
    <cfRule type="cellIs" dxfId="255" priority="11" operator="lessThan">
      <formula>0.8</formula>
    </cfRule>
  </conditionalFormatting>
  <conditionalFormatting sqref="AC97:AC105">
    <cfRule type="cellIs" dxfId="254" priority="10" operator="lessThan">
      <formula>0.8</formula>
    </cfRule>
  </conditionalFormatting>
  <conditionalFormatting sqref="AC107:AC112">
    <cfRule type="cellIs" dxfId="253" priority="8" operator="lessThan">
      <formula>0.8</formula>
    </cfRule>
  </conditionalFormatting>
  <conditionalFormatting sqref="AC139">
    <cfRule type="cellIs" dxfId="252" priority="2" operator="lessThan">
      <formula>0.8</formula>
    </cfRule>
  </conditionalFormatting>
  <conditionalFormatting sqref="AC141:AC157">
    <cfRule type="cellIs" dxfId="251" priority="1" operator="lessThan">
      <formula>0.8</formula>
    </cfRule>
  </conditionalFormatting>
  <dataValidations count="1">
    <dataValidation type="list" allowBlank="1" showInputMessage="1" showErrorMessage="1" sqref="Y5:Z157" xr:uid="{63CAD609-DBD9-4E4A-BED8-60EE0CE658A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FA93-3F2F-4E03-9C7C-DE0B07A21FF0}">
  <sheetPr>
    <tabColor theme="8" tint="0.59999389629810485"/>
  </sheetPr>
  <dimension ref="B1:AR36"/>
  <sheetViews>
    <sheetView zoomScale="70" zoomScaleNormal="70" workbookViewId="0">
      <selection activeCell="H38" sqref="H38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236</v>
      </c>
      <c r="D3" s="249"/>
      <c r="E3" s="7" t="s">
        <v>2</v>
      </c>
      <c r="F3" s="250">
        <f>'0909(18度C)'!D1+'0909(4度C)'!D1</f>
        <v>258026</v>
      </c>
      <c r="G3" s="251"/>
      <c r="H3" s="7" t="s">
        <v>3</v>
      </c>
      <c r="I3" s="252">
        <f>'0909(18度C)'!F1+'0909(4度C)'!F1</f>
        <v>7852972.2199999988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472.11016636902053</v>
      </c>
      <c r="F6" s="227" t="e">
        <f>AVERAGE(#REF!,D13:K13)</f>
        <v>#REF!</v>
      </c>
      <c r="G6" s="228">
        <f>AVERAGE(D13:K13)</f>
        <v>181.63279837392477</v>
      </c>
      <c r="H6" s="229"/>
      <c r="I6" s="228">
        <f>AVERAGE(L13:O13)</f>
        <v>93.772893772893781</v>
      </c>
      <c r="J6" s="229"/>
      <c r="K6" s="228">
        <f>AVERAGE(D27:O27)</f>
        <v>621.65869326079314</v>
      </c>
      <c r="L6" s="229"/>
      <c r="M6" s="228">
        <f>AVERAGE(P27:X27)</f>
        <v>762.63957185493939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404.90806584821189</v>
      </c>
      <c r="F7" s="231" t="e">
        <f>AVERAGE(#REF!,D14:K14)</f>
        <v>#REF!</v>
      </c>
      <c r="G7" s="218">
        <f>AVERAGE(D14:K14)</f>
        <v>156.07968880739014</v>
      </c>
      <c r="H7" s="219"/>
      <c r="I7" s="218">
        <f>AVERAGE(L14:O14)</f>
        <v>80.802841348599202</v>
      </c>
      <c r="J7" s="219"/>
      <c r="K7" s="218">
        <f>AVERAGE(D28:O28)</f>
        <v>532.37486505980348</v>
      </c>
      <c r="L7" s="219"/>
      <c r="M7" s="218">
        <f>AVERAGE(P28:X28)</f>
        <v>654.53164814885133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0.86066336548667155</v>
      </c>
      <c r="F8" s="223" t="e">
        <f>AVERAGE(D15:K15,#REF!)</f>
        <v>#REF!</v>
      </c>
      <c r="G8" s="224">
        <f>AVERAGE(D15:K15)</f>
        <v>0.86407708176349696</v>
      </c>
      <c r="H8" s="225"/>
      <c r="I8" s="224">
        <f>AVERAGE(L15:O15)</f>
        <v>0.86168569445343524</v>
      </c>
      <c r="J8" s="225"/>
      <c r="K8" s="224">
        <f>AVERAGE(D29:O29)</f>
        <v>0.85704531281339469</v>
      </c>
      <c r="L8" s="225"/>
      <c r="M8" s="224">
        <f>AVERAGE(P29:X29)</f>
        <v>0.86056098162694361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77.922077922077918</v>
      </c>
      <c r="F13" s="24">
        <v>82.978723404255319</v>
      </c>
      <c r="G13" s="24">
        <v>88.235294117647058</v>
      </c>
      <c r="H13" s="24">
        <v>178.02197802197801</v>
      </c>
      <c r="I13" s="24">
        <v>250.92</v>
      </c>
      <c r="J13" s="24" t="s">
        <v>36</v>
      </c>
      <c r="K13" s="54">
        <v>478.2</v>
      </c>
      <c r="L13" s="23" t="s">
        <v>36</v>
      </c>
      <c r="M13" s="66" t="s">
        <v>36</v>
      </c>
      <c r="N13" s="24">
        <v>95.238095238095241</v>
      </c>
      <c r="O13" s="25">
        <v>92.307692307692307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101.24823572049122</v>
      </c>
      <c r="E14" s="28">
        <v>67.157534411208161</v>
      </c>
      <c r="F14" s="28">
        <v>71.887870088135628</v>
      </c>
      <c r="G14" s="28">
        <v>76.63615683043426</v>
      </c>
      <c r="H14" s="28">
        <v>153.0142181205494</v>
      </c>
      <c r="I14" s="28">
        <v>216.99372336769312</v>
      </c>
      <c r="J14" s="28" t="s">
        <v>36</v>
      </c>
      <c r="K14" s="55">
        <v>405.62008311321932</v>
      </c>
      <c r="L14" s="27" t="s">
        <v>36</v>
      </c>
      <c r="M14" s="67" t="s">
        <v>36</v>
      </c>
      <c r="N14" s="28">
        <v>82.070520938337282</v>
      </c>
      <c r="O14" s="29">
        <v>79.535161758861136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0.87926099441479222</v>
      </c>
      <c r="E15" s="32">
        <f t="shared" si="0"/>
        <v>0.86185502494383814</v>
      </c>
      <c r="F15" s="32">
        <f t="shared" si="0"/>
        <v>0.8663409984980448</v>
      </c>
      <c r="G15" s="32">
        <f t="shared" si="0"/>
        <v>0.86854311074492163</v>
      </c>
      <c r="H15" s="32">
        <f t="shared" si="0"/>
        <v>0.85952431166481458</v>
      </c>
      <c r="I15" s="32">
        <f t="shared" si="0"/>
        <v>0.86479245722817288</v>
      </c>
      <c r="J15" s="32" t="s">
        <v>36</v>
      </c>
      <c r="K15" s="56">
        <f t="shared" ref="K15" si="1">K14/K13</f>
        <v>0.848222674849894</v>
      </c>
      <c r="L15" s="31" t="s">
        <v>36</v>
      </c>
      <c r="M15" s="68" t="s">
        <v>36</v>
      </c>
      <c r="N15" s="32">
        <f t="shared" ref="N15:O15" si="2">N14/N13</f>
        <v>0.86174046985254138</v>
      </c>
      <c r="O15" s="33">
        <f t="shared" si="2"/>
        <v>0.86163091905432898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0.25018518518518518</v>
      </c>
      <c r="E16" s="2">
        <v>0.25</v>
      </c>
      <c r="F16" s="2">
        <v>0.29166666666666669</v>
      </c>
      <c r="G16" s="2">
        <v>0.29200231481481481</v>
      </c>
      <c r="H16" s="2">
        <v>0.16666666666666666</v>
      </c>
      <c r="I16" s="2">
        <v>0.25024305555555554</v>
      </c>
      <c r="J16" s="2" t="s">
        <v>36</v>
      </c>
      <c r="K16" s="3">
        <v>0.32013888888888886</v>
      </c>
      <c r="L16" s="1" t="s">
        <v>36</v>
      </c>
      <c r="M16" s="69" t="s">
        <v>36</v>
      </c>
      <c r="N16" s="2">
        <v>0.70839120370370368</v>
      </c>
      <c r="O16" s="4">
        <v>0.70863425925925927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0.54175925925925927</v>
      </c>
      <c r="E17" s="2">
        <v>0.64861111111111103</v>
      </c>
      <c r="F17" s="2">
        <v>0.63124999999999998</v>
      </c>
      <c r="G17" s="2">
        <v>0.61944444444444446</v>
      </c>
      <c r="H17" s="2">
        <v>0.6655092592592593</v>
      </c>
      <c r="I17" s="2">
        <v>0.55694444444444446</v>
      </c>
      <c r="J17" s="2" t="s">
        <v>36</v>
      </c>
      <c r="K17" s="3">
        <v>0.47366898148148145</v>
      </c>
      <c r="L17" s="1" t="s">
        <v>36</v>
      </c>
      <c r="M17" s="69" t="s">
        <v>36</v>
      </c>
      <c r="N17" s="2">
        <v>0.87013888888888891</v>
      </c>
      <c r="O17" s="4">
        <v>0.87222222222222223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25.666666666666668</v>
      </c>
      <c r="F18" s="35">
        <v>23.5</v>
      </c>
      <c r="G18" s="35">
        <v>22.666666666666668</v>
      </c>
      <c r="H18" s="35">
        <v>20.222222222222221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21.666666666666668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1084.6153846153845</v>
      </c>
      <c r="O27" s="24">
        <v>836.84210526315792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165.1592052750301</v>
      </c>
      <c r="E28" s="28" t="s">
        <v>36</v>
      </c>
      <c r="F28" s="28" t="s">
        <v>36</v>
      </c>
      <c r="G28" s="28">
        <v>223.88193920312551</v>
      </c>
      <c r="H28" s="28">
        <v>363.03185876480558</v>
      </c>
      <c r="I28" s="28" t="s">
        <v>36</v>
      </c>
      <c r="J28" s="28">
        <v>596.02991944764108</v>
      </c>
      <c r="K28" s="28" t="s">
        <v>36</v>
      </c>
      <c r="L28" s="28" t="s">
        <v>36</v>
      </c>
      <c r="M28" s="28">
        <v>751.06146919723449</v>
      </c>
      <c r="N28" s="28">
        <v>905.2976744164929</v>
      </c>
      <c r="O28" s="28">
        <v>722.16198911429456</v>
      </c>
      <c r="P28" s="27">
        <v>194.19236526430461</v>
      </c>
      <c r="Q28" s="28" t="s">
        <v>36</v>
      </c>
      <c r="R28" s="28" t="s">
        <v>36</v>
      </c>
      <c r="S28" s="28">
        <v>601.15461181154637</v>
      </c>
      <c r="T28" s="28">
        <v>717.13962279380803</v>
      </c>
      <c r="U28" s="28" t="s">
        <v>36</v>
      </c>
      <c r="V28" s="28">
        <v>671.11742766331997</v>
      </c>
      <c r="W28" s="28">
        <v>1007.2495102559543</v>
      </c>
      <c r="X28" s="29">
        <v>736.33635110417458</v>
      </c>
    </row>
    <row r="29" spans="2:44" ht="40.15" customHeight="1">
      <c r="B29" s="206"/>
      <c r="C29" s="30" t="s">
        <v>38</v>
      </c>
      <c r="D29" s="32">
        <f>D28/D27</f>
        <v>0.85783882972059633</v>
      </c>
      <c r="E29" s="32" t="s">
        <v>36</v>
      </c>
      <c r="F29" s="32" t="s">
        <v>36</v>
      </c>
      <c r="G29" s="32">
        <f>G28/G27</f>
        <v>0.85821410027864775</v>
      </c>
      <c r="H29" s="32">
        <f>H28/H27</f>
        <v>0.83776582791878218</v>
      </c>
      <c r="I29" s="32" t="s">
        <v>36</v>
      </c>
      <c r="J29" s="32">
        <f>J28/J27</f>
        <v>0.88300728807057938</v>
      </c>
      <c r="K29" s="32" t="s">
        <v>36</v>
      </c>
      <c r="L29" s="32" t="s">
        <v>36</v>
      </c>
      <c r="M29" s="32">
        <f>M28/M27</f>
        <v>0.8648586614998458</v>
      </c>
      <c r="N29" s="32">
        <f>N28/N27</f>
        <v>0.83467161471024176</v>
      </c>
      <c r="O29" s="32">
        <f>O28/O27</f>
        <v>0.86296086749506895</v>
      </c>
      <c r="P29" s="31">
        <f>P28/P27</f>
        <v>0.85677447020612107</v>
      </c>
      <c r="Q29" s="32" t="s">
        <v>36</v>
      </c>
      <c r="R29" s="32" t="s">
        <v>36</v>
      </c>
      <c r="S29" s="32">
        <f>S28/S27</f>
        <v>0.89059942490599464</v>
      </c>
      <c r="T29" s="32">
        <f>T28/T27</f>
        <v>0.85695929767813539</v>
      </c>
      <c r="U29" s="32" t="s">
        <v>36</v>
      </c>
      <c r="V29" s="32">
        <f>V28/V27</f>
        <v>0.86431789926336655</v>
      </c>
      <c r="W29" s="32">
        <f>W28/W27</f>
        <v>0.83937459187996188</v>
      </c>
      <c r="X29" s="33">
        <f>X28/X27</f>
        <v>0.85534020582808168</v>
      </c>
    </row>
    <row r="30" spans="2:44" ht="17.25" customHeight="1">
      <c r="B30" s="207" t="s">
        <v>39</v>
      </c>
      <c r="C30" s="15" t="s">
        <v>40</v>
      </c>
      <c r="D30" s="2">
        <v>0.38343749999999999</v>
      </c>
      <c r="E30" s="2" t="s">
        <v>36</v>
      </c>
      <c r="F30" s="2" t="s">
        <v>36</v>
      </c>
      <c r="G30" s="2">
        <v>0.31458333333333333</v>
      </c>
      <c r="H30" s="2">
        <v>0.25</v>
      </c>
      <c r="I30" s="2" t="s">
        <v>36</v>
      </c>
      <c r="J30" s="2">
        <v>0.25011574074074072</v>
      </c>
      <c r="K30" s="2" t="s">
        <v>36</v>
      </c>
      <c r="L30" s="2" t="s">
        <v>36</v>
      </c>
      <c r="M30" s="2">
        <v>0.16670138888888889</v>
      </c>
      <c r="N30" s="2">
        <v>0.16700231481481481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>
        <v>0.70833333333333337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4">
        <v>0.70851851851851855</v>
      </c>
    </row>
    <row r="31" spans="2:44" ht="17.25" customHeight="1">
      <c r="B31" s="204"/>
      <c r="C31" s="15" t="s">
        <v>41</v>
      </c>
      <c r="D31" s="2">
        <v>0.45861111111111114</v>
      </c>
      <c r="E31" s="2" t="s">
        <v>36</v>
      </c>
      <c r="F31" s="2" t="s">
        <v>36</v>
      </c>
      <c r="G31" s="2">
        <v>0.37083333333333335</v>
      </c>
      <c r="H31" s="2">
        <v>0.31458333333333333</v>
      </c>
      <c r="I31" s="2" t="s">
        <v>36</v>
      </c>
      <c r="J31" s="2">
        <v>0.35069444444444442</v>
      </c>
      <c r="K31" s="2" t="s">
        <v>36</v>
      </c>
      <c r="L31" s="2" t="s">
        <v>36</v>
      </c>
      <c r="M31" s="2">
        <v>0.41415509259259259</v>
      </c>
      <c r="N31" s="2">
        <v>0.48749999999999999</v>
      </c>
      <c r="O31" s="2">
        <v>0.55486111111111114</v>
      </c>
      <c r="P31" s="1">
        <v>0.85241898148148143</v>
      </c>
      <c r="Q31" s="2" t="s">
        <v>36</v>
      </c>
      <c r="R31" s="2" t="s">
        <v>36</v>
      </c>
      <c r="S31" s="2">
        <v>0.88275462962962958</v>
      </c>
      <c r="T31" s="2">
        <v>0.94456018518518514</v>
      </c>
      <c r="U31" s="2" t="s">
        <v>36</v>
      </c>
      <c r="V31" s="2">
        <v>0.95434027777777775</v>
      </c>
      <c r="W31" s="2">
        <v>0.99375000000000002</v>
      </c>
      <c r="X31" s="4">
        <v>1.0120370370370371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3.25</v>
      </c>
      <c r="O32" s="35">
        <v>3.8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3BEE-A2F7-4644-AA8F-6998FB669403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H38" sqref="H38"/>
      <selection pane="bottomLeft" activeCell="H38" sqref="H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148841</v>
      </c>
      <c r="E1" s="77" t="s">
        <v>3</v>
      </c>
      <c r="F1" s="78">
        <f>SUM(G5:G225)</f>
        <v>3025079.9899999998</v>
      </c>
      <c r="G1" s="79" t="s">
        <v>73</v>
      </c>
      <c r="H1" s="80">
        <f>L21+L38+L55+L72+L89+L106+L123+L140+L157+L174+L191+L208+L225</f>
        <v>82.73333333333332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45909</v>
      </c>
      <c r="B2" s="326"/>
      <c r="C2" s="82" t="s">
        <v>34</v>
      </c>
      <c r="D2" s="83">
        <f>AVERAGE(N21,N38,N55,N72,N89,N106,N123,N140,N157,N174,N191,N208,N225)</f>
        <v>588.75491879321009</v>
      </c>
      <c r="E2" s="83" t="s">
        <v>80</v>
      </c>
      <c r="F2" s="84">
        <f>F1/D1</f>
        <v>20.324238549861931</v>
      </c>
      <c r="G2" s="85" t="s">
        <v>81</v>
      </c>
      <c r="H2" s="86">
        <f>COUNT(H5:H225)</f>
        <v>5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2379</v>
      </c>
      <c r="G5" s="95">
        <f t="shared" ref="G5:G6" si="0">E5*F5</f>
        <v>71013.150000000009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2807.0796460176971</v>
      </c>
      <c r="N5" s="99">
        <f>M5/L5</f>
        <v>165.12233211868806</v>
      </c>
      <c r="O5" s="101">
        <f>L5-I5</f>
        <v>0</v>
      </c>
      <c r="P5" s="102">
        <f>N5-K5</f>
        <v>-27.40707964601782</v>
      </c>
      <c r="Q5" s="103">
        <f>N5/K5</f>
        <v>0.85764731011845308</v>
      </c>
      <c r="R5" s="277">
        <f>Q21</f>
        <v>0.85783882972059633</v>
      </c>
      <c r="S5" s="1">
        <v>0.38343749999999999</v>
      </c>
      <c r="T5" s="2">
        <v>0.41875000000000001</v>
      </c>
      <c r="U5" s="104">
        <v>6.1500000000000021</v>
      </c>
      <c r="V5" s="105">
        <v>50.850000000000037</v>
      </c>
      <c r="W5" s="106"/>
      <c r="X5" s="107"/>
      <c r="Y5" s="279"/>
      <c r="Z5" s="280"/>
      <c r="AA5" s="109">
        <f>M5-J5</f>
        <v>-465.92035398230291</v>
      </c>
      <c r="AB5" s="110">
        <f>M5/J5</f>
        <v>0.85764731011845308</v>
      </c>
      <c r="AC5" s="292">
        <f>AB21</f>
        <v>0.85783882972059633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2359</v>
      </c>
      <c r="G6" s="95">
        <f t="shared" si="0"/>
        <v>69637.679999999993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2808.3333333333262</v>
      </c>
      <c r="N6" s="99">
        <f>M6/L6</f>
        <v>165.19607843137214</v>
      </c>
      <c r="O6" s="101">
        <f>L6-I6</f>
        <v>0</v>
      </c>
      <c r="P6" s="102">
        <f>N6-K6</f>
        <v>-27.333333333333741</v>
      </c>
      <c r="Q6" s="103">
        <f>N6/K6</f>
        <v>0.85803034932273947</v>
      </c>
      <c r="R6" s="277"/>
      <c r="S6" s="1">
        <v>0.42361111111111105</v>
      </c>
      <c r="T6" s="2">
        <v>0.45861111111111114</v>
      </c>
      <c r="U6" s="104">
        <v>6.9999999999998952</v>
      </c>
      <c r="V6" s="105">
        <v>50.400000000000126</v>
      </c>
      <c r="W6" s="106">
        <v>0.45861111111111114</v>
      </c>
      <c r="X6" s="107">
        <v>0.49791666666666656</v>
      </c>
      <c r="Y6" s="262"/>
      <c r="Z6" s="263"/>
      <c r="AA6" s="111">
        <f>M6-J6</f>
        <v>-464.66666666667379</v>
      </c>
      <c r="AB6" s="112">
        <f>M6/J6</f>
        <v>0.85803034932273947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2807.7064896755119</v>
      </c>
      <c r="N21" s="139">
        <f>M21/L21</f>
        <v>165.1592052750301</v>
      </c>
      <c r="O21" s="140">
        <f>L21-I21</f>
        <v>0</v>
      </c>
      <c r="P21" s="141">
        <f>N21-K21</f>
        <v>-27.37020648967578</v>
      </c>
      <c r="Q21" s="142">
        <f>N21/K21</f>
        <v>0.85783882972059633</v>
      </c>
      <c r="R21" s="278"/>
      <c r="S21" s="143">
        <f>S5</f>
        <v>0.38343749999999999</v>
      </c>
      <c r="T21" s="144">
        <f>INDEX(T5:T20,COUNTA(T5:T20))</f>
        <v>0.45861111111111114</v>
      </c>
      <c r="U21" s="145"/>
      <c r="V21" s="145"/>
      <c r="W21" s="146"/>
      <c r="X21" s="147"/>
      <c r="Y21" s="265"/>
      <c r="Z21" s="266"/>
      <c r="AA21" s="148">
        <f>M21-J21</f>
        <v>-465.29351032448812</v>
      </c>
      <c r="AB21" s="149">
        <f>M21/J21</f>
        <v>0.85783882972059633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1087</v>
      </c>
      <c r="G22" s="95">
        <f t="shared" ref="G22:G23" si="5">E22*F22</f>
        <v>27740.239999999998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2574.4736842105244</v>
      </c>
      <c r="N22" s="99">
        <f>M22/L22</f>
        <v>214.53947368421038</v>
      </c>
      <c r="O22" s="101">
        <f>L22-I22</f>
        <v>0</v>
      </c>
      <c r="P22" s="102">
        <f>N22-K22</f>
        <v>-35.460526315789622</v>
      </c>
      <c r="Q22" s="103">
        <f>N22/K22</f>
        <v>0.85815789473684156</v>
      </c>
      <c r="R22" s="276">
        <f>Q38</f>
        <v>0.85821410027864775</v>
      </c>
      <c r="S22" s="1">
        <v>0.31458333333333333</v>
      </c>
      <c r="T22" s="2">
        <v>0.33217592592592593</v>
      </c>
      <c r="U22" s="104">
        <v>4.9999999999999822</v>
      </c>
      <c r="V22" s="105">
        <v>25.33333333333335</v>
      </c>
      <c r="W22" s="106"/>
      <c r="X22" s="151"/>
      <c r="Y22" s="279"/>
      <c r="Z22" s="280"/>
      <c r="AA22" s="109">
        <f>M22-J22</f>
        <v>-425.52631578947558</v>
      </c>
      <c r="AB22" s="152">
        <f>M22/J22</f>
        <v>0.85815789473684145</v>
      </c>
      <c r="AC22" s="267">
        <f>AB38</f>
        <v>0.85821410027864775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2175</v>
      </c>
      <c r="G23" s="95">
        <f t="shared" si="5"/>
        <v>55767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2574.8109174613624</v>
      </c>
      <c r="N23" s="99">
        <f>M23/L23</f>
        <v>234.07371976921476</v>
      </c>
      <c r="O23" s="101">
        <f>L23-I23</f>
        <v>0</v>
      </c>
      <c r="P23" s="102">
        <f>N23-K23</f>
        <v>-38.653552958057986</v>
      </c>
      <c r="Q23" s="103">
        <f>N23/K23</f>
        <v>0.85827030582045405</v>
      </c>
      <c r="R23" s="277"/>
      <c r="S23" s="1">
        <v>0.3356365740740741</v>
      </c>
      <c r="T23" s="2">
        <v>0.37083333333333335</v>
      </c>
      <c r="U23" s="104">
        <v>4.9833333333333663</v>
      </c>
      <c r="V23" s="105">
        <v>50.683333333333316</v>
      </c>
      <c r="W23" s="106"/>
      <c r="X23" s="107"/>
      <c r="Y23" s="262"/>
      <c r="Z23" s="263"/>
      <c r="AA23" s="111">
        <f>M23-J23</f>
        <v>-425.18908253863765</v>
      </c>
      <c r="AB23" s="103">
        <f>M23/J23</f>
        <v>0.85827030582045416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2574.6423008359434</v>
      </c>
      <c r="N38" s="139">
        <f>M38/L38</f>
        <v>223.88193920312551</v>
      </c>
      <c r="O38" s="140">
        <f>L38-I38</f>
        <v>0</v>
      </c>
      <c r="P38" s="141">
        <f>N38-K38</f>
        <v>-36.9876260142658</v>
      </c>
      <c r="Q38" s="142">
        <f>N38/K38</f>
        <v>0.85821410027864775</v>
      </c>
      <c r="R38" s="278"/>
      <c r="S38" s="143">
        <f>S22</f>
        <v>0.31458333333333333</v>
      </c>
      <c r="T38" s="144">
        <f>INDEX(T22:T37,COUNTA(T22:T37))</f>
        <v>0.37083333333333335</v>
      </c>
      <c r="U38" s="145"/>
      <c r="V38" s="156"/>
      <c r="W38" s="135"/>
      <c r="X38" s="139"/>
      <c r="Y38" s="265"/>
      <c r="Z38" s="266"/>
      <c r="AA38" s="157">
        <f>M38-J38</f>
        <v>-425.35769916405661</v>
      </c>
      <c r="AB38" s="142">
        <f>M38/J38</f>
        <v>0.85821410027864775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989</v>
      </c>
      <c r="G39" s="159">
        <f t="shared" ref="G39:G41" si="9">E39*F39</f>
        <v>13905.34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2177.6146788990809</v>
      </c>
      <c r="N39" s="163">
        <f>M39/L39</f>
        <v>362.9357798165135</v>
      </c>
      <c r="O39" s="165">
        <f>L39-I39</f>
        <v>0</v>
      </c>
      <c r="P39" s="166">
        <f>N39-K39</f>
        <v>-70.397553516819812</v>
      </c>
      <c r="Q39" s="152">
        <f>N39/K39</f>
        <v>0.8375441072688774</v>
      </c>
      <c r="R39" s="276">
        <f>Q55</f>
        <v>0.83776582791878218</v>
      </c>
      <c r="S39" s="167">
        <v>0.25</v>
      </c>
      <c r="T39" s="168">
        <v>0.26892361111111113</v>
      </c>
      <c r="U39" s="169"/>
      <c r="V39" s="170">
        <v>27.250000000000021</v>
      </c>
      <c r="W39" s="168"/>
      <c r="X39" s="171"/>
      <c r="Y39" s="279"/>
      <c r="Z39" s="280"/>
      <c r="AA39" s="109">
        <f>M39-J39</f>
        <v>-422.3853211009191</v>
      </c>
      <c r="AB39" s="152">
        <f>M39/J39</f>
        <v>0.83754410726887729</v>
      </c>
      <c r="AC39" s="267">
        <f>AB55</f>
        <v>0.83776582791878218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1188</v>
      </c>
      <c r="G40" s="95">
        <f t="shared" si="9"/>
        <v>17594.28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2188.7410440122821</v>
      </c>
      <c r="N40" s="99">
        <f>M40/L40</f>
        <v>364.79017400204702</v>
      </c>
      <c r="O40" s="101">
        <f>L40-I40</f>
        <v>0</v>
      </c>
      <c r="P40" s="102">
        <f>N40-K40</f>
        <v>-68.54315933128629</v>
      </c>
      <c r="Q40" s="103">
        <f>N40/K40</f>
        <v>0.84182347846626238</v>
      </c>
      <c r="R40" s="277"/>
      <c r="S40" s="1">
        <v>0.27391203703703704</v>
      </c>
      <c r="T40" s="2">
        <v>0.29652777777777778</v>
      </c>
      <c r="U40" s="104">
        <v>7.1833333333333105</v>
      </c>
      <c r="V40" s="105">
        <v>32.56666666666667</v>
      </c>
      <c r="W40" s="106"/>
      <c r="X40" s="113"/>
      <c r="Y40" s="262"/>
      <c r="Z40" s="263"/>
      <c r="AA40" s="111">
        <f>M40-J40</f>
        <v>-411.25895598771785</v>
      </c>
      <c r="AB40" s="103">
        <f>M40/J40</f>
        <v>0.84182347846626238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686</v>
      </c>
      <c r="G41" s="95">
        <f t="shared" si="9"/>
        <v>12258.820000000002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2168.2177348551381</v>
      </c>
      <c r="N41" s="99">
        <f>M41/L41</f>
        <v>361.36962247585637</v>
      </c>
      <c r="O41" s="101">
        <f>L41-I41</f>
        <v>0</v>
      </c>
      <c r="P41" s="102">
        <f>N41-K41</f>
        <v>-71.96371085747694</v>
      </c>
      <c r="Q41" s="103">
        <f>N41/K41</f>
        <v>0.83392989802120709</v>
      </c>
      <c r="R41" s="277"/>
      <c r="S41" s="1">
        <v>0.30140046296296297</v>
      </c>
      <c r="T41" s="2">
        <v>0.31458333333333333</v>
      </c>
      <c r="U41" s="104">
        <v>7.016666666666671</v>
      </c>
      <c r="V41" s="105">
        <v>18.983333333333317</v>
      </c>
      <c r="W41" s="106"/>
      <c r="X41" s="113"/>
      <c r="Y41" s="262"/>
      <c r="Z41" s="263"/>
      <c r="AA41" s="111">
        <f>M41-J41</f>
        <v>-431.78226514486187</v>
      </c>
      <c r="AB41" s="103">
        <f>M41/J41</f>
        <v>0.83392989802120698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2178.1911525888336</v>
      </c>
      <c r="N55" s="139">
        <f>M55/L55</f>
        <v>363.03185876480558</v>
      </c>
      <c r="O55" s="140">
        <f>L55-I55</f>
        <v>0</v>
      </c>
      <c r="P55" s="141">
        <f>N55-K55</f>
        <v>-70.301474568527738</v>
      </c>
      <c r="Q55" s="142">
        <f>N55/K55</f>
        <v>0.83776582791878218</v>
      </c>
      <c r="R55" s="278"/>
      <c r="S55" s="143">
        <f>S39</f>
        <v>0.25</v>
      </c>
      <c r="T55" s="144">
        <f>INDEX(T39:T54,COUNTA(T39:T54))</f>
        <v>0.31458333333333333</v>
      </c>
      <c r="U55" s="145"/>
      <c r="V55" s="156"/>
      <c r="W55" s="135"/>
      <c r="X55" s="139"/>
      <c r="Y55" s="265"/>
      <c r="Z55" s="266"/>
      <c r="AA55" s="157">
        <f>M55-J55</f>
        <v>-421.80884741116643</v>
      </c>
      <c r="AB55" s="142">
        <f>M55/J55</f>
        <v>0.83776582791878218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5755</v>
      </c>
      <c r="G56" s="159">
        <f t="shared" ref="G56" si="14">E56*F56</f>
        <v>80742.649999999994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2384.1196777905643</v>
      </c>
      <c r="N56" s="163">
        <f>M56/L56</f>
        <v>596.02991944764108</v>
      </c>
      <c r="O56" s="165">
        <f>L56-I56</f>
        <v>0</v>
      </c>
      <c r="P56" s="166">
        <f>N56-K56</f>
        <v>-78.970080552358922</v>
      </c>
      <c r="Q56" s="152">
        <f>N56/K56</f>
        <v>0.88300728807057938</v>
      </c>
      <c r="R56" s="276">
        <f>Q72</f>
        <v>0.88300728807057938</v>
      </c>
      <c r="S56" s="167">
        <v>0.25011574074074072</v>
      </c>
      <c r="T56" s="168">
        <v>0.35069444444444442</v>
      </c>
      <c r="U56" s="169"/>
      <c r="V56" s="170">
        <v>144.83333333333331</v>
      </c>
      <c r="W56" s="173"/>
      <c r="X56" s="151"/>
      <c r="Y56" s="279"/>
      <c r="Z56" s="280"/>
      <c r="AA56" s="109">
        <f>M56-J56</f>
        <v>-315.88032220943569</v>
      </c>
      <c r="AB56" s="152">
        <f>M56/J56</f>
        <v>0.88300728807057938</v>
      </c>
      <c r="AC56" s="267">
        <f>AB72</f>
        <v>0.88300728807057938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2384.1196777905643</v>
      </c>
      <c r="N72" s="139">
        <f t="shared" ref="N72:N77" si="18">M72/L72</f>
        <v>596.02991944764108</v>
      </c>
      <c r="O72" s="140">
        <f t="shared" ref="O72:O77" si="19">L72-I72</f>
        <v>0</v>
      </c>
      <c r="P72" s="141">
        <f t="shared" ref="P72:P77" si="20">N72-K72</f>
        <v>-78.970080552358922</v>
      </c>
      <c r="Q72" s="142">
        <f t="shared" ref="Q72:Q77" si="21">N72/K72</f>
        <v>0.88300728807057938</v>
      </c>
      <c r="R72" s="278"/>
      <c r="S72" s="143">
        <f>S56</f>
        <v>0.25011574074074072</v>
      </c>
      <c r="T72" s="144">
        <f>INDEX(T56:T71,COUNTA(T56:T71))</f>
        <v>0.35069444444444442</v>
      </c>
      <c r="U72" s="145"/>
      <c r="V72" s="156"/>
      <c r="W72" s="89"/>
      <c r="X72" s="91"/>
      <c r="Y72" s="265"/>
      <c r="Z72" s="266"/>
      <c r="AA72" s="157">
        <f t="shared" ref="AA72:AA77" si="22">M72-J72</f>
        <v>-315.88032220943569</v>
      </c>
      <c r="AB72" s="142">
        <f t="shared" ref="AB72:AB77" si="23">M72/J72</f>
        <v>0.88300728807057938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1465</v>
      </c>
      <c r="G73" s="159">
        <f t="shared" ref="G73:G77" si="24">E73*F73</f>
        <v>31424.25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2840.0646203554115</v>
      </c>
      <c r="N73" s="163">
        <f t="shared" si="18"/>
        <v>946.68820678513714</v>
      </c>
      <c r="O73" s="165">
        <f t="shared" si="19"/>
        <v>0</v>
      </c>
      <c r="P73" s="166">
        <f t="shared" si="20"/>
        <v>-153.31179321486286</v>
      </c>
      <c r="Q73" s="152">
        <f t="shared" si="21"/>
        <v>0.86062564253194285</v>
      </c>
      <c r="R73" s="276">
        <f>Q89</f>
        <v>0.8648586614998458</v>
      </c>
      <c r="S73" s="167">
        <v>0.16670138888888889</v>
      </c>
      <c r="T73" s="168">
        <v>0.18819444444444444</v>
      </c>
      <c r="U73" s="169"/>
      <c r="V73" s="170">
        <v>30.950000000000003</v>
      </c>
      <c r="W73" s="173"/>
      <c r="X73" s="151"/>
      <c r="Y73" s="279"/>
      <c r="Z73" s="280"/>
      <c r="AA73" s="109">
        <f t="shared" si="22"/>
        <v>-459.93537964458847</v>
      </c>
      <c r="AB73" s="152">
        <f t="shared" si="23"/>
        <v>0.86062564253194285</v>
      </c>
      <c r="AC73" s="267">
        <f>AB89</f>
        <v>0.8648586614998458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3516</v>
      </c>
      <c r="G74" s="95">
        <f t="shared" si="24"/>
        <v>55236.36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2861.7680307483606</v>
      </c>
      <c r="N74" s="99">
        <f t="shared" si="18"/>
        <v>953.92267691612017</v>
      </c>
      <c r="O74" s="101">
        <f t="shared" si="19"/>
        <v>0</v>
      </c>
      <c r="P74" s="102">
        <f t="shared" si="20"/>
        <v>-146.07732308387983</v>
      </c>
      <c r="Q74" s="103">
        <f t="shared" si="21"/>
        <v>0.86720243356010929</v>
      </c>
      <c r="R74" s="277"/>
      <c r="S74" s="1">
        <v>0.19186342592592592</v>
      </c>
      <c r="T74" s="2">
        <v>0.24305555555555555</v>
      </c>
      <c r="U74" s="104">
        <v>5.2833333333333332</v>
      </c>
      <c r="V74" s="105">
        <v>73.716666666666669</v>
      </c>
      <c r="W74" s="106"/>
      <c r="X74" s="107"/>
      <c r="Y74" s="262"/>
      <c r="Z74" s="263"/>
      <c r="AA74" s="111">
        <f t="shared" si="22"/>
        <v>-438.23196925163938</v>
      </c>
      <c r="AB74" s="103">
        <f t="shared" si="23"/>
        <v>0.86720243356010929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1604</v>
      </c>
      <c r="G75" s="95">
        <f t="shared" si="24"/>
        <v>35737.120000000003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2843.1314623338276</v>
      </c>
      <c r="N75" s="99">
        <f t="shared" si="18"/>
        <v>568.62629246676556</v>
      </c>
      <c r="O75" s="101">
        <f t="shared" si="19"/>
        <v>0</v>
      </c>
      <c r="P75" s="102">
        <f t="shared" si="20"/>
        <v>-91.373707533234438</v>
      </c>
      <c r="Q75" s="103">
        <f t="shared" si="21"/>
        <v>0.86155498858600843</v>
      </c>
      <c r="R75" s="277"/>
      <c r="S75" s="1">
        <v>0.24663194444444445</v>
      </c>
      <c r="T75" s="2">
        <v>0.27013888888888887</v>
      </c>
      <c r="U75" s="104">
        <v>5.1500000000000057</v>
      </c>
      <c r="V75" s="105">
        <v>33.849999999999973</v>
      </c>
      <c r="W75" s="106"/>
      <c r="X75" s="107"/>
      <c r="Y75" s="262"/>
      <c r="Z75" s="263"/>
      <c r="AA75" s="111">
        <f t="shared" si="22"/>
        <v>-456.86853766617241</v>
      </c>
      <c r="AB75" s="103">
        <f t="shared" si="23"/>
        <v>0.86155498858600832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3562</v>
      </c>
      <c r="G76" s="95">
        <f t="shared" si="24"/>
        <v>63724.18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2857.8560285268554</v>
      </c>
      <c r="N76" s="99">
        <f t="shared" si="18"/>
        <v>714.46400713171386</v>
      </c>
      <c r="O76" s="101">
        <f t="shared" si="19"/>
        <v>0</v>
      </c>
      <c r="P76" s="102">
        <f t="shared" si="20"/>
        <v>-110.53599286828614</v>
      </c>
      <c r="Q76" s="103">
        <f t="shared" si="21"/>
        <v>0.86601697834147129</v>
      </c>
      <c r="R76" s="277"/>
      <c r="S76" s="1">
        <v>0.27376157407407409</v>
      </c>
      <c r="T76" s="2">
        <v>0.32569444444444445</v>
      </c>
      <c r="U76" s="104">
        <v>5.2166666666667094</v>
      </c>
      <c r="V76" s="105">
        <v>74.783333333333331</v>
      </c>
      <c r="W76" s="106"/>
      <c r="X76" s="107"/>
      <c r="Y76" s="262"/>
      <c r="Z76" s="263"/>
      <c r="AA76" s="111">
        <f t="shared" si="22"/>
        <v>-442.14397147314457</v>
      </c>
      <c r="AB76" s="103">
        <f t="shared" si="23"/>
        <v>0.86601697834147129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5847</v>
      </c>
      <c r="G77" s="95">
        <f t="shared" si="24"/>
        <v>97411.02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2867.3477727829991</v>
      </c>
      <c r="N77" s="99">
        <f t="shared" si="18"/>
        <v>716.83694319574977</v>
      </c>
      <c r="O77" s="101">
        <f t="shared" si="19"/>
        <v>0</v>
      </c>
      <c r="P77" s="102">
        <f t="shared" si="20"/>
        <v>-108.16305680425023</v>
      </c>
      <c r="Q77" s="103">
        <f t="shared" si="21"/>
        <v>0.86889326447969673</v>
      </c>
      <c r="R77" s="277"/>
      <c r="S77" s="1">
        <v>0.3291898148148148</v>
      </c>
      <c r="T77" s="2">
        <v>0.41415509259259259</v>
      </c>
      <c r="U77" s="104">
        <v>5.0333333333332941</v>
      </c>
      <c r="V77" s="105">
        <v>122.35000000000002</v>
      </c>
      <c r="W77" s="106"/>
      <c r="X77" s="107"/>
      <c r="Y77" s="262"/>
      <c r="Z77" s="263"/>
      <c r="AA77" s="111">
        <f t="shared" si="22"/>
        <v>-432.65222721700093</v>
      </c>
      <c r="AB77" s="103">
        <f t="shared" si="23"/>
        <v>0.86889326447969673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2854.0335829494911</v>
      </c>
      <c r="N89" s="139">
        <f>M89/L89</f>
        <v>751.06146919723449</v>
      </c>
      <c r="O89" s="140">
        <f>L89-I89</f>
        <v>0</v>
      </c>
      <c r="P89" s="141">
        <f>N89-K89</f>
        <v>-117.35958343434447</v>
      </c>
      <c r="Q89" s="142">
        <f>N89/K89</f>
        <v>0.8648586614998458</v>
      </c>
      <c r="R89" s="278"/>
      <c r="S89" s="143">
        <f>S73</f>
        <v>0.16670138888888889</v>
      </c>
      <c r="T89" s="144">
        <f>INDEX(T73:T88,COUNTA(T73:T88))</f>
        <v>0.41415509259259259</v>
      </c>
      <c r="U89" s="145"/>
      <c r="V89" s="156"/>
      <c r="W89" s="89"/>
      <c r="X89" s="91"/>
      <c r="Y89" s="265"/>
      <c r="Z89" s="266"/>
      <c r="AA89" s="157">
        <f>M89-J89</f>
        <v>-445.96641705050888</v>
      </c>
      <c r="AB89" s="142">
        <f>M89/J89</f>
        <v>0.8648586614998458</v>
      </c>
      <c r="AC89" s="269"/>
    </row>
    <row r="90" spans="1:29" ht="15.75" customHeight="1">
      <c r="A90" s="281" t="s">
        <v>60</v>
      </c>
      <c r="B90" s="108" t="s">
        <v>115</v>
      </c>
      <c r="C90" s="274" t="s">
        <v>237</v>
      </c>
      <c r="D90" s="275"/>
      <c r="E90" s="158">
        <v>25.46</v>
      </c>
      <c r="F90" s="87">
        <v>6785</v>
      </c>
      <c r="G90" s="159">
        <f t="shared" ref="G90:G93" si="29">E90*F90</f>
        <v>172746.1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2704.683866681431</v>
      </c>
      <c r="N90" s="163">
        <f>M90/L90</f>
        <v>676.17096667035776</v>
      </c>
      <c r="O90" s="165">
        <f>L90-I90</f>
        <v>0</v>
      </c>
      <c r="P90" s="166">
        <f>N90-K90</f>
        <v>-148.82903332964224</v>
      </c>
      <c r="Q90" s="152">
        <f>N90/K90</f>
        <v>0.81960117172164582</v>
      </c>
      <c r="R90" s="276">
        <f>Q106</f>
        <v>0.83467161471024176</v>
      </c>
      <c r="S90" s="167">
        <v>0.16700231481481481</v>
      </c>
      <c r="T90" s="168">
        <v>0.27152777777777776</v>
      </c>
      <c r="U90" s="169"/>
      <c r="V90" s="170">
        <v>150.51666666666665</v>
      </c>
      <c r="W90" s="173"/>
      <c r="X90" s="151"/>
      <c r="Y90" s="279"/>
      <c r="Z90" s="280"/>
      <c r="AA90" s="109">
        <f>M90-J90</f>
        <v>-595.31613331856897</v>
      </c>
      <c r="AB90" s="152">
        <f>M90/J90</f>
        <v>0.81960117172164582</v>
      </c>
      <c r="AC90" s="267">
        <f>AB106</f>
        <v>0.83467161471024165</v>
      </c>
    </row>
    <row r="91" spans="1:29" ht="15.75" customHeight="1">
      <c r="A91" s="282"/>
      <c r="B91" s="92" t="s">
        <v>115</v>
      </c>
      <c r="C91" s="260" t="s">
        <v>123</v>
      </c>
      <c r="D91" s="261"/>
      <c r="E91" s="93">
        <v>18.18</v>
      </c>
      <c r="F91" s="94">
        <v>2994</v>
      </c>
      <c r="G91" s="95">
        <f t="shared" si="29"/>
        <v>54430.92</v>
      </c>
      <c r="H91" s="96"/>
      <c r="I91" s="97">
        <v>3</v>
      </c>
      <c r="J91" s="98">
        <v>3600</v>
      </c>
      <c r="K91" s="99">
        <f t="shared" ref="K91:K127" si="30">J91/I91</f>
        <v>1200</v>
      </c>
      <c r="L91" s="100">
        <v>3</v>
      </c>
      <c r="M91" s="98">
        <f>F91/V91*60</f>
        <v>3020.0056038105913</v>
      </c>
      <c r="N91" s="99">
        <f>M91/L91</f>
        <v>1006.6685346035305</v>
      </c>
      <c r="O91" s="101">
        <f>L91-I91</f>
        <v>0</v>
      </c>
      <c r="P91" s="102">
        <f>N91-K91</f>
        <v>-193.33146539646953</v>
      </c>
      <c r="Q91" s="103">
        <f>N91/K91</f>
        <v>0.83889044550294212</v>
      </c>
      <c r="R91" s="277"/>
      <c r="S91" s="1">
        <v>0.28541666666666665</v>
      </c>
      <c r="T91" s="2">
        <v>0.32672453703703702</v>
      </c>
      <c r="U91" s="104">
        <v>20.000000000000007</v>
      </c>
      <c r="V91" s="105">
        <v>59.483333333333334</v>
      </c>
      <c r="W91" s="106"/>
      <c r="X91" s="107"/>
      <c r="Y91" s="262"/>
      <c r="Z91" s="263"/>
      <c r="AA91" s="111">
        <f>M91-J91</f>
        <v>-579.99439618940869</v>
      </c>
      <c r="AB91" s="103">
        <f>M91/J91</f>
        <v>0.83889044550294201</v>
      </c>
      <c r="AC91" s="268"/>
    </row>
    <row r="92" spans="1:29" ht="15.75" customHeight="1">
      <c r="A92" s="282"/>
      <c r="B92" s="92" t="s">
        <v>115</v>
      </c>
      <c r="C92" s="260" t="s">
        <v>207</v>
      </c>
      <c r="D92" s="261"/>
      <c r="E92" s="93">
        <v>18.18</v>
      </c>
      <c r="F92" s="94">
        <v>2561</v>
      </c>
      <c r="G92" s="95">
        <f t="shared" si="29"/>
        <v>46558.979999999996</v>
      </c>
      <c r="H92" s="96"/>
      <c r="I92" s="97">
        <v>3</v>
      </c>
      <c r="J92" s="98">
        <v>3600</v>
      </c>
      <c r="K92" s="99">
        <f t="shared" si="30"/>
        <v>1200</v>
      </c>
      <c r="L92" s="100">
        <v>3</v>
      </c>
      <c r="M92" s="98">
        <f>F92/V92*60</f>
        <v>3017.8723404255325</v>
      </c>
      <c r="N92" s="99">
        <f>M92/L92</f>
        <v>1005.9574468085108</v>
      </c>
      <c r="O92" s="101">
        <f>L92-I92</f>
        <v>0</v>
      </c>
      <c r="P92" s="102">
        <f>N92-K92</f>
        <v>-194.04255319148922</v>
      </c>
      <c r="Q92" s="103">
        <f>N92/K92</f>
        <v>0.83829787234042563</v>
      </c>
      <c r="R92" s="277"/>
      <c r="S92" s="1">
        <v>0.34033564814814815</v>
      </c>
      <c r="T92" s="2">
        <v>0.37569444444444444</v>
      </c>
      <c r="U92" s="104">
        <v>19.600000000000026</v>
      </c>
      <c r="V92" s="105">
        <v>50.916666666666657</v>
      </c>
      <c r="W92" s="106"/>
      <c r="X92" s="107"/>
      <c r="Y92" s="262"/>
      <c r="Z92" s="263"/>
      <c r="AA92" s="111">
        <f>M92-J92</f>
        <v>-582.12765957446754</v>
      </c>
      <c r="AB92" s="103">
        <f>M92/J92</f>
        <v>0.83829787234042563</v>
      </c>
      <c r="AC92" s="268"/>
    </row>
    <row r="93" spans="1:29" ht="15.75" customHeight="1">
      <c r="A93" s="282"/>
      <c r="B93" s="92" t="s">
        <v>115</v>
      </c>
      <c r="C93" s="260" t="s">
        <v>208</v>
      </c>
      <c r="D93" s="261"/>
      <c r="E93" s="93">
        <v>14.28</v>
      </c>
      <c r="F93" s="94">
        <v>7343</v>
      </c>
      <c r="G93" s="95">
        <f t="shared" si="29"/>
        <v>104858.04</v>
      </c>
      <c r="H93" s="96"/>
      <c r="I93" s="97">
        <v>3</v>
      </c>
      <c r="J93" s="98">
        <v>3600</v>
      </c>
      <c r="K93" s="99">
        <f t="shared" si="30"/>
        <v>1200</v>
      </c>
      <c r="L93" s="100">
        <v>3</v>
      </c>
      <c r="M93" s="98">
        <f>F93/V93*60</f>
        <v>3026.3079564968525</v>
      </c>
      <c r="N93" s="99">
        <f>M93/L93</f>
        <v>1008.7693188322842</v>
      </c>
      <c r="O93" s="101">
        <f>L93-I93</f>
        <v>0</v>
      </c>
      <c r="P93" s="102">
        <f>N93-K93</f>
        <v>-191.23068116771583</v>
      </c>
      <c r="Q93" s="103">
        <f>N93/K93</f>
        <v>0.84064109902690343</v>
      </c>
      <c r="R93" s="277"/>
      <c r="S93" s="1">
        <v>0.38640046296296299</v>
      </c>
      <c r="T93" s="2">
        <v>0.48749999999999999</v>
      </c>
      <c r="U93" s="104">
        <v>15.416666666666705</v>
      </c>
      <c r="V93" s="105">
        <v>145.58333333333329</v>
      </c>
      <c r="W93" s="106"/>
      <c r="X93" s="107"/>
      <c r="Y93" s="262"/>
      <c r="Z93" s="263"/>
      <c r="AA93" s="111">
        <f>M93-J93</f>
        <v>-573.69204350314749</v>
      </c>
      <c r="AB93" s="103">
        <f>M93/J93</f>
        <v>0.84064109902690343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1">AVERAGE(I90:I105)</f>
        <v>3.25</v>
      </c>
      <c r="J106" s="138">
        <f t="shared" si="31"/>
        <v>3525</v>
      </c>
      <c r="K106" s="139">
        <f t="shared" ref="K106" si="32">J106/I106</f>
        <v>1084.6153846153845</v>
      </c>
      <c r="L106" s="137">
        <f t="shared" ref="L106:M106" si="33">AVERAGE(L90:L105)</f>
        <v>3.25</v>
      </c>
      <c r="M106" s="138">
        <f t="shared" si="33"/>
        <v>2942.2174418536019</v>
      </c>
      <c r="N106" s="139">
        <f t="shared" ref="N106:N111" si="34">M106/L106</f>
        <v>905.2976744164929</v>
      </c>
      <c r="O106" s="140">
        <f t="shared" ref="O106:O111" si="35">L106-I106</f>
        <v>0</v>
      </c>
      <c r="P106" s="141">
        <f t="shared" ref="P106:P111" si="36">N106-K106</f>
        <v>-179.31771019889163</v>
      </c>
      <c r="Q106" s="142">
        <f t="shared" ref="Q106:Q111" si="37">N106/K106</f>
        <v>0.83467161471024176</v>
      </c>
      <c r="R106" s="278"/>
      <c r="S106" s="143">
        <f>S90</f>
        <v>0.16700231481481481</v>
      </c>
      <c r="T106" s="144">
        <f>INDEX(T90:T105,COUNTA(T90:T105))</f>
        <v>0.48749999999999999</v>
      </c>
      <c r="U106" s="145"/>
      <c r="V106" s="156"/>
      <c r="W106" s="89"/>
      <c r="X106" s="91"/>
      <c r="Y106" s="265"/>
      <c r="Z106" s="266"/>
      <c r="AA106" s="157">
        <f t="shared" ref="AA106:AA111" si="38">M106-J106</f>
        <v>-582.78255814639806</v>
      </c>
      <c r="AB106" s="142">
        <f t="shared" ref="AB106:AB111" si="39">M106/J106</f>
        <v>0.83467161471024165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125</v>
      </c>
      <c r="D107" s="275"/>
      <c r="E107" s="158">
        <v>25.03</v>
      </c>
      <c r="F107" s="87">
        <v>2939</v>
      </c>
      <c r="G107" s="159">
        <f t="shared" ref="G107:G111" si="40">E107*F107</f>
        <v>73563.17</v>
      </c>
      <c r="H107" s="160"/>
      <c r="I107" s="161">
        <v>4</v>
      </c>
      <c r="J107" s="162">
        <v>3300</v>
      </c>
      <c r="K107" s="163">
        <f>J107/I107</f>
        <v>825</v>
      </c>
      <c r="L107" s="164">
        <v>4</v>
      </c>
      <c r="M107" s="162">
        <f>F107/V107*60</f>
        <v>2841.9016921837215</v>
      </c>
      <c r="N107" s="163">
        <f t="shared" si="34"/>
        <v>710.47542304593037</v>
      </c>
      <c r="O107" s="165">
        <f t="shared" si="35"/>
        <v>0</v>
      </c>
      <c r="P107" s="166">
        <f t="shared" si="36"/>
        <v>-114.52457695406963</v>
      </c>
      <c r="Q107" s="152">
        <f t="shared" si="37"/>
        <v>0.86118233096476404</v>
      </c>
      <c r="R107" s="276">
        <f>Q123</f>
        <v>0.86296086749506895</v>
      </c>
      <c r="S107" s="167">
        <v>0.16666666666666666</v>
      </c>
      <c r="T107" s="168">
        <v>0.20975694444444445</v>
      </c>
      <c r="U107" s="169"/>
      <c r="V107" s="170">
        <v>62.050000000000026</v>
      </c>
      <c r="W107" s="168"/>
      <c r="X107" s="171"/>
      <c r="Y107" s="279"/>
      <c r="Z107" s="280"/>
      <c r="AA107" s="109">
        <f t="shared" si="38"/>
        <v>-458.09830781627852</v>
      </c>
      <c r="AB107" s="152">
        <f t="shared" si="39"/>
        <v>0.86118233096476404</v>
      </c>
      <c r="AC107" s="267">
        <f>AB123</f>
        <v>0.86296086749506895</v>
      </c>
    </row>
    <row r="108" spans="1:29" ht="15.75" customHeight="1">
      <c r="A108" s="271"/>
      <c r="B108" s="92" t="s">
        <v>115</v>
      </c>
      <c r="C108" s="260" t="s">
        <v>226</v>
      </c>
      <c r="D108" s="261"/>
      <c r="E108" s="93">
        <v>30</v>
      </c>
      <c r="F108" s="94">
        <v>5549</v>
      </c>
      <c r="G108" s="95">
        <f t="shared" si="40"/>
        <v>166470</v>
      </c>
      <c r="H108" s="96"/>
      <c r="I108" s="97">
        <v>4</v>
      </c>
      <c r="J108" s="98">
        <v>3000</v>
      </c>
      <c r="K108" s="99">
        <f t="shared" si="30"/>
        <v>750</v>
      </c>
      <c r="L108" s="100">
        <v>4</v>
      </c>
      <c r="M108" s="98">
        <f>F108/V108*60</f>
        <v>2601.0937499999982</v>
      </c>
      <c r="N108" s="99">
        <f t="shared" si="34"/>
        <v>650.27343749999955</v>
      </c>
      <c r="O108" s="101">
        <f t="shared" si="35"/>
        <v>0</v>
      </c>
      <c r="P108" s="102">
        <f t="shared" si="36"/>
        <v>-99.726562500000455</v>
      </c>
      <c r="Q108" s="103">
        <f t="shared" si="37"/>
        <v>0.86703124999999936</v>
      </c>
      <c r="R108" s="277"/>
      <c r="S108" s="1">
        <v>0.2208333333333333</v>
      </c>
      <c r="T108" s="2">
        <v>0.30972222222222223</v>
      </c>
      <c r="U108" s="104">
        <v>15.949999999999935</v>
      </c>
      <c r="V108" s="105">
        <v>128.00000000000009</v>
      </c>
      <c r="W108" s="106"/>
      <c r="X108" s="113"/>
      <c r="Y108" s="262"/>
      <c r="Z108" s="263"/>
      <c r="AA108" s="111">
        <f t="shared" si="38"/>
        <v>-398.90625000000182</v>
      </c>
      <c r="AB108" s="103">
        <f t="shared" si="39"/>
        <v>0.86703124999999936</v>
      </c>
      <c r="AC108" s="268"/>
    </row>
    <row r="109" spans="1:29" ht="15.75" customHeight="1">
      <c r="A109" s="271"/>
      <c r="B109" s="92" t="s">
        <v>115</v>
      </c>
      <c r="C109" s="260" t="s">
        <v>227</v>
      </c>
      <c r="D109" s="261"/>
      <c r="E109" s="93">
        <v>25.45</v>
      </c>
      <c r="F109" s="94">
        <v>4792</v>
      </c>
      <c r="G109" s="95">
        <f t="shared" si="40"/>
        <v>121956.4</v>
      </c>
      <c r="H109" s="96"/>
      <c r="I109" s="97">
        <v>4</v>
      </c>
      <c r="J109" s="98">
        <v>3300</v>
      </c>
      <c r="K109" s="99">
        <f t="shared" si="30"/>
        <v>825</v>
      </c>
      <c r="L109" s="100">
        <v>4</v>
      </c>
      <c r="M109" s="98">
        <f>F109/V109*60</f>
        <v>2837.3684210526294</v>
      </c>
      <c r="N109" s="99">
        <f t="shared" si="34"/>
        <v>709.34210526315735</v>
      </c>
      <c r="O109" s="101">
        <f t="shared" si="35"/>
        <v>0</v>
      </c>
      <c r="P109" s="102">
        <f t="shared" si="36"/>
        <v>-115.65789473684265</v>
      </c>
      <c r="Q109" s="103">
        <f t="shared" si="37"/>
        <v>0.85980861244019069</v>
      </c>
      <c r="R109" s="277"/>
      <c r="S109" s="1">
        <v>0.32013888888888886</v>
      </c>
      <c r="T109" s="2">
        <v>0.39050925925925928</v>
      </c>
      <c r="U109" s="104">
        <v>14.999999999999947</v>
      </c>
      <c r="V109" s="105">
        <v>101.3333333333334</v>
      </c>
      <c r="W109" s="106"/>
      <c r="X109" s="113"/>
      <c r="Y109" s="262"/>
      <c r="Z109" s="263"/>
      <c r="AA109" s="111">
        <f t="shared" si="38"/>
        <v>-462.6315789473706</v>
      </c>
      <c r="AB109" s="103">
        <f t="shared" si="39"/>
        <v>0.85980861244019069</v>
      </c>
      <c r="AC109" s="268"/>
    </row>
    <row r="110" spans="1:29" ht="15.75" customHeight="1">
      <c r="A110" s="271"/>
      <c r="B110" s="92" t="s">
        <v>115</v>
      </c>
      <c r="C110" s="260" t="s">
        <v>126</v>
      </c>
      <c r="D110" s="261"/>
      <c r="E110" s="93">
        <v>30</v>
      </c>
      <c r="F110" s="94">
        <v>4582</v>
      </c>
      <c r="G110" s="95">
        <f t="shared" si="40"/>
        <v>137460</v>
      </c>
      <c r="H110" s="96"/>
      <c r="I110" s="97">
        <v>3</v>
      </c>
      <c r="J110" s="98">
        <v>3000</v>
      </c>
      <c r="K110" s="99">
        <f t="shared" si="30"/>
        <v>1000</v>
      </c>
      <c r="L110" s="100">
        <v>3</v>
      </c>
      <c r="M110" s="98">
        <f>F110/V110*60</f>
        <v>2601.7665615141959</v>
      </c>
      <c r="N110" s="99">
        <f t="shared" si="34"/>
        <v>867.25552050473198</v>
      </c>
      <c r="O110" s="101">
        <f t="shared" si="35"/>
        <v>0</v>
      </c>
      <c r="P110" s="102">
        <f t="shared" si="36"/>
        <v>-132.74447949526802</v>
      </c>
      <c r="Q110" s="103">
        <f t="shared" si="37"/>
        <v>0.86725552050473198</v>
      </c>
      <c r="R110" s="277"/>
      <c r="S110" s="1">
        <v>0.40300925925925923</v>
      </c>
      <c r="T110" s="2">
        <v>0.47638888888888886</v>
      </c>
      <c r="U110" s="104">
        <v>17.999999999999936</v>
      </c>
      <c r="V110" s="105">
        <v>105.66666666666666</v>
      </c>
      <c r="W110" s="106"/>
      <c r="X110" s="107"/>
      <c r="Y110" s="262"/>
      <c r="Z110" s="263"/>
      <c r="AA110" s="111">
        <f t="shared" si="38"/>
        <v>-398.23343848580407</v>
      </c>
      <c r="AB110" s="103">
        <f t="shared" si="39"/>
        <v>0.86725552050473198</v>
      </c>
      <c r="AC110" s="268"/>
    </row>
    <row r="111" spans="1:29" ht="15.75" customHeight="1">
      <c r="A111" s="272"/>
      <c r="B111" s="92" t="s">
        <v>115</v>
      </c>
      <c r="C111" s="260" t="s">
        <v>238</v>
      </c>
      <c r="D111" s="261"/>
      <c r="E111" s="93">
        <v>23.55</v>
      </c>
      <c r="F111" s="94">
        <v>4495</v>
      </c>
      <c r="G111" s="95">
        <f t="shared" si="40"/>
        <v>105857.25</v>
      </c>
      <c r="H111" s="113"/>
      <c r="I111" s="97">
        <v>4</v>
      </c>
      <c r="J111" s="98">
        <v>3300</v>
      </c>
      <c r="K111" s="99">
        <f t="shared" si="30"/>
        <v>825</v>
      </c>
      <c r="L111" s="114">
        <v>4</v>
      </c>
      <c r="M111" s="98">
        <f>F111/V111*60</f>
        <v>2838.9473684210511</v>
      </c>
      <c r="N111" s="99">
        <f t="shared" si="34"/>
        <v>709.73684210526278</v>
      </c>
      <c r="O111" s="101">
        <f t="shared" si="35"/>
        <v>0</v>
      </c>
      <c r="P111" s="102">
        <f t="shared" si="36"/>
        <v>-115.26315789473722</v>
      </c>
      <c r="Q111" s="103">
        <f t="shared" si="37"/>
        <v>0.86028708133971243</v>
      </c>
      <c r="R111" s="277"/>
      <c r="S111" s="1">
        <v>0.48888888888888887</v>
      </c>
      <c r="T111" s="2">
        <v>0.55486111111111114</v>
      </c>
      <c r="U111" s="104">
        <v>18.000000000000014</v>
      </c>
      <c r="V111" s="105">
        <v>95.000000000000057</v>
      </c>
      <c r="W111" s="106"/>
      <c r="X111" s="107"/>
      <c r="Y111" s="262"/>
      <c r="Z111" s="263"/>
      <c r="AA111" s="111">
        <f t="shared" si="38"/>
        <v>-461.05263157894888</v>
      </c>
      <c r="AB111" s="103">
        <f t="shared" si="39"/>
        <v>0.86028708133971243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3.8</v>
      </c>
      <c r="J123" s="138">
        <f t="shared" si="41"/>
        <v>3180</v>
      </c>
      <c r="K123" s="139">
        <f t="shared" ref="K123" si="42">J123/I123</f>
        <v>836.84210526315792</v>
      </c>
      <c r="L123" s="137">
        <f t="shared" ref="L123:M123" si="43">AVERAGE(L107:L122)</f>
        <v>3.8</v>
      </c>
      <c r="M123" s="138">
        <f t="shared" si="43"/>
        <v>2744.2155586343192</v>
      </c>
      <c r="N123" s="139">
        <f>M123/L123</f>
        <v>722.16198911429456</v>
      </c>
      <c r="O123" s="140">
        <f>L123-I123</f>
        <v>0</v>
      </c>
      <c r="P123" s="141">
        <f>N123-K123</f>
        <v>-114.68011614886336</v>
      </c>
      <c r="Q123" s="142">
        <f>N123/K123</f>
        <v>0.86296086749506895</v>
      </c>
      <c r="R123" s="278"/>
      <c r="S123" s="143">
        <f>S107</f>
        <v>0.16666666666666666</v>
      </c>
      <c r="T123" s="144">
        <f>INDEX(T107:T122,COUNTA(T107:T122))</f>
        <v>0.55486111111111114</v>
      </c>
      <c r="U123" s="145"/>
      <c r="V123" s="156"/>
      <c r="W123" s="135"/>
      <c r="X123" s="139"/>
      <c r="Y123" s="265"/>
      <c r="Z123" s="266"/>
      <c r="AA123" s="157">
        <f>M123-J123</f>
        <v>-435.78444136568078</v>
      </c>
      <c r="AB123" s="142">
        <f>M123/J123</f>
        <v>0.86296086749506895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2352</v>
      </c>
      <c r="G124" s="159">
        <f t="shared" ref="G124:G127" si="44">E124*F124</f>
        <v>69431.039999999994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2808.3582089552228</v>
      </c>
      <c r="N124" s="163">
        <f>M124/L124</f>
        <v>165.19754170324839</v>
      </c>
      <c r="O124" s="165">
        <f>L124-I124</f>
        <v>0</v>
      </c>
      <c r="P124" s="166">
        <f>N124-K124</f>
        <v>-27.331870061457494</v>
      </c>
      <c r="Q124" s="152">
        <f>N124/K124</f>
        <v>0.85803794957385349</v>
      </c>
      <c r="R124" s="276">
        <f>Q140</f>
        <v>0.85677447020612107</v>
      </c>
      <c r="S124" s="167">
        <v>0.70833333333333337</v>
      </c>
      <c r="T124" s="168">
        <v>0.74322916666666672</v>
      </c>
      <c r="U124" s="169"/>
      <c r="V124" s="170">
        <v>50.250000000000021</v>
      </c>
      <c r="W124" s="168"/>
      <c r="X124" s="171"/>
      <c r="Y124" s="279"/>
      <c r="Z124" s="280"/>
      <c r="AA124" s="109">
        <f>M124-J124</f>
        <v>-464.64179104477716</v>
      </c>
      <c r="AB124" s="152">
        <f>M124/J124</f>
        <v>0.8580379495738536</v>
      </c>
      <c r="AC124" s="267">
        <f>AB140</f>
        <v>0.85677447020612107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2475</v>
      </c>
      <c r="G125" s="95">
        <f t="shared" si="44"/>
        <v>73878.75</v>
      </c>
      <c r="H125" s="96"/>
      <c r="I125" s="97">
        <v>17</v>
      </c>
      <c r="J125" s="98">
        <v>3273</v>
      </c>
      <c r="K125" s="99">
        <f t="shared" si="30"/>
        <v>192.52941176470588</v>
      </c>
      <c r="L125" s="100">
        <v>17</v>
      </c>
      <c r="M125" s="98">
        <f>F125/V125*60</f>
        <v>2809.8391674550639</v>
      </c>
      <c r="N125" s="99">
        <f>M125/L125</f>
        <v>165.2846569091214</v>
      </c>
      <c r="O125" s="101">
        <f>L125-I125</f>
        <v>0</v>
      </c>
      <c r="P125" s="102">
        <f>N125-K125</f>
        <v>-27.244754855584489</v>
      </c>
      <c r="Q125" s="103">
        <f>N125/K125</f>
        <v>0.858490426964578</v>
      </c>
      <c r="R125" s="277"/>
      <c r="S125" s="1">
        <v>0.74733796296296295</v>
      </c>
      <c r="T125" s="2">
        <v>0.78403935185185181</v>
      </c>
      <c r="U125" s="104">
        <v>5.916666666666579</v>
      </c>
      <c r="V125" s="105">
        <v>52.849999999999952</v>
      </c>
      <c r="W125" s="106"/>
      <c r="X125" s="113"/>
      <c r="Y125" s="262"/>
      <c r="Z125" s="263"/>
      <c r="AA125" s="111">
        <f>M125-J125</f>
        <v>-463.16083254493606</v>
      </c>
      <c r="AB125" s="103">
        <f>M125/J125</f>
        <v>0.858490426964578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1693</v>
      </c>
      <c r="G126" s="95">
        <f t="shared" si="44"/>
        <v>48369.01</v>
      </c>
      <c r="H126" s="96"/>
      <c r="I126" s="97">
        <v>13</v>
      </c>
      <c r="J126" s="98">
        <v>3600</v>
      </c>
      <c r="K126" s="99">
        <f t="shared" si="30"/>
        <v>276.92307692307691</v>
      </c>
      <c r="L126" s="100">
        <v>13</v>
      </c>
      <c r="M126" s="98">
        <f>F126/V126*60</f>
        <v>3070.4282115868918</v>
      </c>
      <c r="N126" s="99">
        <f>M126/L126</f>
        <v>236.18678550668398</v>
      </c>
      <c r="O126" s="101">
        <f>L126-I126</f>
        <v>0</v>
      </c>
      <c r="P126" s="102">
        <f>N126-K126</f>
        <v>-40.73629141639293</v>
      </c>
      <c r="Q126" s="103">
        <f>N126/K126</f>
        <v>0.8528967254408033</v>
      </c>
      <c r="R126" s="277"/>
      <c r="S126" s="1">
        <v>0.78749999999999998</v>
      </c>
      <c r="T126" s="2">
        <v>0.81047453703703709</v>
      </c>
      <c r="U126" s="104">
        <v>4.9833333333333663</v>
      </c>
      <c r="V126" s="105">
        <v>33.083333333333442</v>
      </c>
      <c r="W126" s="106"/>
      <c r="X126" s="113"/>
      <c r="Y126" s="262"/>
      <c r="Z126" s="263"/>
      <c r="AA126" s="111">
        <f>M126-J126</f>
        <v>-529.57178841310815</v>
      </c>
      <c r="AB126" s="103">
        <f>M126/J126</f>
        <v>0.8528967254408033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2252</v>
      </c>
      <c r="G127" s="95">
        <f t="shared" si="44"/>
        <v>57741.279999999999</v>
      </c>
      <c r="H127" s="96"/>
      <c r="I127" s="97">
        <v>11</v>
      </c>
      <c r="J127" s="98">
        <v>3000</v>
      </c>
      <c r="K127" s="99">
        <f t="shared" si="30"/>
        <v>272.72727272727275</v>
      </c>
      <c r="L127" s="100">
        <v>11</v>
      </c>
      <c r="M127" s="98">
        <f>F127/V127*60</f>
        <v>2574.5315973324891</v>
      </c>
      <c r="N127" s="99">
        <f>M127/L127</f>
        <v>234.04832703022629</v>
      </c>
      <c r="O127" s="101">
        <f>L127-I127</f>
        <v>0</v>
      </c>
      <c r="P127" s="102">
        <f>N127-K127</f>
        <v>-38.678945697046458</v>
      </c>
      <c r="Q127" s="103">
        <f>N127/K127</f>
        <v>0.85817719911082968</v>
      </c>
      <c r="R127" s="277"/>
      <c r="S127" s="1">
        <v>0.81597222222222221</v>
      </c>
      <c r="T127" s="2">
        <v>0.85241898148148143</v>
      </c>
      <c r="U127" s="104">
        <v>7.9166666666665719</v>
      </c>
      <c r="V127" s="105">
        <v>52.483333333333277</v>
      </c>
      <c r="W127" s="106"/>
      <c r="X127" s="107"/>
      <c r="Y127" s="262"/>
      <c r="Z127" s="263"/>
      <c r="AA127" s="111">
        <f>M127-J127</f>
        <v>-425.46840266751087</v>
      </c>
      <c r="AB127" s="103">
        <f>M127/J127</f>
        <v>0.85817719911082968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2815.7892963324171</v>
      </c>
      <c r="N140" s="139">
        <f>M140/L140</f>
        <v>194.19236526430461</v>
      </c>
      <c r="O140" s="140">
        <f>L140-I140</f>
        <v>0</v>
      </c>
      <c r="P140" s="141">
        <f>N140-K140</f>
        <v>-32.462807149488498</v>
      </c>
      <c r="Q140" s="142">
        <f>N140/K140</f>
        <v>0.85677447020612107</v>
      </c>
      <c r="R140" s="278"/>
      <c r="S140" s="143">
        <f>S124</f>
        <v>0.70833333333333337</v>
      </c>
      <c r="T140" s="144">
        <f>INDEX(T124:T139,COUNTA(T124:T139))</f>
        <v>0.85241898148148143</v>
      </c>
      <c r="U140" s="145"/>
      <c r="V140" s="156"/>
      <c r="W140" s="135"/>
      <c r="X140" s="139"/>
      <c r="Y140" s="265"/>
      <c r="Z140" s="266"/>
      <c r="AA140" s="157">
        <f>M140-J140</f>
        <v>-470.71070366758295</v>
      </c>
      <c r="AB140" s="142">
        <f>M140/J140</f>
        <v>0.85677447020612107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10066</v>
      </c>
      <c r="G141" s="159">
        <f t="shared" ref="G141" si="48">E141*F141</f>
        <v>141225.97999999998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2404.6184472461855</v>
      </c>
      <c r="N141" s="163">
        <f>M141/L141</f>
        <v>601.15461181154637</v>
      </c>
      <c r="O141" s="165">
        <f>L141-I141</f>
        <v>0</v>
      </c>
      <c r="P141" s="166">
        <f>N141-K141</f>
        <v>-73.845388188453626</v>
      </c>
      <c r="Q141" s="152">
        <f>N141/K141</f>
        <v>0.89059942490599464</v>
      </c>
      <c r="R141" s="276">
        <f>Q157</f>
        <v>0.89059942490599464</v>
      </c>
      <c r="S141" s="167">
        <v>0.70833333333333337</v>
      </c>
      <c r="T141" s="168">
        <v>0.88275462962962958</v>
      </c>
      <c r="U141" s="169"/>
      <c r="V141" s="170">
        <v>251.16666666666654</v>
      </c>
      <c r="W141" s="168"/>
      <c r="X141" s="171"/>
      <c r="Y141" s="279"/>
      <c r="Z141" s="280"/>
      <c r="AA141" s="109">
        <f>M141-J141</f>
        <v>-295.3815527538145</v>
      </c>
      <c r="AB141" s="152">
        <f>M141/J141</f>
        <v>0.89059942490599464</v>
      </c>
      <c r="AC141" s="267">
        <f>AB157</f>
        <v>0.89059942490599464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2404.6184472461855</v>
      </c>
      <c r="N157" s="139">
        <f t="shared" ref="N157:N162" si="52">M157/L157</f>
        <v>601.15461181154637</v>
      </c>
      <c r="O157" s="140">
        <f t="shared" ref="O157:O162" si="53">L157-I157</f>
        <v>0</v>
      </c>
      <c r="P157" s="141">
        <f t="shared" ref="P157:P162" si="54">N157-K157</f>
        <v>-73.845388188453626</v>
      </c>
      <c r="Q157" s="142">
        <f t="shared" ref="Q157:Q162" si="55">N157/K157</f>
        <v>0.89059942490599464</v>
      </c>
      <c r="R157" s="278"/>
      <c r="S157" s="143">
        <f>S141</f>
        <v>0.70833333333333337</v>
      </c>
      <c r="T157" s="144">
        <f>INDEX(T141:T156,COUNTA(T141:T156))</f>
        <v>0.88275462962962958</v>
      </c>
      <c r="U157" s="145"/>
      <c r="V157" s="156"/>
      <c r="W157" s="135"/>
      <c r="X157" s="139"/>
      <c r="Y157" s="265"/>
      <c r="Z157" s="266"/>
      <c r="AA157" s="157">
        <f t="shared" ref="AA157:AA162" si="56">M157-J157</f>
        <v>-295.3815527538145</v>
      </c>
      <c r="AB157" s="142">
        <f t="shared" ref="AB157:AB162" si="57">M157/J157</f>
        <v>0.89059942490599464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1492</v>
      </c>
      <c r="G158" s="159">
        <f t="shared" ref="G158:G162" si="58">E158*F158</f>
        <v>41149.360000000001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2548.007590132831</v>
      </c>
      <c r="N158" s="163">
        <f t="shared" si="52"/>
        <v>637.00189753320774</v>
      </c>
      <c r="O158" s="165">
        <f t="shared" si="53"/>
        <v>0</v>
      </c>
      <c r="P158" s="166">
        <f t="shared" si="54"/>
        <v>-112.99810246679226</v>
      </c>
      <c r="Q158" s="152">
        <f t="shared" si="55"/>
        <v>0.84933586337761036</v>
      </c>
      <c r="R158" s="276">
        <f>Q174</f>
        <v>0.85695929767813539</v>
      </c>
      <c r="S158" s="167">
        <v>0.70833333333333337</v>
      </c>
      <c r="T158" s="168">
        <v>0.73273148148148148</v>
      </c>
      <c r="U158" s="169"/>
      <c r="V158" s="170">
        <v>35.133333333333283</v>
      </c>
      <c r="W158" s="173"/>
      <c r="X158" s="151"/>
      <c r="Y158" s="279"/>
      <c r="Z158" s="280"/>
      <c r="AA158" s="109">
        <f t="shared" si="56"/>
        <v>-451.99240986716904</v>
      </c>
      <c r="AB158" s="152">
        <f t="shared" si="57"/>
        <v>0.84933586337761036</v>
      </c>
      <c r="AC158" s="267">
        <f>AB174</f>
        <v>0.85695929767813528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1195</v>
      </c>
      <c r="G159" s="95">
        <f t="shared" si="58"/>
        <v>28859.25</v>
      </c>
      <c r="H159" s="96"/>
      <c r="I159" s="97">
        <v>4</v>
      </c>
      <c r="J159" s="98">
        <v>3000</v>
      </c>
      <c r="K159" s="99">
        <f t="shared" ref="K159:K162" si="59">J159/I159</f>
        <v>750</v>
      </c>
      <c r="L159" s="100">
        <v>4</v>
      </c>
      <c r="M159" s="98">
        <f>F159/V159*60</f>
        <v>2541.051388068528</v>
      </c>
      <c r="N159" s="99">
        <f t="shared" si="52"/>
        <v>635.262847017132</v>
      </c>
      <c r="O159" s="101">
        <f t="shared" si="53"/>
        <v>0</v>
      </c>
      <c r="P159" s="102">
        <f t="shared" si="54"/>
        <v>-114.737152982868</v>
      </c>
      <c r="Q159" s="103">
        <f t="shared" si="55"/>
        <v>0.84701712935617601</v>
      </c>
      <c r="R159" s="277"/>
      <c r="S159" s="1">
        <v>0.7368055555555556</v>
      </c>
      <c r="T159" s="2">
        <v>0.75640046296296293</v>
      </c>
      <c r="U159" s="104">
        <v>5.8666666666667311</v>
      </c>
      <c r="V159" s="105">
        <v>28.216666666666548</v>
      </c>
      <c r="W159" s="106"/>
      <c r="X159" s="107"/>
      <c r="Y159" s="262"/>
      <c r="Z159" s="263"/>
      <c r="AA159" s="111">
        <f t="shared" si="56"/>
        <v>-458.94861193147199</v>
      </c>
      <c r="AB159" s="103">
        <f t="shared" si="57"/>
        <v>0.84701712935617601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3322</v>
      </c>
      <c r="G160" s="95">
        <f t="shared" si="58"/>
        <v>52188.62</v>
      </c>
      <c r="H160" s="96"/>
      <c r="I160" s="97">
        <v>3</v>
      </c>
      <c r="J160" s="98">
        <v>3300</v>
      </c>
      <c r="K160" s="99">
        <f t="shared" si="59"/>
        <v>1100</v>
      </c>
      <c r="L160" s="100">
        <v>3</v>
      </c>
      <c r="M160" s="98">
        <f>F160/V160*60</f>
        <v>2851.5021459227446</v>
      </c>
      <c r="N160" s="99">
        <f t="shared" si="52"/>
        <v>950.50071530758157</v>
      </c>
      <c r="O160" s="101">
        <f t="shared" si="53"/>
        <v>0</v>
      </c>
      <c r="P160" s="102">
        <f t="shared" si="54"/>
        <v>-149.49928469241843</v>
      </c>
      <c r="Q160" s="103">
        <f t="shared" si="55"/>
        <v>0.86409155937052873</v>
      </c>
      <c r="R160" s="277"/>
      <c r="S160" s="1">
        <v>0.76048611111111108</v>
      </c>
      <c r="T160" s="2">
        <v>0.80902777777777779</v>
      </c>
      <c r="U160" s="104">
        <v>5.8833333333333471</v>
      </c>
      <c r="V160" s="105">
        <v>69.900000000000063</v>
      </c>
      <c r="W160" s="106"/>
      <c r="X160" s="107"/>
      <c r="Y160" s="262"/>
      <c r="Z160" s="263"/>
      <c r="AA160" s="111">
        <f t="shared" si="56"/>
        <v>-448.4978540772554</v>
      </c>
      <c r="AB160" s="103">
        <f t="shared" si="57"/>
        <v>0.86409155937052862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2526</v>
      </c>
      <c r="G161" s="95">
        <f t="shared" si="58"/>
        <v>45190.14</v>
      </c>
      <c r="H161" s="96">
        <v>2</v>
      </c>
      <c r="I161" s="97">
        <v>4</v>
      </c>
      <c r="J161" s="98">
        <v>3300</v>
      </c>
      <c r="K161" s="99">
        <f t="shared" si="59"/>
        <v>825</v>
      </c>
      <c r="L161" s="100">
        <v>4</v>
      </c>
      <c r="M161" s="98">
        <f>F161/V161*60</f>
        <v>2835.5472404116058</v>
      </c>
      <c r="N161" s="99">
        <f t="shared" si="52"/>
        <v>708.88681010290145</v>
      </c>
      <c r="O161" s="101">
        <f t="shared" si="53"/>
        <v>0</v>
      </c>
      <c r="P161" s="102">
        <f t="shared" si="54"/>
        <v>-116.11318989709855</v>
      </c>
      <c r="Q161" s="103">
        <f t="shared" si="55"/>
        <v>0.85925673951866843</v>
      </c>
      <c r="R161" s="277"/>
      <c r="S161" s="1">
        <v>0.81388888888888899</v>
      </c>
      <c r="T161" s="2">
        <v>0.85100694444444447</v>
      </c>
      <c r="U161" s="104">
        <v>7.000000000000135</v>
      </c>
      <c r="V161" s="105">
        <v>53.449999999999882</v>
      </c>
      <c r="W161" s="106">
        <v>0.85100694444444447</v>
      </c>
      <c r="X161" s="107">
        <v>0.89120370370370372</v>
      </c>
      <c r="Y161" s="262"/>
      <c r="Z161" s="263"/>
      <c r="AA161" s="111">
        <f t="shared" si="56"/>
        <v>-464.4527595883942</v>
      </c>
      <c r="AB161" s="103">
        <f t="shared" si="57"/>
        <v>0.85925673951866843</v>
      </c>
      <c r="AC161" s="268"/>
    </row>
    <row r="162" spans="1:29" ht="15.75" customHeight="1">
      <c r="A162" s="282"/>
      <c r="B162" s="92" t="s">
        <v>115</v>
      </c>
      <c r="C162" s="260" t="s">
        <v>137</v>
      </c>
      <c r="D162" s="261"/>
      <c r="E162" s="93">
        <v>17.89</v>
      </c>
      <c r="F162" s="94">
        <v>3649</v>
      </c>
      <c r="G162" s="95">
        <f t="shared" si="58"/>
        <v>65280.61</v>
      </c>
      <c r="H162" s="113"/>
      <c r="I162" s="97">
        <v>4</v>
      </c>
      <c r="J162" s="98">
        <v>3300</v>
      </c>
      <c r="K162" s="99">
        <f t="shared" si="59"/>
        <v>825</v>
      </c>
      <c r="L162" s="114">
        <v>4</v>
      </c>
      <c r="M162" s="98">
        <f>F162/V162*60</f>
        <v>2849.5444685466414</v>
      </c>
      <c r="N162" s="99">
        <f t="shared" si="52"/>
        <v>712.38611713666035</v>
      </c>
      <c r="O162" s="101">
        <f t="shared" si="53"/>
        <v>0</v>
      </c>
      <c r="P162" s="102">
        <f t="shared" si="54"/>
        <v>-112.61388286333965</v>
      </c>
      <c r="Q162" s="103">
        <f t="shared" si="55"/>
        <v>0.86349832380201252</v>
      </c>
      <c r="R162" s="277"/>
      <c r="S162" s="1">
        <v>0.89120370370370372</v>
      </c>
      <c r="T162" s="2">
        <v>0.94456018518518514</v>
      </c>
      <c r="U162" s="104">
        <v>57.883333333333326</v>
      </c>
      <c r="V162" s="105">
        <v>76.833333333333243</v>
      </c>
      <c r="W162" s="106"/>
      <c r="X162" s="107"/>
      <c r="Y162" s="262"/>
      <c r="Z162" s="263"/>
      <c r="AA162" s="111">
        <f t="shared" si="56"/>
        <v>-450.45553145335862</v>
      </c>
      <c r="AB162" s="103">
        <f t="shared" si="57"/>
        <v>0.86349832380201252</v>
      </c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0">AVERAGE(I158:I173)</f>
        <v>3.8</v>
      </c>
      <c r="J174" s="138">
        <f t="shared" si="60"/>
        <v>3180</v>
      </c>
      <c r="K174" s="139">
        <f t="shared" ref="K174" si="61">J174/I174</f>
        <v>836.84210526315792</v>
      </c>
      <c r="L174" s="137">
        <f t="shared" ref="L174:M174" si="62">AVERAGE(L158:L173)</f>
        <v>3.8</v>
      </c>
      <c r="M174" s="138">
        <f t="shared" si="62"/>
        <v>2725.1305666164703</v>
      </c>
      <c r="N174" s="139">
        <f>M174/L174</f>
        <v>717.13962279380803</v>
      </c>
      <c r="O174" s="140">
        <f>L174-I174</f>
        <v>0</v>
      </c>
      <c r="P174" s="141">
        <f>N174-K174</f>
        <v>-119.70248246934989</v>
      </c>
      <c r="Q174" s="142">
        <f>N174/K174</f>
        <v>0.85695929767813539</v>
      </c>
      <c r="R174" s="278"/>
      <c r="S174" s="143">
        <f>S158</f>
        <v>0.70833333333333337</v>
      </c>
      <c r="T174" s="144">
        <f>INDEX(T158:T173,COUNTA(T158:T173))</f>
        <v>0.94456018518518514</v>
      </c>
      <c r="U174" s="145"/>
      <c r="V174" s="156"/>
      <c r="W174" s="89"/>
      <c r="X174" s="91"/>
      <c r="Y174" s="265"/>
      <c r="Z174" s="266"/>
      <c r="AA174" s="157">
        <f>M174-J174</f>
        <v>-454.86943338352967</v>
      </c>
      <c r="AB174" s="142">
        <f>M174/J174</f>
        <v>0.85695929767813528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2054</v>
      </c>
      <c r="G175" s="159">
        <f t="shared" ref="G175:G178" si="63">E175*F175</f>
        <v>45763.12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2838.5412667946248</v>
      </c>
      <c r="N175" s="163">
        <f>M175/L175</f>
        <v>567.70825335892494</v>
      </c>
      <c r="O175" s="165">
        <f>L175-I175</f>
        <v>0</v>
      </c>
      <c r="P175" s="166">
        <f>N175-K175</f>
        <v>-92.291746641075065</v>
      </c>
      <c r="Q175" s="152">
        <f>N175/K175</f>
        <v>0.8601640202407953</v>
      </c>
      <c r="R175" s="276">
        <f>Q191</f>
        <v>0.86431789926336655</v>
      </c>
      <c r="S175" s="167">
        <v>0.70833333333333337</v>
      </c>
      <c r="T175" s="168">
        <v>0.73848379629629635</v>
      </c>
      <c r="U175" s="169"/>
      <c r="V175" s="170">
        <v>43.416666666666686</v>
      </c>
      <c r="W175" s="173"/>
      <c r="X175" s="151"/>
      <c r="Y175" s="279"/>
      <c r="Z175" s="280"/>
      <c r="AA175" s="109">
        <f>M175-J175</f>
        <v>-461.45873320537521</v>
      </c>
      <c r="AB175" s="152">
        <f>M175/J175</f>
        <v>0.86016402024079541</v>
      </c>
      <c r="AC175" s="267">
        <f>AB191</f>
        <v>0.86431789926336655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2044</v>
      </c>
      <c r="G176" s="95">
        <f t="shared" si="63"/>
        <v>37159.919999999998</v>
      </c>
      <c r="H176" s="96"/>
      <c r="I176" s="97">
        <v>4</v>
      </c>
      <c r="J176" s="98">
        <v>3300</v>
      </c>
      <c r="K176" s="99">
        <f t="shared" ref="K176:K214" si="64">J176/I176</f>
        <v>825</v>
      </c>
      <c r="L176" s="100">
        <v>4</v>
      </c>
      <c r="M176" s="98">
        <f>F176/V176*60</f>
        <v>2847.6780185758535</v>
      </c>
      <c r="N176" s="99">
        <f>M176/L176</f>
        <v>711.91950464396336</v>
      </c>
      <c r="O176" s="101">
        <f>L176-I176</f>
        <v>0</v>
      </c>
      <c r="P176" s="102">
        <f>N176-K176</f>
        <v>-113.08049535603664</v>
      </c>
      <c r="Q176" s="103">
        <f>N176/K176</f>
        <v>0.86293273290177375</v>
      </c>
      <c r="R176" s="277"/>
      <c r="S176" s="1">
        <v>0.7416666666666667</v>
      </c>
      <c r="T176" s="2">
        <v>0.77157407407407408</v>
      </c>
      <c r="U176" s="104">
        <v>4.5833333333333037</v>
      </c>
      <c r="V176" s="105">
        <v>43.066666666666634</v>
      </c>
      <c r="W176" s="106"/>
      <c r="X176" s="107"/>
      <c r="Y176" s="262"/>
      <c r="Z176" s="263"/>
      <c r="AA176" s="111">
        <f>M176-J176</f>
        <v>-452.32198142414654</v>
      </c>
      <c r="AB176" s="103">
        <f>M176/J176</f>
        <v>0.86293273290177375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5493</v>
      </c>
      <c r="G177" s="95">
        <f t="shared" si="63"/>
        <v>91513.38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>F177/V177*60</f>
        <v>2865.9130434782628</v>
      </c>
      <c r="N177" s="99">
        <f>M177/L177</f>
        <v>716.4782608695657</v>
      </c>
      <c r="O177" s="101">
        <f>L177-I177</f>
        <v>0</v>
      </c>
      <c r="P177" s="102">
        <f>N177-K177</f>
        <v>-108.5217391304343</v>
      </c>
      <c r="Q177" s="103">
        <f>N177/K177</f>
        <v>0.868458498023716</v>
      </c>
      <c r="R177" s="277"/>
      <c r="S177" s="1">
        <v>0.77500000000000002</v>
      </c>
      <c r="T177" s="2">
        <v>0.85486111111111107</v>
      </c>
      <c r="U177" s="104">
        <v>4.9333333333333584</v>
      </c>
      <c r="V177" s="105">
        <v>114.99999999999991</v>
      </c>
      <c r="W177" s="106">
        <v>0.85486111111111107</v>
      </c>
      <c r="X177" s="107">
        <v>0.89743055555555551</v>
      </c>
      <c r="Y177" s="262"/>
      <c r="Z177" s="263"/>
      <c r="AA177" s="111">
        <f>M177-J177</f>
        <v>-434.08695652173719</v>
      </c>
      <c r="AB177" s="103">
        <f>M177/J177</f>
        <v>0.868458498023716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3902</v>
      </c>
      <c r="G178" s="95">
        <f t="shared" si="63"/>
        <v>65007.32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2856.8639414276995</v>
      </c>
      <c r="N178" s="99">
        <f>M178/L178</f>
        <v>714.21598535692488</v>
      </c>
      <c r="O178" s="101">
        <f>L178-I178</f>
        <v>0</v>
      </c>
      <c r="P178" s="102">
        <f>N178-K178</f>
        <v>-110.78401464307512</v>
      </c>
      <c r="Q178" s="103">
        <f>N178/K178</f>
        <v>0.86571634588718172</v>
      </c>
      <c r="R178" s="277"/>
      <c r="S178" s="1">
        <v>0.89743055555555551</v>
      </c>
      <c r="T178" s="2">
        <v>0.95434027777777775</v>
      </c>
      <c r="U178" s="104">
        <v>61.29999999999999</v>
      </c>
      <c r="V178" s="105">
        <v>81.950000000000017</v>
      </c>
      <c r="W178" s="106"/>
      <c r="X178" s="107"/>
      <c r="Y178" s="262"/>
      <c r="Z178" s="263"/>
      <c r="AA178" s="111">
        <f>M178-J178</f>
        <v>-443.1360585723005</v>
      </c>
      <c r="AB178" s="103">
        <f>M178/J178</f>
        <v>0.86571634588718172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4.25</v>
      </c>
      <c r="J191" s="138">
        <f t="shared" si="65"/>
        <v>3300</v>
      </c>
      <c r="K191" s="139">
        <f t="shared" ref="K191" si="66">J191/I191</f>
        <v>776.47058823529414</v>
      </c>
      <c r="L191" s="137">
        <f t="shared" ref="L191:M191" si="67">AVERAGE(L175:L190)</f>
        <v>4.25</v>
      </c>
      <c r="M191" s="138">
        <f t="shared" si="67"/>
        <v>2852.2490675691097</v>
      </c>
      <c r="N191" s="139">
        <f>M191/L191</f>
        <v>671.11742766331997</v>
      </c>
      <c r="O191" s="140">
        <f>L191-I191</f>
        <v>0</v>
      </c>
      <c r="P191" s="141">
        <f>N191-K191</f>
        <v>-105.35316057197417</v>
      </c>
      <c r="Q191" s="142">
        <f>N191/K191</f>
        <v>0.86431789926336655</v>
      </c>
      <c r="R191" s="278"/>
      <c r="S191" s="143">
        <f>S175</f>
        <v>0.70833333333333337</v>
      </c>
      <c r="T191" s="144">
        <f>INDEX(T175:T190,COUNTA(T175:T190))</f>
        <v>0.95434027777777775</v>
      </c>
      <c r="U191" s="145"/>
      <c r="V191" s="156"/>
      <c r="W191" s="89"/>
      <c r="X191" s="91"/>
      <c r="Y191" s="265"/>
      <c r="Z191" s="266"/>
      <c r="AA191" s="157">
        <f>M191-J191</f>
        <v>-447.75093243089032</v>
      </c>
      <c r="AB191" s="142">
        <f>M191/J191</f>
        <v>0.86431789926336655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4288</v>
      </c>
      <c r="G192" s="159">
        <f t="shared" ref="G192:G194" si="68">E192*F192</f>
        <v>77955.839999999997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3023.2667450058798</v>
      </c>
      <c r="N192" s="163">
        <f>M192/L192</f>
        <v>1007.7555816686266</v>
      </c>
      <c r="O192" s="165">
        <f>L192-I192</f>
        <v>0</v>
      </c>
      <c r="P192" s="166">
        <f>N192-K192</f>
        <v>-192.24441833137337</v>
      </c>
      <c r="Q192" s="152">
        <f>N192/K192</f>
        <v>0.83979631805718891</v>
      </c>
      <c r="R192" s="276">
        <f>Q208</f>
        <v>0.83937459187996188</v>
      </c>
      <c r="S192" s="167">
        <v>0.70833333333333337</v>
      </c>
      <c r="T192" s="168">
        <v>0.7674305555555555</v>
      </c>
      <c r="U192" s="169"/>
      <c r="V192" s="170">
        <v>85.099999999999881</v>
      </c>
      <c r="W192" s="173"/>
      <c r="X192" s="151"/>
      <c r="Y192" s="279"/>
      <c r="Z192" s="280"/>
      <c r="AA192" s="109">
        <f>M192-J192</f>
        <v>-576.73325499412022</v>
      </c>
      <c r="AB192" s="152">
        <f>M192/J192</f>
        <v>0.8397963180571888</v>
      </c>
      <c r="AC192" s="267">
        <f>AB208</f>
        <v>0.839374591879962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5063</v>
      </c>
      <c r="G193" s="95">
        <f t="shared" si="68"/>
        <v>72299.64</v>
      </c>
      <c r="H193" s="96">
        <v>2</v>
      </c>
      <c r="I193" s="97">
        <v>3</v>
      </c>
      <c r="J193" s="98">
        <v>3600</v>
      </c>
      <c r="K193" s="99">
        <f t="shared" si="64"/>
        <v>1200</v>
      </c>
      <c r="L193" s="100">
        <v>3</v>
      </c>
      <c r="M193" s="98">
        <f>F193/V193*60</f>
        <v>3016.6832174776587</v>
      </c>
      <c r="N193" s="99">
        <f>M193/L193</f>
        <v>1005.5610724925529</v>
      </c>
      <c r="O193" s="101">
        <f>L193-I193</f>
        <v>0</v>
      </c>
      <c r="P193" s="102">
        <f>N193-K193</f>
        <v>-194.43892750744715</v>
      </c>
      <c r="Q193" s="103">
        <f>N193/K193</f>
        <v>0.83796756041046072</v>
      </c>
      <c r="R193" s="277"/>
      <c r="S193" s="1">
        <v>0.78006944444444448</v>
      </c>
      <c r="T193" s="2">
        <v>0.85</v>
      </c>
      <c r="U193" s="104">
        <v>18.200000000000127</v>
      </c>
      <c r="V193" s="105">
        <v>100.69999999999992</v>
      </c>
      <c r="W193" s="106">
        <v>0.85</v>
      </c>
      <c r="X193" s="107">
        <v>0.90370370370370368</v>
      </c>
      <c r="Y193" s="262"/>
      <c r="Z193" s="263"/>
      <c r="AA193" s="111">
        <f>M193-J193</f>
        <v>-583.31678252234133</v>
      </c>
      <c r="AB193" s="103">
        <f>M193/J193</f>
        <v>0.83796756041046072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6538</v>
      </c>
      <c r="G194" s="95">
        <f t="shared" si="68"/>
        <v>93362.64</v>
      </c>
      <c r="H194" s="96"/>
      <c r="I194" s="97">
        <v>3</v>
      </c>
      <c r="J194" s="98">
        <v>3600</v>
      </c>
      <c r="K194" s="99">
        <f t="shared" si="64"/>
        <v>1200</v>
      </c>
      <c r="L194" s="100">
        <v>3</v>
      </c>
      <c r="M194" s="98">
        <f>F194/V194*60</f>
        <v>3025.2956298200497</v>
      </c>
      <c r="N194" s="99">
        <f>M194/L194</f>
        <v>1008.4318766066832</v>
      </c>
      <c r="O194" s="101">
        <f>L194-I194</f>
        <v>0</v>
      </c>
      <c r="P194" s="102">
        <f>N194-K194</f>
        <v>-191.5681233933168</v>
      </c>
      <c r="Q194" s="103">
        <f>N194/K194</f>
        <v>0.84035989717223603</v>
      </c>
      <c r="R194" s="277"/>
      <c r="S194" s="1">
        <v>0.90370370370370368</v>
      </c>
      <c r="T194" s="2">
        <v>0.99375000000000002</v>
      </c>
      <c r="U194" s="104">
        <v>77.333333333333329</v>
      </c>
      <c r="V194" s="105">
        <v>129.66666666666674</v>
      </c>
      <c r="W194" s="106"/>
      <c r="X194" s="107"/>
      <c r="Y194" s="262"/>
      <c r="Z194" s="263"/>
      <c r="AA194" s="111">
        <f>M194-J194</f>
        <v>-574.70437017995027</v>
      </c>
      <c r="AB194" s="103">
        <f>M194/J194</f>
        <v>0.84035989717223603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3</v>
      </c>
      <c r="J208" s="138">
        <f t="shared" si="69"/>
        <v>3600</v>
      </c>
      <c r="K208" s="139">
        <f t="shared" ref="K208" si="70">J208/I208</f>
        <v>1200</v>
      </c>
      <c r="L208" s="137">
        <f t="shared" ref="L208:M208" si="71">AVERAGE(L192:L207)</f>
        <v>3</v>
      </c>
      <c r="M208" s="138">
        <f t="shared" si="71"/>
        <v>3021.748530767863</v>
      </c>
      <c r="N208" s="139">
        <f t="shared" ref="N208:N214" si="72">M208/L208</f>
        <v>1007.2495102559543</v>
      </c>
      <c r="O208" s="140">
        <f t="shared" ref="O208:O214" si="73">L208-I208</f>
        <v>0</v>
      </c>
      <c r="P208" s="141">
        <f t="shared" ref="P208:P214" si="74">N208-K208</f>
        <v>-192.75048974404569</v>
      </c>
      <c r="Q208" s="142">
        <f t="shared" ref="Q208:Q214" si="75">N208/K208</f>
        <v>0.83937459187996188</v>
      </c>
      <c r="R208" s="278"/>
      <c r="S208" s="143">
        <f>S192</f>
        <v>0.70833333333333337</v>
      </c>
      <c r="T208" s="144">
        <f>INDEX(T192:T207,COUNTA(T192:T207))</f>
        <v>0.99375000000000002</v>
      </c>
      <c r="U208" s="145"/>
      <c r="V208" s="156"/>
      <c r="W208" s="89"/>
      <c r="X208" s="91"/>
      <c r="Y208" s="265"/>
      <c r="Z208" s="266"/>
      <c r="AA208" s="157">
        <f t="shared" ref="AA208:AA214" si="76">M208-J208</f>
        <v>-578.25146923213697</v>
      </c>
      <c r="AB208" s="142">
        <f t="shared" ref="AB208:AB214" si="77">M208/J208</f>
        <v>0.839374591879962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2399</v>
      </c>
      <c r="G209" s="159">
        <f t="shared" ref="G209:G214" si="78">E209*F209</f>
        <v>43613.82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9">F209/V209*60</f>
        <v>3015.5027932960893</v>
      </c>
      <c r="N209" s="163">
        <f t="shared" si="72"/>
        <v>1005.1675977653631</v>
      </c>
      <c r="O209" s="165">
        <f t="shared" si="73"/>
        <v>0</v>
      </c>
      <c r="P209" s="166">
        <f t="shared" si="74"/>
        <v>-194.8324022346369</v>
      </c>
      <c r="Q209" s="152">
        <f t="shared" si="75"/>
        <v>0.83763966480446927</v>
      </c>
      <c r="R209" s="276">
        <f>Q225</f>
        <v>0.85534020582808168</v>
      </c>
      <c r="S209" s="167">
        <v>0.70851851851851855</v>
      </c>
      <c r="T209" s="168">
        <v>0.7416666666666667</v>
      </c>
      <c r="U209" s="169"/>
      <c r="V209" s="170">
        <v>47.733333333333334</v>
      </c>
      <c r="W209" s="168"/>
      <c r="X209" s="171"/>
      <c r="Y209" s="279"/>
      <c r="Z209" s="280"/>
      <c r="AA209" s="174">
        <f t="shared" si="76"/>
        <v>-584.49720670391071</v>
      </c>
      <c r="AB209" s="152">
        <f t="shared" si="77"/>
        <v>0.83763966480446927</v>
      </c>
      <c r="AC209" s="267">
        <f>AB225</f>
        <v>0.85534020582808157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25.03</v>
      </c>
      <c r="F210" s="94">
        <v>1091</v>
      </c>
      <c r="G210" s="95">
        <f t="shared" si="78"/>
        <v>27307.73</v>
      </c>
      <c r="H210" s="96">
        <v>2</v>
      </c>
      <c r="I210" s="97">
        <v>4</v>
      </c>
      <c r="J210" s="98">
        <v>3300</v>
      </c>
      <c r="K210" s="99">
        <f t="shared" si="64"/>
        <v>825</v>
      </c>
      <c r="L210" s="100">
        <v>4</v>
      </c>
      <c r="M210" s="98">
        <f t="shared" si="79"/>
        <v>2825.6115107913606</v>
      </c>
      <c r="N210" s="99">
        <f t="shared" si="72"/>
        <v>706.40287769784015</v>
      </c>
      <c r="O210" s="101">
        <f t="shared" si="73"/>
        <v>0</v>
      </c>
      <c r="P210" s="102">
        <f t="shared" si="74"/>
        <v>-118.59712230215985</v>
      </c>
      <c r="Q210" s="103">
        <f t="shared" si="75"/>
        <v>0.85624591236101832</v>
      </c>
      <c r="R210" s="277"/>
      <c r="S210" s="1">
        <v>0.75347222222222221</v>
      </c>
      <c r="T210" s="2">
        <v>0.76956018518518521</v>
      </c>
      <c r="U210" s="104">
        <v>16.99999999999994</v>
      </c>
      <c r="V210" s="105">
        <v>23.166666666666718</v>
      </c>
      <c r="W210" s="106"/>
      <c r="X210" s="113"/>
      <c r="Y210" s="262"/>
      <c r="Z210" s="263"/>
      <c r="AA210" s="175">
        <f t="shared" si="76"/>
        <v>-474.38848920863938</v>
      </c>
      <c r="AB210" s="103">
        <f t="shared" si="77"/>
        <v>0.85624591236101832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23.55</v>
      </c>
      <c r="F211" s="94">
        <v>855</v>
      </c>
      <c r="G211" s="95">
        <f t="shared" si="78"/>
        <v>20135.25</v>
      </c>
      <c r="H211" s="96">
        <v>2</v>
      </c>
      <c r="I211" s="97">
        <v>4</v>
      </c>
      <c r="J211" s="98">
        <v>3300</v>
      </c>
      <c r="K211" s="99">
        <f t="shared" si="64"/>
        <v>825</v>
      </c>
      <c r="L211" s="100">
        <v>4</v>
      </c>
      <c r="M211" s="98">
        <f t="shared" si="79"/>
        <v>2818.6813186812992</v>
      </c>
      <c r="N211" s="99">
        <f t="shared" si="72"/>
        <v>704.6703296703248</v>
      </c>
      <c r="O211" s="101">
        <f t="shared" si="73"/>
        <v>0</v>
      </c>
      <c r="P211" s="102">
        <f t="shared" si="74"/>
        <v>-120.3296703296752</v>
      </c>
      <c r="Q211" s="103">
        <f t="shared" si="75"/>
        <v>0.8541458541458482</v>
      </c>
      <c r="R211" s="277"/>
      <c r="S211" s="1">
        <v>0.77986111111111101</v>
      </c>
      <c r="T211" s="2">
        <v>0.79249999999999998</v>
      </c>
      <c r="U211" s="104">
        <v>14.833333333333147</v>
      </c>
      <c r="V211" s="105">
        <v>18.200000000000127</v>
      </c>
      <c r="W211" s="106"/>
      <c r="X211" s="113"/>
      <c r="Y211" s="262"/>
      <c r="Z211" s="263"/>
      <c r="AA211" s="175">
        <f t="shared" si="76"/>
        <v>-481.31868131870078</v>
      </c>
      <c r="AB211" s="103">
        <f t="shared" si="77"/>
        <v>0.8541458541458482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2646</v>
      </c>
      <c r="G212" s="95">
        <f t="shared" si="78"/>
        <v>48104.28</v>
      </c>
      <c r="H212" s="96"/>
      <c r="I212" s="97">
        <v>4</v>
      </c>
      <c r="J212" s="98">
        <v>3000</v>
      </c>
      <c r="K212" s="99">
        <f t="shared" si="64"/>
        <v>750</v>
      </c>
      <c r="L212" s="100">
        <v>4</v>
      </c>
      <c r="M212" s="98">
        <f t="shared" si="79"/>
        <v>2601.2015292189922</v>
      </c>
      <c r="N212" s="99">
        <f t="shared" si="72"/>
        <v>650.30038230474804</v>
      </c>
      <c r="O212" s="101">
        <f t="shared" si="73"/>
        <v>0</v>
      </c>
      <c r="P212" s="102">
        <f t="shared" si="74"/>
        <v>-99.699617695251959</v>
      </c>
      <c r="Q212" s="103">
        <f t="shared" si="75"/>
        <v>0.86706717640633069</v>
      </c>
      <c r="R212" s="277"/>
      <c r="S212" s="1">
        <v>0.80277777777777759</v>
      </c>
      <c r="T212" s="2">
        <v>0.84516203703703707</v>
      </c>
      <c r="U212" s="104">
        <v>14.799999999999756</v>
      </c>
      <c r="V212" s="105">
        <v>61.033333333333658</v>
      </c>
      <c r="W212" s="106">
        <v>0.84516203703703707</v>
      </c>
      <c r="X212" s="107">
        <v>0.89999999999999969</v>
      </c>
      <c r="Y212" s="262"/>
      <c r="Z212" s="263"/>
      <c r="AA212" s="175">
        <f t="shared" si="76"/>
        <v>-398.79847078100784</v>
      </c>
      <c r="AB212" s="103">
        <f t="shared" si="77"/>
        <v>0.86706717640633069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2332</v>
      </c>
      <c r="G213" s="95">
        <f t="shared" si="78"/>
        <v>58369.96</v>
      </c>
      <c r="H213" s="113"/>
      <c r="I213" s="97">
        <v>4</v>
      </c>
      <c r="J213" s="98">
        <v>3300</v>
      </c>
      <c r="K213" s="99">
        <f t="shared" si="64"/>
        <v>825</v>
      </c>
      <c r="L213" s="114">
        <v>4</v>
      </c>
      <c r="M213" s="98">
        <f t="shared" si="79"/>
        <v>2836.2162162161931</v>
      </c>
      <c r="N213" s="99">
        <f t="shared" si="72"/>
        <v>709.05405405404827</v>
      </c>
      <c r="O213" s="101">
        <f t="shared" si="73"/>
        <v>0</v>
      </c>
      <c r="P213" s="102">
        <f t="shared" si="74"/>
        <v>-115.94594594595173</v>
      </c>
      <c r="Q213" s="103">
        <f t="shared" si="75"/>
        <v>0.85945945945945246</v>
      </c>
      <c r="R213" s="277"/>
      <c r="S213" s="1">
        <v>0.89999999999999969</v>
      </c>
      <c r="T213" s="2">
        <v>0.93425925925925923</v>
      </c>
      <c r="U213" s="104">
        <v>78.966666666666171</v>
      </c>
      <c r="V213" s="105">
        <v>49.333333333333741</v>
      </c>
      <c r="W213" s="106"/>
      <c r="X213" s="107"/>
      <c r="Y213" s="262"/>
      <c r="Z213" s="263"/>
      <c r="AA213" s="175">
        <f t="shared" si="76"/>
        <v>-463.78378378380694</v>
      </c>
      <c r="AB213" s="103">
        <f t="shared" si="77"/>
        <v>0.85945945945945246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23.55</v>
      </c>
      <c r="F214" s="94">
        <v>4462</v>
      </c>
      <c r="G214" s="115">
        <f t="shared" si="78"/>
        <v>105080.1</v>
      </c>
      <c r="H214" s="116"/>
      <c r="I214" s="97">
        <v>4</v>
      </c>
      <c r="J214" s="98">
        <v>3300</v>
      </c>
      <c r="K214" s="99">
        <f t="shared" si="64"/>
        <v>825</v>
      </c>
      <c r="L214" s="100">
        <v>4</v>
      </c>
      <c r="M214" s="98">
        <f t="shared" si="79"/>
        <v>2838.5227071920835</v>
      </c>
      <c r="N214" s="99">
        <f t="shared" si="72"/>
        <v>709.63067679802089</v>
      </c>
      <c r="O214" s="101">
        <f t="shared" si="73"/>
        <v>0</v>
      </c>
      <c r="P214" s="102">
        <f t="shared" si="74"/>
        <v>-115.36932320197911</v>
      </c>
      <c r="Q214" s="103">
        <f t="shared" si="75"/>
        <v>0.86015839611881317</v>
      </c>
      <c r="R214" s="277"/>
      <c r="S214" s="1">
        <v>0.9465393518518519</v>
      </c>
      <c r="T214" s="2">
        <v>1.0120370370370371</v>
      </c>
      <c r="U214" s="104">
        <v>17.683333333333433</v>
      </c>
      <c r="V214" s="105">
        <v>94.316666666666649</v>
      </c>
      <c r="W214" s="106"/>
      <c r="X214" s="4"/>
      <c r="Y214" s="262"/>
      <c r="Z214" s="263"/>
      <c r="AA214" s="175">
        <f t="shared" si="76"/>
        <v>-461.47729280791646</v>
      </c>
      <c r="AB214" s="103">
        <f t="shared" si="77"/>
        <v>0.86015839611881317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3.8333333333333335</v>
      </c>
      <c r="J225" s="138">
        <f t="shared" si="80"/>
        <v>3300</v>
      </c>
      <c r="K225" s="139">
        <f t="shared" ref="K225" si="81">J225/I225</f>
        <v>860.86956521739125</v>
      </c>
      <c r="L225" s="137">
        <f t="shared" ref="L225:M225" si="82">AVERAGE(L209:L224)</f>
        <v>3.8333333333333335</v>
      </c>
      <c r="M225" s="138">
        <f t="shared" si="82"/>
        <v>2822.6226792326693</v>
      </c>
      <c r="N225" s="139">
        <f>M225/L225</f>
        <v>736.33635110417458</v>
      </c>
      <c r="O225" s="140">
        <f>L225-I225</f>
        <v>0</v>
      </c>
      <c r="P225" s="141">
        <f>N225-K225</f>
        <v>-124.53321411321667</v>
      </c>
      <c r="Q225" s="142">
        <f>N225/K225</f>
        <v>0.85534020582808168</v>
      </c>
      <c r="R225" s="278"/>
      <c r="S225" s="143">
        <f>S209</f>
        <v>0.70851851851851855</v>
      </c>
      <c r="T225" s="144">
        <f>INDEX(T209:T224,COUNTA(T209:T224))</f>
        <v>1.0120370370370371</v>
      </c>
      <c r="U225" s="145"/>
      <c r="V225" s="156"/>
      <c r="W225" s="135"/>
      <c r="X225" s="139"/>
      <c r="Y225" s="265"/>
      <c r="Z225" s="266"/>
      <c r="AA225" s="177">
        <f>M225-J225</f>
        <v>-477.37732076733073</v>
      </c>
      <c r="AB225" s="142">
        <f>M225/J225</f>
        <v>0.85534020582808157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250" priority="1" operator="greaterThan">
      <formula>0</formula>
    </cfRule>
  </conditionalFormatting>
  <conditionalFormatting sqref="P5:P225 AA5:AA225">
    <cfRule type="cellIs" dxfId="249" priority="4" operator="lessThan">
      <formula>0</formula>
    </cfRule>
  </conditionalFormatting>
  <conditionalFormatting sqref="Q5:Q225 AB5:AB225">
    <cfRule type="cellIs" dxfId="248" priority="2" operator="greaterThan">
      <formula>1</formula>
    </cfRule>
    <cfRule type="cellIs" dxfId="247" priority="3" operator="lessThan">
      <formula>0.8</formula>
    </cfRule>
  </conditionalFormatting>
  <conditionalFormatting sqref="AC5:AC23 R5:R225 AC124:AC129">
    <cfRule type="cellIs" dxfId="246" priority="5" operator="lessThan">
      <formula>0.8</formula>
    </cfRule>
  </conditionalFormatting>
  <conditionalFormatting sqref="AC29:AC37">
    <cfRule type="cellIs" dxfId="245" priority="15" operator="lessThan">
      <formula>0.8</formula>
    </cfRule>
  </conditionalFormatting>
  <conditionalFormatting sqref="AC39:AC44">
    <cfRule type="cellIs" dxfId="244" priority="14" operator="lessThan">
      <formula>0.8</formula>
    </cfRule>
  </conditionalFormatting>
  <conditionalFormatting sqref="AC56">
    <cfRule type="cellIs" dxfId="243" priority="16" operator="lessThan">
      <formula>0.8</formula>
    </cfRule>
  </conditionalFormatting>
  <conditionalFormatting sqref="AC73">
    <cfRule type="cellIs" dxfId="242" priority="13" operator="lessThan">
      <formula>0.8</formula>
    </cfRule>
  </conditionalFormatting>
  <conditionalFormatting sqref="AC90">
    <cfRule type="cellIs" dxfId="241" priority="7" operator="lessThan">
      <formula>0.8</formula>
    </cfRule>
  </conditionalFormatting>
  <conditionalFormatting sqref="AC107:AC112">
    <cfRule type="cellIs" dxfId="240" priority="6" operator="lessThan">
      <formula>0.8</formula>
    </cfRule>
  </conditionalFormatting>
  <conditionalFormatting sqref="AC141:AC146">
    <cfRule type="cellIs" dxfId="239" priority="12" operator="lessThan">
      <formula>0.8</formula>
    </cfRule>
  </conditionalFormatting>
  <conditionalFormatting sqref="AC158">
    <cfRule type="cellIs" dxfId="238" priority="11" operator="lessThan">
      <formula>0.8</formula>
    </cfRule>
  </conditionalFormatting>
  <conditionalFormatting sqref="AC175">
    <cfRule type="cellIs" dxfId="237" priority="10" operator="lessThan">
      <formula>0.8</formula>
    </cfRule>
  </conditionalFormatting>
  <conditionalFormatting sqref="AC192">
    <cfRule type="cellIs" dxfId="236" priority="9" operator="lessThan">
      <formula>0.8</formula>
    </cfRule>
  </conditionalFormatting>
  <conditionalFormatting sqref="AC209:AC214">
    <cfRule type="cellIs" dxfId="235" priority="8" operator="lessThan">
      <formula>0.8</formula>
    </cfRule>
  </conditionalFormatting>
  <dataValidations count="1">
    <dataValidation type="list" allowBlank="1" showInputMessage="1" showErrorMessage="1" sqref="Y5:Z225" xr:uid="{8DC16681-FA4B-491C-8188-CB4C76E5D6EB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C2EE-3F38-49FC-BAF1-CEF4914B0F3F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H38" sqref="H38"/>
      <selection pane="bottomLeft" activeCell="H38" sqref="H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109185</v>
      </c>
      <c r="E1" s="77" t="s">
        <v>3</v>
      </c>
      <c r="F1" s="78">
        <f>SUM(G5:G157)</f>
        <v>4827892.2299999995</v>
      </c>
      <c r="G1" s="79" t="s">
        <v>73</v>
      </c>
      <c r="H1" s="80">
        <f>L21+L38+L55+L72+L89+L106+L123+L140+L157</f>
        <v>169.72222222222223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45909</v>
      </c>
      <c r="B2" s="326"/>
      <c r="C2" s="82" t="s">
        <v>34</v>
      </c>
      <c r="D2" s="83">
        <f>AVERAGE(N21,N38,N55,N72,N89,N106,N123,N140,N157)</f>
        <v>139.35150048321441</v>
      </c>
      <c r="E2" s="83" t="s">
        <v>80</v>
      </c>
      <c r="F2" s="84">
        <f>F1/D1</f>
        <v>44.217541145761778</v>
      </c>
      <c r="G2" s="85" t="s">
        <v>81</v>
      </c>
      <c r="H2" s="86">
        <f>COUNT(H5:H157)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3294</v>
      </c>
      <c r="G5" s="159">
        <f t="shared" ref="G5:G6" si="0">E5*F5</f>
        <v>64891.799999999996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1064.1062455132808</v>
      </c>
      <c r="N5" s="163">
        <f>M5/L5</f>
        <v>81.854326577944676</v>
      </c>
      <c r="O5" s="179">
        <f>L5-I5</f>
        <v>0</v>
      </c>
      <c r="P5" s="180">
        <f>N5-K5</f>
        <v>-10.453365729747631</v>
      </c>
      <c r="Q5" s="132">
        <f>N5/K5</f>
        <v>0.88675520459440071</v>
      </c>
      <c r="R5" s="277">
        <f>Q21</f>
        <v>0.87926099441479222</v>
      </c>
      <c r="S5" s="167">
        <v>0.25018518518518518</v>
      </c>
      <c r="T5" s="168">
        <v>0.37916666666666665</v>
      </c>
      <c r="U5" s="169"/>
      <c r="V5" s="170">
        <v>185.73333333333332</v>
      </c>
      <c r="W5" s="87"/>
      <c r="X5" s="88"/>
      <c r="Y5" s="279"/>
      <c r="Z5" s="280"/>
      <c r="AA5" s="109">
        <f>M5-J5</f>
        <v>-135.89375448671922</v>
      </c>
      <c r="AB5" s="110">
        <f>M5/J5</f>
        <v>0.8867552045944006</v>
      </c>
      <c r="AC5" s="292">
        <f>AB21</f>
        <v>0.87926099441479222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2396</v>
      </c>
      <c r="G6" s="95">
        <f t="shared" si="0"/>
        <v>71808.12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2277.0855332629294</v>
      </c>
      <c r="N6" s="99">
        <f>M6/L6</f>
        <v>113.85427666314646</v>
      </c>
      <c r="O6" s="101">
        <f>L6-I6</f>
        <v>0</v>
      </c>
      <c r="P6" s="102">
        <f>N6-K6</f>
        <v>-16.145723336853536</v>
      </c>
      <c r="Q6" s="103">
        <f>N6/K6</f>
        <v>0.8758021281780497</v>
      </c>
      <c r="R6" s="277"/>
      <c r="S6" s="1">
        <v>0.49791666666666656</v>
      </c>
      <c r="T6" s="2">
        <v>0.54175925925925927</v>
      </c>
      <c r="U6" s="104">
        <v>56.599999999999817</v>
      </c>
      <c r="V6" s="105">
        <v>63.133333333333503</v>
      </c>
      <c r="W6" s="2"/>
      <c r="X6" s="107"/>
      <c r="Y6" s="262"/>
      <c r="Z6" s="263"/>
      <c r="AA6" s="111">
        <f>M6-J6</f>
        <v>-322.9144667370706</v>
      </c>
      <c r="AB6" s="112">
        <f>M6/J6</f>
        <v>0.87580212817804981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1670.5958893881052</v>
      </c>
      <c r="N21" s="139">
        <f t="shared" ref="N21:N27" si="5">M21/L21</f>
        <v>101.24823572049122</v>
      </c>
      <c r="O21" s="140">
        <f t="shared" ref="O21:O27" si="6">L21-I21</f>
        <v>0</v>
      </c>
      <c r="P21" s="141">
        <f t="shared" ref="P21:P27" si="7">N21-K21</f>
        <v>-13.903279431023932</v>
      </c>
      <c r="Q21" s="142">
        <f t="shared" ref="Q21:Q27" si="8">N21/K21</f>
        <v>0.87926099441479222</v>
      </c>
      <c r="R21" s="278"/>
      <c r="S21" s="143">
        <f>S5</f>
        <v>0.25018518518518518</v>
      </c>
      <c r="T21" s="144">
        <f>INDEX(T5:T20,COUNTA(T5:T20))</f>
        <v>0.54175925925925927</v>
      </c>
      <c r="U21" s="145"/>
      <c r="V21" s="145"/>
      <c r="W21" s="146"/>
      <c r="X21" s="147"/>
      <c r="Y21" s="265"/>
      <c r="Z21" s="266"/>
      <c r="AA21" s="148">
        <f t="shared" ref="AA21:AA27" si="9">M21-J21</f>
        <v>-229.40411061189479</v>
      </c>
      <c r="AB21" s="149">
        <f t="shared" ref="AB21:AB27" si="10">M21/J21</f>
        <v>0.87926099441479222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1226</v>
      </c>
      <c r="G22" s="159">
        <f t="shared" ref="G22:G27" si="11">E22*F22</f>
        <v>88124.87999999999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1710.6976744186043</v>
      </c>
      <c r="N22" s="163">
        <f t="shared" si="5"/>
        <v>65.796064400715551</v>
      </c>
      <c r="O22" s="165">
        <f t="shared" si="6"/>
        <v>0</v>
      </c>
      <c r="P22" s="166">
        <f t="shared" si="7"/>
        <v>-11.127012522361369</v>
      </c>
      <c r="Q22" s="152">
        <f t="shared" si="8"/>
        <v>0.85534883720930222</v>
      </c>
      <c r="R22" s="276">
        <f>Q38</f>
        <v>0.86185502494383814</v>
      </c>
      <c r="S22" s="167">
        <v>0.25</v>
      </c>
      <c r="T22" s="168">
        <v>0.27986111111111112</v>
      </c>
      <c r="U22" s="169"/>
      <c r="V22" s="170">
        <v>43.000000000000007</v>
      </c>
      <c r="W22" s="181"/>
      <c r="X22" s="163"/>
      <c r="Y22" s="279"/>
      <c r="Z22" s="280"/>
      <c r="AA22" s="109">
        <f t="shared" si="9"/>
        <v>-289.30232558139573</v>
      </c>
      <c r="AB22" s="152">
        <f t="shared" si="10"/>
        <v>0.8553488372093021</v>
      </c>
      <c r="AC22" s="352">
        <f>AB38</f>
        <v>0.86185502494383814</v>
      </c>
    </row>
    <row r="23" spans="1:43" ht="15.75" customHeight="1">
      <c r="A23" s="282"/>
      <c r="B23" s="92" t="s">
        <v>169</v>
      </c>
      <c r="C23" s="286" t="s">
        <v>170</v>
      </c>
      <c r="D23" s="286"/>
      <c r="E23" s="93">
        <v>51.86</v>
      </c>
      <c r="F23" s="94">
        <v>1669</v>
      </c>
      <c r="G23" s="95">
        <f t="shared" si="11"/>
        <v>86554.34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1717.6672384219555</v>
      </c>
      <c r="N23" s="99">
        <f t="shared" si="5"/>
        <v>66.064124554690594</v>
      </c>
      <c r="O23" s="101">
        <f t="shared" si="6"/>
        <v>0</v>
      </c>
      <c r="P23" s="102">
        <f t="shared" si="7"/>
        <v>-10.858952368386326</v>
      </c>
      <c r="Q23" s="103">
        <f t="shared" si="8"/>
        <v>0.85883361921097778</v>
      </c>
      <c r="R23" s="277"/>
      <c r="S23" s="1">
        <v>0.28333333333333333</v>
      </c>
      <c r="T23" s="2">
        <v>0.32381944444444444</v>
      </c>
      <c r="U23" s="104">
        <v>4.9999999999999822</v>
      </c>
      <c r="V23" s="105">
        <v>58.3</v>
      </c>
      <c r="W23" s="106"/>
      <c r="X23" s="107"/>
      <c r="Y23" s="262"/>
      <c r="Z23" s="263"/>
      <c r="AA23" s="111">
        <f t="shared" si="9"/>
        <v>-282.33276157804448</v>
      </c>
      <c r="AB23" s="103">
        <f t="shared" si="10"/>
        <v>0.85883361921097778</v>
      </c>
      <c r="AC23" s="294"/>
    </row>
    <row r="24" spans="1:43" ht="15.75" customHeight="1">
      <c r="A24" s="282"/>
      <c r="B24" s="92" t="s">
        <v>169</v>
      </c>
      <c r="C24" s="286" t="s">
        <v>171</v>
      </c>
      <c r="D24" s="286"/>
      <c r="E24" s="93">
        <v>56.77</v>
      </c>
      <c r="F24" s="94">
        <v>4717</v>
      </c>
      <c r="G24" s="95">
        <f t="shared" si="11"/>
        <v>267784.09000000003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1748.1161210623845</v>
      </c>
      <c r="N24" s="99">
        <f t="shared" si="5"/>
        <v>67.235235425476333</v>
      </c>
      <c r="O24" s="101">
        <f t="shared" si="6"/>
        <v>0</v>
      </c>
      <c r="P24" s="102">
        <f t="shared" si="7"/>
        <v>-9.6878414976005871</v>
      </c>
      <c r="Q24" s="103">
        <f t="shared" si="8"/>
        <v>0.87405806053119239</v>
      </c>
      <c r="R24" s="277"/>
      <c r="S24" s="1">
        <v>0.32854166666666668</v>
      </c>
      <c r="T24" s="2">
        <v>0.44097222222222221</v>
      </c>
      <c r="U24" s="104">
        <v>6.8000000000000238</v>
      </c>
      <c r="V24" s="105">
        <v>161.89999999999998</v>
      </c>
      <c r="W24" s="106"/>
      <c r="X24" s="107"/>
      <c r="Y24" s="262"/>
      <c r="Z24" s="263"/>
      <c r="AA24" s="111">
        <f t="shared" si="9"/>
        <v>-251.88387893761546</v>
      </c>
      <c r="AB24" s="103">
        <f t="shared" si="10"/>
        <v>0.87405806053119228</v>
      </c>
      <c r="AC24" s="294"/>
    </row>
    <row r="25" spans="1:43" ht="15.75" customHeight="1">
      <c r="A25" s="282"/>
      <c r="B25" s="92" t="s">
        <v>169</v>
      </c>
      <c r="C25" s="286" t="s">
        <v>211</v>
      </c>
      <c r="D25" s="286"/>
      <c r="E25" s="93">
        <v>57.3</v>
      </c>
      <c r="F25" s="94">
        <v>1222</v>
      </c>
      <c r="G25" s="95">
        <f t="shared" si="11"/>
        <v>70020.599999999991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1713.0841121495337</v>
      </c>
      <c r="N25" s="99">
        <f t="shared" si="5"/>
        <v>65.887850467289752</v>
      </c>
      <c r="O25" s="101">
        <f t="shared" si="6"/>
        <v>0</v>
      </c>
      <c r="P25" s="102">
        <f t="shared" si="7"/>
        <v>-11.035226455787168</v>
      </c>
      <c r="Q25" s="103">
        <f t="shared" si="8"/>
        <v>0.85654205607476686</v>
      </c>
      <c r="R25" s="277"/>
      <c r="S25" s="1">
        <v>0.44527777777777777</v>
      </c>
      <c r="T25" s="2">
        <v>0.47499999999999998</v>
      </c>
      <c r="U25" s="104">
        <v>6.2000000000000099</v>
      </c>
      <c r="V25" s="105">
        <v>42.799999999999976</v>
      </c>
      <c r="W25" s="106">
        <v>0.47499999999999998</v>
      </c>
      <c r="X25" s="107">
        <v>0.51465277777777774</v>
      </c>
      <c r="Y25" s="262"/>
      <c r="Z25" s="263"/>
      <c r="AA25" s="111">
        <f t="shared" si="9"/>
        <v>-286.91588785046633</v>
      </c>
      <c r="AB25" s="103">
        <f t="shared" si="10"/>
        <v>0.85654205607476686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1715</v>
      </c>
      <c r="G26" s="95">
        <f t="shared" si="11"/>
        <v>98269.5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1717.8631051752895</v>
      </c>
      <c r="N26" s="99">
        <f t="shared" si="5"/>
        <v>68.714524207011578</v>
      </c>
      <c r="O26" s="101">
        <f t="shared" si="6"/>
        <v>0</v>
      </c>
      <c r="P26" s="102">
        <f t="shared" si="7"/>
        <v>-11.285475792988422</v>
      </c>
      <c r="Q26" s="103">
        <f t="shared" si="8"/>
        <v>0.85893155258764475</v>
      </c>
      <c r="R26" s="277"/>
      <c r="S26" s="1">
        <v>0.51465277777777774</v>
      </c>
      <c r="T26" s="2">
        <v>0.55625000000000002</v>
      </c>
      <c r="U26" s="104">
        <v>57.099999999999973</v>
      </c>
      <c r="V26" s="105">
        <v>59.900000000000091</v>
      </c>
      <c r="W26" s="106"/>
      <c r="X26" s="107"/>
      <c r="Y26" s="262"/>
      <c r="Z26" s="263"/>
      <c r="AA26" s="111">
        <f t="shared" si="9"/>
        <v>-282.13689482471045</v>
      </c>
      <c r="AB26" s="103">
        <f t="shared" si="10"/>
        <v>0.85893155258764475</v>
      </c>
      <c r="AC26" s="294"/>
    </row>
    <row r="27" spans="1:43" ht="15.75" customHeight="1">
      <c r="A27" s="282"/>
      <c r="B27" s="92" t="s">
        <v>172</v>
      </c>
      <c r="C27" s="286" t="s">
        <v>182</v>
      </c>
      <c r="D27" s="286"/>
      <c r="E27" s="93">
        <v>77.34</v>
      </c>
      <c r="F27" s="94">
        <v>3687</v>
      </c>
      <c r="G27" s="115">
        <f t="shared" si="11"/>
        <v>285152.58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1734.8320480982891</v>
      </c>
      <c r="N27" s="99">
        <f t="shared" si="5"/>
        <v>69.393281923931568</v>
      </c>
      <c r="O27" s="101">
        <f t="shared" si="6"/>
        <v>0</v>
      </c>
      <c r="P27" s="102">
        <f t="shared" si="7"/>
        <v>-10.606718076068432</v>
      </c>
      <c r="Q27" s="103">
        <f t="shared" si="8"/>
        <v>0.86741602404914464</v>
      </c>
      <c r="R27" s="277"/>
      <c r="S27" s="1">
        <v>0.56005787037037036</v>
      </c>
      <c r="T27" s="2">
        <v>0.64861111111111103</v>
      </c>
      <c r="U27" s="104">
        <v>5.4833333333332845</v>
      </c>
      <c r="V27" s="105">
        <v>127.51666666666657</v>
      </c>
      <c r="W27" s="106"/>
      <c r="X27" s="107"/>
      <c r="Y27" s="262"/>
      <c r="Z27" s="263"/>
      <c r="AA27" s="111">
        <f t="shared" si="9"/>
        <v>-265.16795190171092</v>
      </c>
      <c r="AB27" s="103">
        <f t="shared" si="10"/>
        <v>0.86741602404914453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25.666666666666668</v>
      </c>
      <c r="J38" s="138">
        <f t="shared" si="14"/>
        <v>2000</v>
      </c>
      <c r="K38" s="139">
        <f t="shared" ref="K38" si="15">J38/I38</f>
        <v>77.922077922077918</v>
      </c>
      <c r="L38" s="137">
        <f t="shared" ref="L38:M38" si="16">AVERAGE(L22:L37)</f>
        <v>25.666666666666668</v>
      </c>
      <c r="M38" s="138">
        <f t="shared" si="16"/>
        <v>1723.7100498876762</v>
      </c>
      <c r="N38" s="139">
        <f>M38/L38</f>
        <v>67.157534411208161</v>
      </c>
      <c r="O38" s="140">
        <f>L38-I38</f>
        <v>0</v>
      </c>
      <c r="P38" s="141">
        <f>N38-K38</f>
        <v>-10.764543510869757</v>
      </c>
      <c r="Q38" s="142">
        <f>N38/K38</f>
        <v>0.86185502494383814</v>
      </c>
      <c r="R38" s="278"/>
      <c r="S38" s="143">
        <f>S22</f>
        <v>0.25</v>
      </c>
      <c r="T38" s="144">
        <f>INDEX(T22:T37,COUNTA(T22:T37))</f>
        <v>0.64861111111111103</v>
      </c>
      <c r="U38" s="145"/>
      <c r="V38" s="156"/>
      <c r="W38" s="135"/>
      <c r="X38" s="139"/>
      <c r="Y38" s="265"/>
      <c r="Z38" s="266"/>
      <c r="AA38" s="157">
        <f>M38-J38</f>
        <v>-276.28995011232382</v>
      </c>
      <c r="AB38" s="142">
        <f>M38/J38</f>
        <v>0.86185502494383814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1958</v>
      </c>
      <c r="G39" s="159">
        <f t="shared" ref="G39:G42" si="17">E39*F39</f>
        <v>96960.16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1724.2661448140902</v>
      </c>
      <c r="N39" s="163">
        <f>M39/L39</f>
        <v>71.844422700587089</v>
      </c>
      <c r="O39" s="165">
        <f>L39-I39</f>
        <v>0</v>
      </c>
      <c r="P39" s="166">
        <f>N39-K39</f>
        <v>-11.48891063274624</v>
      </c>
      <c r="Q39" s="152">
        <f>N39/K39</f>
        <v>0.86213307240704506</v>
      </c>
      <c r="R39" s="276">
        <f>Q55</f>
        <v>0.8663409984980448</v>
      </c>
      <c r="S39" s="167">
        <v>0.29166666666666669</v>
      </c>
      <c r="T39" s="168">
        <v>0.33898148148148149</v>
      </c>
      <c r="U39" s="169"/>
      <c r="V39" s="170">
        <v>68.133333333333326</v>
      </c>
      <c r="W39" s="87"/>
      <c r="X39" s="88"/>
      <c r="Y39" s="279"/>
      <c r="Z39" s="280"/>
      <c r="AA39" s="109">
        <f>M39-J39</f>
        <v>-275.73385518590976</v>
      </c>
      <c r="AB39" s="152">
        <f>M39/J39</f>
        <v>0.86213307240704506</v>
      </c>
      <c r="AC39" s="352">
        <f>AB55</f>
        <v>0.8663409984980448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2163</v>
      </c>
      <c r="G40" s="95">
        <f t="shared" si="17"/>
        <v>112086.66</v>
      </c>
      <c r="H40" s="96"/>
      <c r="I40" s="100">
        <v>22</v>
      </c>
      <c r="J40" s="98">
        <v>1800</v>
      </c>
      <c r="K40" s="99">
        <f t="shared" si="13"/>
        <v>81.818181818181813</v>
      </c>
      <c r="L40" s="100">
        <v>22</v>
      </c>
      <c r="M40" s="98">
        <f>F40/V40*60</f>
        <v>1553.9413290760317</v>
      </c>
      <c r="N40" s="99">
        <f>M40/L40</f>
        <v>70.633696776183257</v>
      </c>
      <c r="O40" s="101">
        <f>L40-I40</f>
        <v>0</v>
      </c>
      <c r="P40" s="102">
        <f>N40-K40</f>
        <v>-11.184485041998556</v>
      </c>
      <c r="Q40" s="103">
        <f>N40/K40</f>
        <v>0.8633007383755732</v>
      </c>
      <c r="R40" s="277"/>
      <c r="S40" s="1">
        <v>0.34339120370370368</v>
      </c>
      <c r="T40" s="2">
        <v>0.40138888888888891</v>
      </c>
      <c r="U40" s="104">
        <v>6.3499999999999535</v>
      </c>
      <c r="V40" s="105">
        <v>83.516666666666723</v>
      </c>
      <c r="W40" s="106"/>
      <c r="X40" s="107"/>
      <c r="Y40" s="262"/>
      <c r="Z40" s="263"/>
      <c r="AA40" s="111">
        <f>M40-J40</f>
        <v>-246.05867092396829</v>
      </c>
      <c r="AB40" s="103">
        <f>M40/J40</f>
        <v>0.8633007383755732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2694</v>
      </c>
      <c r="G41" s="95">
        <f t="shared" si="17"/>
        <v>159861.96000000002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1731.8571428571427</v>
      </c>
      <c r="N41" s="99">
        <f>M41/L41</f>
        <v>72.160714285714278</v>
      </c>
      <c r="O41" s="101">
        <f>L41-I41</f>
        <v>0</v>
      </c>
      <c r="P41" s="102">
        <f>N41-K41</f>
        <v>-11.172619047619051</v>
      </c>
      <c r="Q41" s="103">
        <f>N41/K41</f>
        <v>0.86592857142857138</v>
      </c>
      <c r="R41" s="277"/>
      <c r="S41" s="1">
        <v>0.40555555555555556</v>
      </c>
      <c r="T41" s="2">
        <v>0.47037037037037038</v>
      </c>
      <c r="U41" s="104">
        <v>5.9999999999999787</v>
      </c>
      <c r="V41" s="105">
        <v>93.333333333333343</v>
      </c>
      <c r="W41" s="106">
        <v>0.47037037037037038</v>
      </c>
      <c r="X41" s="107">
        <v>0.51283564814814819</v>
      </c>
      <c r="Y41" s="262"/>
      <c r="Z41" s="263"/>
      <c r="AA41" s="111">
        <f>M41-J41</f>
        <v>-268.14285714285734</v>
      </c>
      <c r="AB41" s="103">
        <f>M41/J41</f>
        <v>0.86592857142857138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4966</v>
      </c>
      <c r="G42" s="95">
        <f t="shared" si="17"/>
        <v>291355.22000000003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1747.3951715374851</v>
      </c>
      <c r="N42" s="99">
        <f>M42/L42</f>
        <v>72.808132147395213</v>
      </c>
      <c r="O42" s="101">
        <f>L42-I42</f>
        <v>0</v>
      </c>
      <c r="P42" s="102">
        <f>N42-K42</f>
        <v>-10.525201185938116</v>
      </c>
      <c r="Q42" s="103">
        <f>N42/K42</f>
        <v>0.87369758576874257</v>
      </c>
      <c r="R42" s="277"/>
      <c r="S42" s="1">
        <v>0.51283564814814819</v>
      </c>
      <c r="T42" s="2">
        <v>0.63124999999999998</v>
      </c>
      <c r="U42" s="104">
        <v>61.150000000000048</v>
      </c>
      <c r="V42" s="105">
        <v>170.51666666666657</v>
      </c>
      <c r="W42" s="106"/>
      <c r="X42" s="107"/>
      <c r="Y42" s="262"/>
      <c r="Z42" s="263"/>
      <c r="AA42" s="111">
        <f>M42-J42</f>
        <v>-252.60482846251489</v>
      </c>
      <c r="AB42" s="103">
        <f>M42/J42</f>
        <v>0.87369758576874257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23.5</v>
      </c>
      <c r="J55" s="138">
        <f t="shared" si="18"/>
        <v>1950</v>
      </c>
      <c r="K55" s="139">
        <f t="shared" ref="K55" si="19">J55/I55</f>
        <v>82.978723404255319</v>
      </c>
      <c r="L55" s="137">
        <f t="shared" ref="L55:M55" si="20">AVERAGE(L39:L54)</f>
        <v>23.5</v>
      </c>
      <c r="M55" s="138">
        <f t="shared" si="20"/>
        <v>1689.3649470711873</v>
      </c>
      <c r="N55" s="139">
        <f>M55/L55</f>
        <v>71.887870088135628</v>
      </c>
      <c r="O55" s="140">
        <f>L55-I55</f>
        <v>0</v>
      </c>
      <c r="P55" s="141">
        <f>N55-K55</f>
        <v>-11.090853316119691</v>
      </c>
      <c r="Q55" s="142">
        <f>N55/K55</f>
        <v>0.8663409984980448</v>
      </c>
      <c r="R55" s="278"/>
      <c r="S55" s="143">
        <f>S39</f>
        <v>0.29166666666666669</v>
      </c>
      <c r="T55" s="144">
        <f>INDEX(T39:T54,COUNTA(T39:T54))</f>
        <v>0.63124999999999998</v>
      </c>
      <c r="U55" s="145"/>
      <c r="V55" s="156"/>
      <c r="W55" s="188"/>
      <c r="X55" s="189"/>
      <c r="Y55" s="265"/>
      <c r="Z55" s="266"/>
      <c r="AA55" s="157">
        <f>M55-J55</f>
        <v>-260.63505292881268</v>
      </c>
      <c r="AB55" s="142">
        <f>M55/J55</f>
        <v>0.8663409984980448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6990</v>
      </c>
      <c r="G56" s="159">
        <f t="shared" ref="G56:G58" si="21">E56*F56</f>
        <v>416044.80000000005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1758.3676891901334</v>
      </c>
      <c r="N56" s="163">
        <f>M56/L56</f>
        <v>70.334707567605335</v>
      </c>
      <c r="O56" s="165">
        <f>L56-I56</f>
        <v>0</v>
      </c>
      <c r="P56" s="166">
        <f>N56-K56</f>
        <v>-9.665292432394665</v>
      </c>
      <c r="Q56" s="152">
        <f>N56/K56</f>
        <v>0.87918384459506671</v>
      </c>
      <c r="R56" s="276">
        <f>Q72</f>
        <v>0.86854311074492163</v>
      </c>
      <c r="S56" s="167">
        <v>0.29200231481481481</v>
      </c>
      <c r="T56" s="168">
        <v>0.45763888888888887</v>
      </c>
      <c r="U56" s="169"/>
      <c r="V56" s="170">
        <v>238.51666666666665</v>
      </c>
      <c r="W56" s="168">
        <v>0.45763888888888887</v>
      </c>
      <c r="X56" s="171">
        <v>0.49866898148148148</v>
      </c>
      <c r="Y56" s="279"/>
      <c r="Z56" s="280"/>
      <c r="AA56" s="109">
        <f>M56-J56</f>
        <v>-241.63231080986657</v>
      </c>
      <c r="AB56" s="152">
        <f>M56/J56</f>
        <v>0.87918384459506671</v>
      </c>
      <c r="AC56" s="267">
        <f>AB72</f>
        <v>0.86854311074492163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2012</v>
      </c>
      <c r="G57" s="95">
        <f t="shared" si="21"/>
        <v>95308.439999999988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1723.3404710920772</v>
      </c>
      <c r="N57" s="99">
        <f>M57/L57</f>
        <v>82.063831956765583</v>
      </c>
      <c r="O57" s="101">
        <f>L57-I57</f>
        <v>0</v>
      </c>
      <c r="P57" s="102">
        <f>N57-K57</f>
        <v>-13.174263281329658</v>
      </c>
      <c r="Q57" s="103">
        <f>N57/K57</f>
        <v>0.86167023554603861</v>
      </c>
      <c r="R57" s="277"/>
      <c r="S57" s="1">
        <v>0.49866898148148148</v>
      </c>
      <c r="T57" s="2">
        <v>0.54731481481481481</v>
      </c>
      <c r="U57" s="104">
        <v>59.08333333333335</v>
      </c>
      <c r="V57" s="105">
        <v>70.05</v>
      </c>
      <c r="W57" s="106"/>
      <c r="X57" s="107"/>
      <c r="Y57" s="262"/>
      <c r="Z57" s="263"/>
      <c r="AA57" s="111">
        <f>M57-J57</f>
        <v>-276.65952890792278</v>
      </c>
      <c r="AB57" s="103">
        <f>M57/J57</f>
        <v>0.86167023554603861</v>
      </c>
      <c r="AC57" s="268"/>
    </row>
    <row r="58" spans="1:29" ht="15.75" customHeight="1">
      <c r="A58" s="282"/>
      <c r="B58" s="153" t="s">
        <v>169</v>
      </c>
      <c r="C58" s="260" t="s">
        <v>216</v>
      </c>
      <c r="D58" s="261"/>
      <c r="E58" s="93">
        <v>56.43</v>
      </c>
      <c r="F58" s="94">
        <v>2811</v>
      </c>
      <c r="G58" s="95">
        <f t="shared" si="21"/>
        <v>158624.73000000001</v>
      </c>
      <c r="H58" s="96"/>
      <c r="I58" s="97">
        <v>22</v>
      </c>
      <c r="J58" s="98">
        <v>2000</v>
      </c>
      <c r="K58" s="99">
        <f t="shared" si="13"/>
        <v>90.909090909090907</v>
      </c>
      <c r="L58" s="100">
        <v>22</v>
      </c>
      <c r="M58" s="98">
        <f>F58/V58*60</f>
        <v>1729.5505041873184</v>
      </c>
      <c r="N58" s="99">
        <f>M58/L58</f>
        <v>78.615932008514477</v>
      </c>
      <c r="O58" s="101">
        <f>L58-I58</f>
        <v>0</v>
      </c>
      <c r="P58" s="102">
        <f>N58-K58</f>
        <v>-12.293158900576429</v>
      </c>
      <c r="Q58" s="103">
        <f>N58/K58</f>
        <v>0.86477525209365924</v>
      </c>
      <c r="R58" s="277"/>
      <c r="S58" s="1">
        <v>0.55172453703703705</v>
      </c>
      <c r="T58" s="2">
        <v>0.61944444444444446</v>
      </c>
      <c r="U58" s="104">
        <v>6.3500000000000334</v>
      </c>
      <c r="V58" s="105">
        <v>97.516666666666666</v>
      </c>
      <c r="W58" s="106"/>
      <c r="X58" s="107"/>
      <c r="Y58" s="262"/>
      <c r="Z58" s="263"/>
      <c r="AA58" s="111">
        <f>M58-J58</f>
        <v>-270.44949581268156</v>
      </c>
      <c r="AB58" s="103">
        <f>M58/J58</f>
        <v>0.86477525209365924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22.666666666666668</v>
      </c>
      <c r="J72" s="138">
        <f t="shared" si="22"/>
        <v>2000</v>
      </c>
      <c r="K72" s="139">
        <f t="shared" ref="K72" si="23">J72/I72</f>
        <v>88.235294117647058</v>
      </c>
      <c r="L72" s="137">
        <f t="shared" ref="L72:M72" si="24">AVERAGE(L56:L71)</f>
        <v>22.666666666666668</v>
      </c>
      <c r="M72" s="138">
        <f t="shared" si="24"/>
        <v>1737.0862214898432</v>
      </c>
      <c r="N72" s="139">
        <f t="shared" ref="N72:N81" si="25">M72/L72</f>
        <v>76.63615683043426</v>
      </c>
      <c r="O72" s="140">
        <f t="shared" ref="O72:O81" si="26">L72-I72</f>
        <v>0</v>
      </c>
      <c r="P72" s="141">
        <f t="shared" ref="P72:P81" si="27">N72-K72</f>
        <v>-11.599137287212798</v>
      </c>
      <c r="Q72" s="142">
        <f t="shared" ref="Q72:Q81" si="28">N72/K72</f>
        <v>0.86854311074492163</v>
      </c>
      <c r="R72" s="278"/>
      <c r="S72" s="143">
        <f>S56</f>
        <v>0.29200231481481481</v>
      </c>
      <c r="T72" s="144">
        <f>INDEX(T56:T71,COUNTA(T56:T71))</f>
        <v>0.61944444444444446</v>
      </c>
      <c r="U72" s="145"/>
      <c r="V72" s="156"/>
      <c r="W72" s="135"/>
      <c r="X72" s="139"/>
      <c r="Y72" s="265"/>
      <c r="Z72" s="266"/>
      <c r="AA72" s="157">
        <f t="shared" ref="AA72:AA81" si="29">M72-J72</f>
        <v>-262.91377851015682</v>
      </c>
      <c r="AB72" s="142">
        <f t="shared" ref="AB72:AB81" si="30">M72/J72</f>
        <v>0.86854311074492163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2215</v>
      </c>
      <c r="G73" s="159">
        <f t="shared" ref="G73:G81" si="31">E73*F73</f>
        <v>71012.900000000009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3014.744801512285</v>
      </c>
      <c r="N73" s="163">
        <f t="shared" si="25"/>
        <v>143.55927626248976</v>
      </c>
      <c r="O73" s="165">
        <f t="shared" si="26"/>
        <v>0</v>
      </c>
      <c r="P73" s="166">
        <f t="shared" si="27"/>
        <v>-27.869295166081656</v>
      </c>
      <c r="Q73" s="152">
        <f t="shared" si="28"/>
        <v>0.83742911153119037</v>
      </c>
      <c r="R73" s="276">
        <f>Q89</f>
        <v>0.85952431166481458</v>
      </c>
      <c r="S73" s="167">
        <v>0.16666666666666666</v>
      </c>
      <c r="T73" s="168">
        <v>0.1972800925925926</v>
      </c>
      <c r="U73" s="169"/>
      <c r="V73" s="170">
        <v>44.083333333333364</v>
      </c>
      <c r="W73" s="168"/>
      <c r="X73" s="171"/>
      <c r="Y73" s="279"/>
      <c r="Z73" s="280"/>
      <c r="AA73" s="109">
        <f t="shared" si="29"/>
        <v>-585.25519848771501</v>
      </c>
      <c r="AB73" s="152">
        <f t="shared" si="30"/>
        <v>0.83742911153119026</v>
      </c>
      <c r="AC73" s="267">
        <f>AB89</f>
        <v>0.85952431166481447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4856</v>
      </c>
      <c r="G74" s="95">
        <f t="shared" si="31"/>
        <v>184236.63999999998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3024.4982698961935</v>
      </c>
      <c r="N74" s="99">
        <f t="shared" si="25"/>
        <v>144.02372713791397</v>
      </c>
      <c r="O74" s="101">
        <f t="shared" si="26"/>
        <v>0</v>
      </c>
      <c r="P74" s="102">
        <f t="shared" si="27"/>
        <v>-27.404844290657451</v>
      </c>
      <c r="Q74" s="103">
        <f t="shared" si="28"/>
        <v>0.84013840830449815</v>
      </c>
      <c r="R74" s="277"/>
      <c r="S74" s="1">
        <v>0.2013888888888889</v>
      </c>
      <c r="T74" s="2">
        <v>0.26828703703703705</v>
      </c>
      <c r="U74" s="104">
        <v>5.916666666666659</v>
      </c>
      <c r="V74" s="105">
        <v>96.333333333333343</v>
      </c>
      <c r="W74" s="106"/>
      <c r="X74" s="107"/>
      <c r="Y74" s="262"/>
      <c r="Z74" s="263"/>
      <c r="AA74" s="111">
        <f t="shared" si="29"/>
        <v>-575.50173010380649</v>
      </c>
      <c r="AB74" s="103">
        <f t="shared" si="30"/>
        <v>0.84013840830449815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3961</v>
      </c>
      <c r="G75" s="95">
        <f t="shared" si="31"/>
        <v>112056.69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3017.9047619047651</v>
      </c>
      <c r="N75" s="99">
        <f t="shared" si="25"/>
        <v>158.83709273182976</v>
      </c>
      <c r="O75" s="101">
        <f t="shared" si="26"/>
        <v>0</v>
      </c>
      <c r="P75" s="102">
        <f t="shared" si="27"/>
        <v>-30.636591478696573</v>
      </c>
      <c r="Q75" s="103">
        <f t="shared" si="28"/>
        <v>0.83830687830687922</v>
      </c>
      <c r="R75" s="277"/>
      <c r="S75" s="1">
        <v>0.27309027777777778</v>
      </c>
      <c r="T75" s="2">
        <v>0.32777777777777772</v>
      </c>
      <c r="U75" s="104">
        <v>6.9166666666666554</v>
      </c>
      <c r="V75" s="105">
        <v>78.749999999999915</v>
      </c>
      <c r="W75" s="106"/>
      <c r="X75" s="107"/>
      <c r="Y75" s="262"/>
      <c r="Z75" s="263"/>
      <c r="AA75" s="111">
        <f t="shared" si="29"/>
        <v>-582.09523809523489</v>
      </c>
      <c r="AB75" s="103">
        <f t="shared" si="30"/>
        <v>0.83830687830687922</v>
      </c>
      <c r="AC75" s="268"/>
    </row>
    <row r="76" spans="1:29" ht="15.75" customHeight="1">
      <c r="A76" s="271"/>
      <c r="B76" s="92" t="s">
        <v>179</v>
      </c>
      <c r="C76" s="286" t="s">
        <v>188</v>
      </c>
      <c r="D76" s="286"/>
      <c r="E76" s="93">
        <v>38.99</v>
      </c>
      <c r="F76" s="94">
        <v>2196</v>
      </c>
      <c r="G76" s="95">
        <f t="shared" si="31"/>
        <v>85622.040000000008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3011.657142857151</v>
      </c>
      <c r="N76" s="99">
        <f t="shared" si="25"/>
        <v>158.50827067669215</v>
      </c>
      <c r="O76" s="101">
        <f t="shared" si="26"/>
        <v>0</v>
      </c>
      <c r="P76" s="102">
        <f t="shared" si="27"/>
        <v>-30.96541353383418</v>
      </c>
      <c r="Q76" s="103">
        <f t="shared" si="28"/>
        <v>0.83657142857143074</v>
      </c>
      <c r="R76" s="277"/>
      <c r="S76" s="1">
        <v>0.33211805555555557</v>
      </c>
      <c r="T76" s="2">
        <v>0.36249999999999993</v>
      </c>
      <c r="U76" s="104">
        <v>6.2500000000000977</v>
      </c>
      <c r="V76" s="105">
        <v>43.749999999999886</v>
      </c>
      <c r="W76" s="106"/>
      <c r="X76" s="107"/>
      <c r="Y76" s="262"/>
      <c r="Z76" s="263"/>
      <c r="AA76" s="191">
        <f t="shared" si="29"/>
        <v>-588.34285714284897</v>
      </c>
      <c r="AB76" s="192">
        <f t="shared" si="30"/>
        <v>0.83657142857143085</v>
      </c>
      <c r="AC76" s="268"/>
    </row>
    <row r="77" spans="1:29" ht="15.75" customHeight="1">
      <c r="A77" s="272"/>
      <c r="B77" s="92" t="s">
        <v>179</v>
      </c>
      <c r="C77" s="286" t="s">
        <v>189</v>
      </c>
      <c r="D77" s="286"/>
      <c r="E77" s="93">
        <v>31.27</v>
      </c>
      <c r="F77" s="98">
        <v>3740</v>
      </c>
      <c r="G77" s="95">
        <f t="shared" si="31"/>
        <v>116949.8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3022.2222222222181</v>
      </c>
      <c r="N77" s="99">
        <f t="shared" si="25"/>
        <v>159.06432748537989</v>
      </c>
      <c r="O77" s="101">
        <f t="shared" si="26"/>
        <v>0</v>
      </c>
      <c r="P77" s="102">
        <f t="shared" si="27"/>
        <v>-30.409356725146438</v>
      </c>
      <c r="Q77" s="103">
        <f t="shared" si="28"/>
        <v>0.8395061728395049</v>
      </c>
      <c r="R77" s="277"/>
      <c r="S77" s="1">
        <v>0.36736111111111103</v>
      </c>
      <c r="T77" s="2">
        <v>0.41892361111111109</v>
      </c>
      <c r="U77" s="104">
        <v>6.9999999999999751</v>
      </c>
      <c r="V77" s="105">
        <v>74.250000000000099</v>
      </c>
      <c r="W77" s="106"/>
      <c r="X77" s="107"/>
      <c r="Y77" s="262"/>
      <c r="Z77" s="263"/>
      <c r="AA77" s="191">
        <f t="shared" si="29"/>
        <v>-577.77777777778192</v>
      </c>
      <c r="AB77" s="192">
        <f t="shared" si="30"/>
        <v>0.83950617283950502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3232</v>
      </c>
      <c r="G78" s="115">
        <f t="shared" si="31"/>
        <v>119131.52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3189.4736842105349</v>
      </c>
      <c r="N78" s="99">
        <f t="shared" si="25"/>
        <v>151.87969924812072</v>
      </c>
      <c r="O78" s="101">
        <f t="shared" si="26"/>
        <v>0</v>
      </c>
      <c r="P78" s="102">
        <f t="shared" si="27"/>
        <v>-19.548872180450701</v>
      </c>
      <c r="Q78" s="103">
        <f t="shared" si="28"/>
        <v>0.88596491228070429</v>
      </c>
      <c r="R78" s="277"/>
      <c r="S78" s="1">
        <v>0.42375000000000002</v>
      </c>
      <c r="T78" s="2">
        <v>0.46597222222222212</v>
      </c>
      <c r="U78" s="104">
        <v>6.9500000000000473</v>
      </c>
      <c r="V78" s="105">
        <v>60.799999999999834</v>
      </c>
      <c r="W78" s="106">
        <v>0.46597222222222212</v>
      </c>
      <c r="X78" s="107">
        <v>0.50763888888888875</v>
      </c>
      <c r="Y78" s="262"/>
      <c r="Z78" s="263"/>
      <c r="AA78" s="191">
        <f t="shared" si="29"/>
        <v>-410.52631578946512</v>
      </c>
      <c r="AB78" s="192">
        <f t="shared" si="30"/>
        <v>0.88596491228070418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1816</v>
      </c>
      <c r="G79" s="115">
        <f t="shared" si="31"/>
        <v>69008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3176.6763848396272</v>
      </c>
      <c r="N79" s="99">
        <f t="shared" si="25"/>
        <v>151.27030403998225</v>
      </c>
      <c r="O79" s="120">
        <f t="shared" si="26"/>
        <v>0</v>
      </c>
      <c r="P79" s="121">
        <f t="shared" si="27"/>
        <v>-20.158267388589167</v>
      </c>
      <c r="Q79" s="122">
        <f t="shared" si="28"/>
        <v>0.88241010689989652</v>
      </c>
      <c r="R79" s="277"/>
      <c r="S79" s="1">
        <v>0.50763888888888875</v>
      </c>
      <c r="T79" s="2">
        <v>0.53145833333333337</v>
      </c>
      <c r="U79" s="104">
        <v>59.999999999999943</v>
      </c>
      <c r="V79" s="105">
        <v>34.300000000000246</v>
      </c>
      <c r="W79" s="106"/>
      <c r="X79" s="107"/>
      <c r="Y79" s="262"/>
      <c r="Z79" s="263"/>
      <c r="AA79" s="191">
        <f t="shared" si="29"/>
        <v>-423.32361516037281</v>
      </c>
      <c r="AB79" s="192">
        <f t="shared" si="30"/>
        <v>0.88241010689989641</v>
      </c>
      <c r="AC79" s="268"/>
    </row>
    <row r="80" spans="1:29" ht="15.75" customHeight="1">
      <c r="A80" s="272"/>
      <c r="B80" s="92" t="s">
        <v>179</v>
      </c>
      <c r="C80" s="286" t="s">
        <v>191</v>
      </c>
      <c r="D80" s="286"/>
      <c r="E80" s="93">
        <v>38.630000000000003</v>
      </c>
      <c r="F80" s="98">
        <v>5095</v>
      </c>
      <c r="G80" s="115">
        <f t="shared" si="31"/>
        <v>196819.85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3196.5841756709715</v>
      </c>
      <c r="N80" s="99">
        <f t="shared" si="25"/>
        <v>159.82920878354858</v>
      </c>
      <c r="O80" s="120">
        <f t="shared" si="26"/>
        <v>0</v>
      </c>
      <c r="P80" s="121">
        <f t="shared" si="27"/>
        <v>-20.17079121645142</v>
      </c>
      <c r="Q80" s="122">
        <f t="shared" si="28"/>
        <v>0.88794004879749211</v>
      </c>
      <c r="R80" s="277"/>
      <c r="S80" s="1">
        <v>0.53497685185185184</v>
      </c>
      <c r="T80" s="2">
        <v>0.60138888888888875</v>
      </c>
      <c r="U80" s="104">
        <v>5.066666666666606</v>
      </c>
      <c r="V80" s="105">
        <v>95.633333333333155</v>
      </c>
      <c r="W80" s="106"/>
      <c r="X80" s="107"/>
      <c r="Y80" s="262"/>
      <c r="Z80" s="263"/>
      <c r="AA80" s="191">
        <f t="shared" si="29"/>
        <v>-403.41582432902851</v>
      </c>
      <c r="AB80" s="192">
        <f t="shared" si="30"/>
        <v>0.88794004879749211</v>
      </c>
      <c r="AC80" s="268"/>
    </row>
    <row r="81" spans="1:29" ht="15.75" customHeight="1">
      <c r="A81" s="272"/>
      <c r="B81" s="92" t="s">
        <v>179</v>
      </c>
      <c r="C81" s="286" t="s">
        <v>192</v>
      </c>
      <c r="D81" s="286"/>
      <c r="E81" s="93">
        <v>38</v>
      </c>
      <c r="F81" s="98">
        <v>4597</v>
      </c>
      <c r="G81" s="115">
        <f t="shared" si="31"/>
        <v>174686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3194.8262548262446</v>
      </c>
      <c r="N81" s="99">
        <f t="shared" si="25"/>
        <v>152.13458356315451</v>
      </c>
      <c r="O81" s="120">
        <f t="shared" si="26"/>
        <v>0</v>
      </c>
      <c r="P81" s="121">
        <f t="shared" si="27"/>
        <v>-19.293987865416909</v>
      </c>
      <c r="Q81" s="122">
        <f t="shared" si="28"/>
        <v>0.88745173745173467</v>
      </c>
      <c r="R81" s="277"/>
      <c r="S81" s="1">
        <v>0.6055555555555554</v>
      </c>
      <c r="T81" s="2">
        <v>0.6655092592592593</v>
      </c>
      <c r="U81" s="104">
        <v>5.9999999999999787</v>
      </c>
      <c r="V81" s="105">
        <v>86.333333333333613</v>
      </c>
      <c r="W81" s="106"/>
      <c r="X81" s="107"/>
      <c r="Y81" s="262"/>
      <c r="Z81" s="263"/>
      <c r="AA81" s="191">
        <f t="shared" si="29"/>
        <v>-405.17374517375538</v>
      </c>
      <c r="AB81" s="192">
        <f t="shared" si="30"/>
        <v>0.88745173745173467</v>
      </c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3094.2875219933321</v>
      </c>
      <c r="N89" s="139">
        <f>M89/L89</f>
        <v>153.0142181205494</v>
      </c>
      <c r="O89" s="140">
        <f>L89-I89</f>
        <v>0</v>
      </c>
      <c r="P89" s="141">
        <f>N89-K89</f>
        <v>-25.007759901428614</v>
      </c>
      <c r="Q89" s="142">
        <f>N89/K89</f>
        <v>0.85952431166481458</v>
      </c>
      <c r="R89" s="278"/>
      <c r="S89" s="143">
        <f>S73</f>
        <v>0.16666666666666666</v>
      </c>
      <c r="T89" s="144">
        <f>INDEX(T73:T88,COUNTA(T73:T88))</f>
        <v>0.6655092592592593</v>
      </c>
      <c r="U89" s="145"/>
      <c r="V89" s="156"/>
      <c r="W89" s="135"/>
      <c r="X89" s="139"/>
      <c r="Y89" s="265"/>
      <c r="Z89" s="266"/>
      <c r="AA89" s="157">
        <f>M89-J89</f>
        <v>-505.71247800666788</v>
      </c>
      <c r="AB89" s="142">
        <f>M89/J89</f>
        <v>0.85952431166481447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1959</v>
      </c>
      <c r="G90" s="159">
        <f t="shared" ref="G90:G93" si="37">E90*F90</f>
        <v>67056.569999999992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2574.8083242059133</v>
      </c>
      <c r="N90" s="163">
        <f>M90/L90</f>
        <v>160.92552026286958</v>
      </c>
      <c r="O90" s="165">
        <f>L90-I90</f>
        <v>0</v>
      </c>
      <c r="P90" s="166">
        <f>N90-K90</f>
        <v>-26.574479737130417</v>
      </c>
      <c r="Q90" s="152">
        <f>N90/K90</f>
        <v>0.85826944140197114</v>
      </c>
      <c r="R90" s="276">
        <f>Q106</f>
        <v>0.86479245722817288</v>
      </c>
      <c r="S90" s="167">
        <v>0.25024305555555554</v>
      </c>
      <c r="T90" s="168">
        <v>0.28194444444444444</v>
      </c>
      <c r="U90" s="169"/>
      <c r="V90" s="170">
        <v>45.65000000000002</v>
      </c>
      <c r="W90" s="173"/>
      <c r="X90" s="151"/>
      <c r="Y90" s="279"/>
      <c r="Z90" s="280"/>
      <c r="AA90" s="109">
        <f>M90-J90</f>
        <v>-425.19167579408668</v>
      </c>
      <c r="AB90" s="152">
        <f>M90/J90</f>
        <v>0.85826944140197114</v>
      </c>
      <c r="AC90" s="267">
        <f>AB106</f>
        <v>0.86479245722817288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1566</v>
      </c>
      <c r="G91" s="95">
        <f t="shared" si="37"/>
        <v>54449.820000000007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2569.5533272561538</v>
      </c>
      <c r="N91" s="99">
        <f>M91/L91</f>
        <v>233.59575702328672</v>
      </c>
      <c r="O91" s="101">
        <f>L91-I91</f>
        <v>0</v>
      </c>
      <c r="P91" s="102">
        <f>N91-K91</f>
        <v>-39.131515703986025</v>
      </c>
      <c r="Q91" s="103">
        <f>N91/K91</f>
        <v>0.85651777575205124</v>
      </c>
      <c r="R91" s="277"/>
      <c r="S91" s="1">
        <v>0.28571759259259261</v>
      </c>
      <c r="T91" s="2">
        <v>0.31111111111111112</v>
      </c>
      <c r="U91" s="104">
        <v>5.4333333333333567</v>
      </c>
      <c r="V91" s="105">
        <v>36.566666666666656</v>
      </c>
      <c r="W91" s="106"/>
      <c r="X91" s="107"/>
      <c r="Y91" s="262"/>
      <c r="Z91" s="263"/>
      <c r="AA91" s="111">
        <f>M91-J91</f>
        <v>-430.44667274384619</v>
      </c>
      <c r="AB91" s="103">
        <f>M91/J91</f>
        <v>0.85651777575205124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4297</v>
      </c>
      <c r="G92" s="95">
        <f t="shared" si="37"/>
        <v>156453.76999999999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>F92/V92*60</f>
        <v>2846.2189512419509</v>
      </c>
      <c r="N92" s="99">
        <f>M92/L92</f>
        <v>258.74717738563191</v>
      </c>
      <c r="O92" s="101">
        <f>L92-I92</f>
        <v>0</v>
      </c>
      <c r="P92" s="102">
        <f>N92-K92</f>
        <v>-38.798277159822646</v>
      </c>
      <c r="Q92" s="103">
        <f>N92/K92</f>
        <v>0.86960554575067239</v>
      </c>
      <c r="R92" s="277"/>
      <c r="S92" s="1">
        <v>0.37459490740740742</v>
      </c>
      <c r="T92" s="2">
        <v>0.4375</v>
      </c>
      <c r="U92" s="104">
        <v>5.4166666666666607</v>
      </c>
      <c r="V92" s="105">
        <v>90.583333333333314</v>
      </c>
      <c r="W92" s="106">
        <v>0.4375</v>
      </c>
      <c r="X92" s="107">
        <v>0.47438657407407409</v>
      </c>
      <c r="Y92" s="262"/>
      <c r="Z92" s="263"/>
      <c r="AA92" s="111">
        <f>M92-J92</f>
        <v>-426.78104875804911</v>
      </c>
      <c r="AB92" s="103">
        <f>M92/J92</f>
        <v>0.86960554575067239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5665</v>
      </c>
      <c r="G93" s="115">
        <f t="shared" si="37"/>
        <v>202976.94999999998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2859.1055656806388</v>
      </c>
      <c r="N93" s="99">
        <f>M93/L93</f>
        <v>238.25879714005325</v>
      </c>
      <c r="O93" s="101">
        <f>L93-I93</f>
        <v>0</v>
      </c>
      <c r="P93" s="102">
        <f>N93-K93</f>
        <v>-34.491202859946753</v>
      </c>
      <c r="Q93" s="103">
        <f>N93/K93</f>
        <v>0.87354279428067183</v>
      </c>
      <c r="R93" s="277"/>
      <c r="S93" s="1">
        <v>0.47438657407407409</v>
      </c>
      <c r="T93" s="2">
        <v>0.55694444444444446</v>
      </c>
      <c r="U93" s="104">
        <v>53.116666666666681</v>
      </c>
      <c r="V93" s="105">
        <v>118.88333333333334</v>
      </c>
      <c r="W93" s="106"/>
      <c r="X93" s="107"/>
      <c r="Y93" s="262"/>
      <c r="Z93" s="263"/>
      <c r="AA93" s="111">
        <f>M93-J93</f>
        <v>-413.89443431936115</v>
      </c>
      <c r="AB93" s="103">
        <f>M93/J93</f>
        <v>0.87354279428067183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2712.4215420961641</v>
      </c>
      <c r="N106" s="139">
        <f t="shared" ref="N106:N111" si="41">M106/L106</f>
        <v>216.99372336769312</v>
      </c>
      <c r="O106" s="140">
        <f t="shared" ref="O106:O111" si="42">L106-I106</f>
        <v>0</v>
      </c>
      <c r="P106" s="141">
        <f t="shared" ref="P106:P111" si="43">N106-K106</f>
        <v>-33.926276632306866</v>
      </c>
      <c r="Q106" s="142">
        <f t="shared" ref="Q106:Q111" si="44">N106/K106</f>
        <v>0.86479245722817288</v>
      </c>
      <c r="R106" s="278"/>
      <c r="S106" s="143">
        <f>S90</f>
        <v>0.25024305555555554</v>
      </c>
      <c r="T106" s="144">
        <f>INDEX(T90:T105,COUNTA(T90:T105))</f>
        <v>0.55694444444444446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-424.0784579038359</v>
      </c>
      <c r="AB106" s="142">
        <f t="shared" ref="AB106:AB111" si="46">M106/J106</f>
        <v>0.86479245722817288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814</v>
      </c>
      <c r="G107" s="159">
        <f t="shared" ref="G107:G111" si="47">E107*F107</f>
        <v>21676.82</v>
      </c>
      <c r="H107" s="160"/>
      <c r="I107" s="161">
        <v>6</v>
      </c>
      <c r="J107" s="162">
        <v>3273</v>
      </c>
      <c r="K107" s="163">
        <f>J107/I107</f>
        <v>545.5</v>
      </c>
      <c r="L107" s="164">
        <v>6</v>
      </c>
      <c r="M107" s="162">
        <f>F107/V107*60</f>
        <v>2698.3425414364597</v>
      </c>
      <c r="N107" s="163">
        <f t="shared" si="41"/>
        <v>449.72375690607663</v>
      </c>
      <c r="O107" s="165">
        <f t="shared" si="42"/>
        <v>0</v>
      </c>
      <c r="P107" s="166">
        <f t="shared" si="43"/>
        <v>-95.77624309392337</v>
      </c>
      <c r="Q107" s="152">
        <f t="shared" si="44"/>
        <v>0.82442485225678575</v>
      </c>
      <c r="R107" s="276">
        <f>Q123</f>
        <v>0.848222674849894</v>
      </c>
      <c r="S107" s="193">
        <v>0.32013888888888886</v>
      </c>
      <c r="T107" s="194">
        <v>0.33270833333333333</v>
      </c>
      <c r="U107" s="169"/>
      <c r="V107" s="170">
        <v>18.10000000000003</v>
      </c>
      <c r="W107" s="168"/>
      <c r="X107" s="171"/>
      <c r="Y107" s="279"/>
      <c r="Z107" s="280"/>
      <c r="AA107" s="109">
        <f t="shared" si="45"/>
        <v>-574.65745856354033</v>
      </c>
      <c r="AB107" s="152">
        <f t="shared" si="46"/>
        <v>0.82442485225678575</v>
      </c>
      <c r="AC107" s="267">
        <f>AB123</f>
        <v>0.848222674849894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2064</v>
      </c>
      <c r="G108" s="95">
        <f t="shared" si="47"/>
        <v>63158.400000000001</v>
      </c>
      <c r="H108" s="96"/>
      <c r="I108" s="97">
        <v>6</v>
      </c>
      <c r="J108" s="98">
        <v>3273</v>
      </c>
      <c r="K108" s="99">
        <f t="shared" si="33"/>
        <v>545.5</v>
      </c>
      <c r="L108" s="100">
        <v>6</v>
      </c>
      <c r="M108" s="98">
        <f>F108/V108*60</f>
        <v>2762.2304832713739</v>
      </c>
      <c r="N108" s="99">
        <f t="shared" si="41"/>
        <v>460.37174721189564</v>
      </c>
      <c r="O108" s="101">
        <f t="shared" si="42"/>
        <v>0</v>
      </c>
      <c r="P108" s="102">
        <f t="shared" si="43"/>
        <v>-85.128252788104362</v>
      </c>
      <c r="Q108" s="103">
        <f t="shared" si="44"/>
        <v>0.84394454117671058</v>
      </c>
      <c r="R108" s="277"/>
      <c r="S108" s="1">
        <v>0.3369212962962963</v>
      </c>
      <c r="T108" s="2">
        <v>0.36805555555555558</v>
      </c>
      <c r="U108" s="104">
        <v>6.0666666666666824</v>
      </c>
      <c r="V108" s="105">
        <v>44.833333333333357</v>
      </c>
      <c r="W108" s="106"/>
      <c r="X108" s="113"/>
      <c r="Y108" s="262"/>
      <c r="Z108" s="263"/>
      <c r="AA108" s="111">
        <f t="shared" si="45"/>
        <v>-510.76951672862606</v>
      </c>
      <c r="AB108" s="103">
        <f t="shared" si="46"/>
        <v>0.84394454117671069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1841</v>
      </c>
      <c r="G109" s="95">
        <f t="shared" si="47"/>
        <v>45527.93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2237.5422012153881</v>
      </c>
      <c r="N109" s="99">
        <f t="shared" si="41"/>
        <v>372.9237002025647</v>
      </c>
      <c r="O109" s="101">
        <f t="shared" si="42"/>
        <v>0</v>
      </c>
      <c r="P109" s="102">
        <f t="shared" si="43"/>
        <v>-60.409633130768611</v>
      </c>
      <c r="Q109" s="103">
        <f t="shared" si="44"/>
        <v>0.86059315431361094</v>
      </c>
      <c r="R109" s="277"/>
      <c r="S109" s="1">
        <v>0.37222222222222212</v>
      </c>
      <c r="T109" s="2">
        <v>0.40650462962962963</v>
      </c>
      <c r="U109" s="104">
        <v>5.9999999999998188</v>
      </c>
      <c r="V109" s="105">
        <v>49.366666666666816</v>
      </c>
      <c r="W109" s="106"/>
      <c r="X109" s="107"/>
      <c r="Y109" s="262"/>
      <c r="Z109" s="263"/>
      <c r="AA109" s="111">
        <f t="shared" si="45"/>
        <v>-362.4577987846119</v>
      </c>
      <c r="AB109" s="103">
        <f t="shared" si="46"/>
        <v>0.86059315431361083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1366</v>
      </c>
      <c r="G110" s="95">
        <f t="shared" si="47"/>
        <v>34068.04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2230.2040816326539</v>
      </c>
      <c r="N110" s="99">
        <f t="shared" si="41"/>
        <v>371.70068027210897</v>
      </c>
      <c r="O110" s="101">
        <f t="shared" si="42"/>
        <v>0</v>
      </c>
      <c r="P110" s="102">
        <f t="shared" si="43"/>
        <v>-61.632653061224346</v>
      </c>
      <c r="Q110" s="103">
        <f t="shared" si="44"/>
        <v>0.85777080062794386</v>
      </c>
      <c r="R110" s="277"/>
      <c r="S110" s="1">
        <v>0.41059027777777779</v>
      </c>
      <c r="T110" s="2">
        <v>0.43611111111111112</v>
      </c>
      <c r="U110" s="104">
        <v>5.8833333333333471</v>
      </c>
      <c r="V110" s="105">
        <v>36.749999999999986</v>
      </c>
      <c r="W110" s="106"/>
      <c r="X110" s="113"/>
      <c r="Y110" s="262"/>
      <c r="Z110" s="263"/>
      <c r="AA110" s="111">
        <f t="shared" si="45"/>
        <v>-369.79591836734608</v>
      </c>
      <c r="AB110" s="103">
        <f t="shared" si="46"/>
        <v>0.85777080062794386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1758</v>
      </c>
      <c r="G111" s="95">
        <f t="shared" si="47"/>
        <v>43475.340000000004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2240.2831858407017</v>
      </c>
      <c r="N111" s="99">
        <f t="shared" si="41"/>
        <v>373.38053097345028</v>
      </c>
      <c r="O111" s="101">
        <f t="shared" si="42"/>
        <v>0</v>
      </c>
      <c r="P111" s="102">
        <f t="shared" si="43"/>
        <v>-59.952802359883037</v>
      </c>
      <c r="Q111" s="103">
        <f t="shared" si="44"/>
        <v>0.86164737916950063</v>
      </c>
      <c r="R111" s="277"/>
      <c r="S111" s="1">
        <v>0.4409722222222221</v>
      </c>
      <c r="T111" s="2">
        <v>0.47366898148148145</v>
      </c>
      <c r="U111" s="104">
        <v>6.9999999999998153</v>
      </c>
      <c r="V111" s="105">
        <v>47.083333333333471</v>
      </c>
      <c r="W111" s="106"/>
      <c r="X111" s="113"/>
      <c r="Y111" s="262"/>
      <c r="Z111" s="263"/>
      <c r="AA111" s="111">
        <f t="shared" si="45"/>
        <v>-359.71681415929834</v>
      </c>
      <c r="AB111" s="103">
        <f t="shared" si="46"/>
        <v>0.86164737916950063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2869.2</v>
      </c>
      <c r="K123" s="139">
        <f t="shared" ref="K123" si="49">J123/I123</f>
        <v>478.2</v>
      </c>
      <c r="L123" s="137">
        <f t="shared" ref="L123:M123" si="50">AVERAGE(L107:L122)</f>
        <v>6</v>
      </c>
      <c r="M123" s="138">
        <f t="shared" si="50"/>
        <v>2433.7204986793158</v>
      </c>
      <c r="N123" s="139">
        <f>M123/L123</f>
        <v>405.62008311321932</v>
      </c>
      <c r="O123" s="140">
        <f>L123-I123</f>
        <v>0</v>
      </c>
      <c r="P123" s="141">
        <f>N123-K123</f>
        <v>-72.579916886780666</v>
      </c>
      <c r="Q123" s="142">
        <f>N123/K123</f>
        <v>0.848222674849894</v>
      </c>
      <c r="R123" s="278"/>
      <c r="S123" s="143">
        <f>S107</f>
        <v>0.32013888888888886</v>
      </c>
      <c r="T123" s="144">
        <f>INDEX(T107:T122,COUNTA(T107:T122))</f>
        <v>0.47366898148148145</v>
      </c>
      <c r="U123" s="145"/>
      <c r="V123" s="156"/>
      <c r="W123" s="135"/>
      <c r="X123" s="139"/>
      <c r="Y123" s="265"/>
      <c r="Z123" s="266"/>
      <c r="AA123" s="157">
        <f>M123-J123</f>
        <v>-435.47950132068399</v>
      </c>
      <c r="AB123" s="142">
        <f>M123/J123</f>
        <v>0.848222674849894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2358</v>
      </c>
      <c r="G124" s="159">
        <f t="shared" ref="G124:G126" si="51">E124*F124</f>
        <v>133910.82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1727.1210579857554</v>
      </c>
      <c r="N124" s="163">
        <f>M124/L124</f>
        <v>75.092219912424156</v>
      </c>
      <c r="O124" s="165">
        <f>L124-I124</f>
        <v>0</v>
      </c>
      <c r="P124" s="166">
        <f>N124-K124</f>
        <v>-11.864301826706281</v>
      </c>
      <c r="Q124" s="152">
        <f>N124/K124</f>
        <v>0.86356052899287772</v>
      </c>
      <c r="R124" s="276">
        <f>Q140</f>
        <v>0.86174046985254138</v>
      </c>
      <c r="S124" s="167">
        <v>0.70839120370370368</v>
      </c>
      <c r="T124" s="168">
        <v>0.76527777777777783</v>
      </c>
      <c r="U124" s="169"/>
      <c r="V124" s="170">
        <v>81.916666666666785</v>
      </c>
      <c r="W124" s="87"/>
      <c r="X124" s="88"/>
      <c r="Y124" s="279"/>
      <c r="Z124" s="280"/>
      <c r="AA124" s="109">
        <f>M124-J124</f>
        <v>-272.87894201424456</v>
      </c>
      <c r="AB124" s="152">
        <f>M124/J124</f>
        <v>0.86356052899287772</v>
      </c>
      <c r="AC124" s="352">
        <f>AB140</f>
        <v>0.86174046985254138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2008</v>
      </c>
      <c r="G125" s="95">
        <f t="shared" si="51"/>
        <v>114194.95999999999</v>
      </c>
      <c r="H125" s="96"/>
      <c r="I125" s="97">
        <v>23</v>
      </c>
      <c r="J125" s="98">
        <v>2000</v>
      </c>
      <c r="K125" s="99">
        <f t="shared" ref="K125:K126" si="52">J125/I125</f>
        <v>86.956521739130437</v>
      </c>
      <c r="L125" s="100">
        <v>23</v>
      </c>
      <c r="M125" s="98">
        <f>F125/V125*60</f>
        <v>1723.1942789034565</v>
      </c>
      <c r="N125" s="99">
        <f>M125/L125</f>
        <v>74.9214903871068</v>
      </c>
      <c r="O125" s="101">
        <f>L125-I125</f>
        <v>0</v>
      </c>
      <c r="P125" s="102">
        <f>N125-K125</f>
        <v>-12.035031352023637</v>
      </c>
      <c r="Q125" s="103">
        <f>N125/K125</f>
        <v>0.86159713945172822</v>
      </c>
      <c r="R125" s="277"/>
      <c r="S125" s="1">
        <v>0.77089120370370368</v>
      </c>
      <c r="T125" s="2">
        <v>0.81944444444444442</v>
      </c>
      <c r="U125" s="104">
        <v>8.0833333333332114</v>
      </c>
      <c r="V125" s="105">
        <v>69.916666666666671</v>
      </c>
      <c r="W125" s="106"/>
      <c r="X125" s="107"/>
      <c r="Y125" s="262"/>
      <c r="Z125" s="263"/>
      <c r="AA125" s="111">
        <f>M125-J125</f>
        <v>-276.80572109654349</v>
      </c>
      <c r="AB125" s="103">
        <f>M125/J125</f>
        <v>0.86159713945172822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1949</v>
      </c>
      <c r="G126" s="95">
        <f t="shared" si="51"/>
        <v>86340.7</v>
      </c>
      <c r="H126" s="96"/>
      <c r="I126" s="97">
        <v>17</v>
      </c>
      <c r="J126" s="98">
        <v>2000</v>
      </c>
      <c r="K126" s="99">
        <f t="shared" si="52"/>
        <v>117.64705882352941</v>
      </c>
      <c r="L126" s="100">
        <v>17</v>
      </c>
      <c r="M126" s="98">
        <f>F126/V126*60</f>
        <v>1720.1274822260364</v>
      </c>
      <c r="N126" s="99">
        <f>M126/L126</f>
        <v>101.18396954270803</v>
      </c>
      <c r="O126" s="101">
        <f>L126-I126</f>
        <v>0</v>
      </c>
      <c r="P126" s="102">
        <f>N126-K126</f>
        <v>-16.463089280821379</v>
      </c>
      <c r="Q126" s="103">
        <f>N126/K126</f>
        <v>0.86006374111301831</v>
      </c>
      <c r="R126" s="277"/>
      <c r="S126" s="1">
        <v>0.82292824074074078</v>
      </c>
      <c r="T126" s="2">
        <v>0.87013888888888891</v>
      </c>
      <c r="U126" s="104">
        <v>5.0166666666667581</v>
      </c>
      <c r="V126" s="105">
        <v>67.983333333333306</v>
      </c>
      <c r="W126" s="106"/>
      <c r="X126" s="107"/>
      <c r="Y126" s="262"/>
      <c r="Z126" s="263"/>
      <c r="AA126" s="111">
        <f>M126-J126</f>
        <v>-279.87251777396364</v>
      </c>
      <c r="AB126" s="103">
        <f>M126/J126</f>
        <v>0.8600637411130182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21</v>
      </c>
      <c r="J140" s="138">
        <f t="shared" si="53"/>
        <v>2000</v>
      </c>
      <c r="K140" s="139">
        <f t="shared" ref="K140" si="54">J140/I140</f>
        <v>95.238095238095241</v>
      </c>
      <c r="L140" s="137">
        <f t="shared" ref="L140:M140" si="55">AVERAGE(L124:L139)</f>
        <v>21</v>
      </c>
      <c r="M140" s="138">
        <f t="shared" si="55"/>
        <v>1723.4809397050828</v>
      </c>
      <c r="N140" s="139">
        <f>M140/L140</f>
        <v>82.070520938337282</v>
      </c>
      <c r="O140" s="140">
        <f>L140-I140</f>
        <v>0</v>
      </c>
      <c r="P140" s="141">
        <f>N140-K140</f>
        <v>-13.167574299757959</v>
      </c>
      <c r="Q140" s="142">
        <f>N140/K140</f>
        <v>0.86174046985254138</v>
      </c>
      <c r="R140" s="278"/>
      <c r="S140" s="143">
        <f>S124</f>
        <v>0.70839120370370368</v>
      </c>
      <c r="T140" s="144">
        <f>INDEX(T124:T139,COUNTA(T124:T139))</f>
        <v>0.87013888888888891</v>
      </c>
      <c r="U140" s="145"/>
      <c r="V140" s="156"/>
      <c r="W140" s="188"/>
      <c r="X140" s="189"/>
      <c r="Y140" s="265"/>
      <c r="Z140" s="266"/>
      <c r="AA140" s="157">
        <f>M140-J140</f>
        <v>-276.51906029491715</v>
      </c>
      <c r="AB140" s="142">
        <f>M140/J140</f>
        <v>0.86174046985254138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2953</v>
      </c>
      <c r="G141" s="159">
        <f t="shared" ref="G141:G143" si="56">E141*F141</f>
        <v>149628.51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1727.4618134546636</v>
      </c>
      <c r="N141" s="163">
        <f>M141/L141</f>
        <v>86.373090672733184</v>
      </c>
      <c r="O141" s="165">
        <f>L141-I141</f>
        <v>0</v>
      </c>
      <c r="P141" s="166">
        <f>N141-K141</f>
        <v>-13.626909327266816</v>
      </c>
      <c r="Q141" s="152">
        <f>N141/K141</f>
        <v>0.86373090672733188</v>
      </c>
      <c r="R141" s="276">
        <f>Q157</f>
        <v>0.86163091905432898</v>
      </c>
      <c r="S141" s="167">
        <v>0.70863425925925927</v>
      </c>
      <c r="T141" s="168">
        <v>0.77986111111111112</v>
      </c>
      <c r="U141" s="169"/>
      <c r="V141" s="170">
        <v>102.56666666666666</v>
      </c>
      <c r="W141" s="168"/>
      <c r="X141" s="171"/>
      <c r="Y141" s="279"/>
      <c r="Z141" s="280"/>
      <c r="AA141" s="109">
        <f>M141-J141</f>
        <v>-272.53818654533643</v>
      </c>
      <c r="AB141" s="152">
        <f>M141/J141</f>
        <v>0.86373090672733177</v>
      </c>
      <c r="AC141" s="267">
        <f>AB157</f>
        <v>0.86163091905432898</v>
      </c>
    </row>
    <row r="142" spans="1:29" ht="15.75" customHeight="1">
      <c r="A142" s="271"/>
      <c r="B142" s="153" t="s">
        <v>169</v>
      </c>
      <c r="C142" s="260" t="s">
        <v>201</v>
      </c>
      <c r="D142" s="261"/>
      <c r="E142" s="93">
        <v>50.67</v>
      </c>
      <c r="F142" s="94">
        <v>884</v>
      </c>
      <c r="G142" s="95">
        <f t="shared" si="56"/>
        <v>44792.28</v>
      </c>
      <c r="H142" s="96"/>
      <c r="I142" s="97">
        <v>22</v>
      </c>
      <c r="J142" s="98">
        <v>2000</v>
      </c>
      <c r="K142" s="99">
        <f t="shared" ref="K142:K143" si="57">J142/I142</f>
        <v>90.909090909090907</v>
      </c>
      <c r="L142" s="100">
        <v>22</v>
      </c>
      <c r="M142" s="98">
        <f>F142/V142*60</f>
        <v>1715.5795148247989</v>
      </c>
      <c r="N142" s="99">
        <f>M142/L142</f>
        <v>77.980887037490859</v>
      </c>
      <c r="O142" s="101">
        <f>L142-I142</f>
        <v>0</v>
      </c>
      <c r="P142" s="102">
        <f>N142-K142</f>
        <v>-12.928203871600047</v>
      </c>
      <c r="Q142" s="103">
        <f>N142/K142</f>
        <v>0.85778975741239949</v>
      </c>
      <c r="R142" s="277"/>
      <c r="S142" s="1">
        <v>0.78547453703703707</v>
      </c>
      <c r="T142" s="2">
        <v>0.80694444444444446</v>
      </c>
      <c r="U142" s="104">
        <v>8.0833333333333712</v>
      </c>
      <c r="V142" s="105">
        <v>30.91666666666665</v>
      </c>
      <c r="W142" s="106"/>
      <c r="X142" s="107"/>
      <c r="Y142" s="262"/>
      <c r="Z142" s="263"/>
      <c r="AA142" s="111">
        <f>M142-J142</f>
        <v>-284.42048517520107</v>
      </c>
      <c r="AB142" s="103">
        <f>M142/J142</f>
        <v>0.85778975741239949</v>
      </c>
      <c r="AC142" s="268"/>
    </row>
    <row r="143" spans="1:29" ht="15.75" customHeight="1">
      <c r="A143" s="271"/>
      <c r="B143" s="153" t="s">
        <v>169</v>
      </c>
      <c r="C143" s="260" t="s">
        <v>203</v>
      </c>
      <c r="D143" s="261"/>
      <c r="E143" s="93">
        <v>47.6</v>
      </c>
      <c r="F143" s="94">
        <v>2475</v>
      </c>
      <c r="G143" s="95">
        <f t="shared" si="56"/>
        <v>117810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1726.7441860465115</v>
      </c>
      <c r="N143" s="99">
        <f>M143/L143</f>
        <v>75.075834175935285</v>
      </c>
      <c r="O143" s="101">
        <f>L143-I143</f>
        <v>0</v>
      </c>
      <c r="P143" s="102">
        <f>N143-K143</f>
        <v>-11.880687563195153</v>
      </c>
      <c r="Q143" s="103">
        <f>N143/K143</f>
        <v>0.86337209302325579</v>
      </c>
      <c r="R143" s="277"/>
      <c r="S143" s="1">
        <v>0.8125</v>
      </c>
      <c r="T143" s="2">
        <v>0.87222222222222223</v>
      </c>
      <c r="U143" s="104">
        <v>7.9999999999999716</v>
      </c>
      <c r="V143" s="105">
        <v>86.000000000000014</v>
      </c>
      <c r="W143" s="106"/>
      <c r="X143" s="107"/>
      <c r="Y143" s="262"/>
      <c r="Z143" s="263"/>
      <c r="AA143" s="111">
        <f>M143-J143</f>
        <v>-273.25581395348854</v>
      </c>
      <c r="AB143" s="103">
        <f>M143/J143</f>
        <v>0.86337209302325568</v>
      </c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21.666666666666668</v>
      </c>
      <c r="J157" s="138">
        <f t="shared" si="58"/>
        <v>2000</v>
      </c>
      <c r="K157" s="139">
        <f t="shared" ref="K157" si="59">J157/I157</f>
        <v>92.307692307692307</v>
      </c>
      <c r="L157" s="137">
        <f t="shared" ref="L157:M157" si="60">AVERAGE(L141:L156)</f>
        <v>21.666666666666668</v>
      </c>
      <c r="M157" s="138">
        <f t="shared" si="60"/>
        <v>1723.2618381086579</v>
      </c>
      <c r="N157" s="139">
        <f>M157/L157</f>
        <v>79.535161758861136</v>
      </c>
      <c r="O157" s="140">
        <f>L157-I157</f>
        <v>0</v>
      </c>
      <c r="P157" s="141">
        <f>N157-K157</f>
        <v>-12.77253054883117</v>
      </c>
      <c r="Q157" s="142">
        <f>N157/K157</f>
        <v>0.86163091905432898</v>
      </c>
      <c r="R157" s="278"/>
      <c r="S157" s="143">
        <f>S141</f>
        <v>0.70863425925925927</v>
      </c>
      <c r="T157" s="144">
        <f>INDEX(T141:T156,COUNTA(T141:T156))</f>
        <v>0.87222222222222223</v>
      </c>
      <c r="U157" s="145"/>
      <c r="V157" s="156"/>
      <c r="W157" s="135"/>
      <c r="X157" s="139"/>
      <c r="Y157" s="265"/>
      <c r="Z157" s="266"/>
      <c r="AA157" s="157">
        <f>M157-J157</f>
        <v>-276.73816189134209</v>
      </c>
      <c r="AB157" s="142">
        <f>M157/J157</f>
        <v>0.86163091905432898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234" priority="3" operator="greaterThan">
      <formula>0</formula>
    </cfRule>
  </conditionalFormatting>
  <conditionalFormatting sqref="P5:P157 AA5:AA157">
    <cfRule type="cellIs" dxfId="233" priority="6" operator="lessThan">
      <formula>0</formula>
    </cfRule>
  </conditionalFormatting>
  <conditionalFormatting sqref="Q5:Q157 AB5:AB157">
    <cfRule type="cellIs" dxfId="232" priority="4" operator="greaterThan">
      <formula>1</formula>
    </cfRule>
    <cfRule type="cellIs" dxfId="231" priority="5" operator="lessThan">
      <formula>0.8</formula>
    </cfRule>
  </conditionalFormatting>
  <conditionalFormatting sqref="R5:R157 AC124">
    <cfRule type="cellIs" dxfId="230" priority="7" operator="lessThan">
      <formula>0.8</formula>
    </cfRule>
  </conditionalFormatting>
  <conditionalFormatting sqref="AC5:AC22 AC56:AC91">
    <cfRule type="cellIs" dxfId="229" priority="9" operator="lessThan">
      <formula>0.8</formula>
    </cfRule>
  </conditionalFormatting>
  <conditionalFormatting sqref="AC39">
    <cfRule type="cellIs" dxfId="228" priority="12" operator="lessThan">
      <formula>0.8</formula>
    </cfRule>
  </conditionalFormatting>
  <conditionalFormatting sqref="AC54">
    <cfRule type="cellIs" dxfId="227" priority="11" operator="lessThan">
      <formula>0.8</formula>
    </cfRule>
  </conditionalFormatting>
  <conditionalFormatting sqref="AC97:AC105">
    <cfRule type="cellIs" dxfId="226" priority="10" operator="lessThan">
      <formula>0.8</formula>
    </cfRule>
  </conditionalFormatting>
  <conditionalFormatting sqref="AC107:AC112">
    <cfRule type="cellIs" dxfId="225" priority="8" operator="lessThan">
      <formula>0.8</formula>
    </cfRule>
  </conditionalFormatting>
  <conditionalFormatting sqref="AC139">
    <cfRule type="cellIs" dxfId="224" priority="2" operator="lessThan">
      <formula>0.8</formula>
    </cfRule>
  </conditionalFormatting>
  <conditionalFormatting sqref="AC141:AC157">
    <cfRule type="cellIs" dxfId="223" priority="1" operator="lessThan">
      <formula>0.8</formula>
    </cfRule>
  </conditionalFormatting>
  <dataValidations count="1">
    <dataValidation type="list" allowBlank="1" showInputMessage="1" showErrorMessage="1" sqref="Y5:Z157" xr:uid="{EB69FE34-1A02-41AB-9B83-2406DC36E889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C532-20E8-4E96-8E99-2845937B0DF3}">
  <sheetPr>
    <tabColor theme="9" tint="0.59999389629810485"/>
  </sheetPr>
  <dimension ref="B1:AR36"/>
  <sheetViews>
    <sheetView zoomScale="70" zoomScaleNormal="70" workbookViewId="0">
      <selection activeCell="R39" sqref="R39:R5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235</v>
      </c>
      <c r="D3" s="249"/>
      <c r="E3" s="7" t="s">
        <v>2</v>
      </c>
      <c r="F3" s="250">
        <f>'0908(18度C)'!D1+'0908(4度C)'!D1</f>
        <v>259999</v>
      </c>
      <c r="G3" s="251"/>
      <c r="H3" s="7" t="s">
        <v>3</v>
      </c>
      <c r="I3" s="252">
        <f>'0908(18度C)'!F1+'0908(4度C)'!F1</f>
        <v>7945762.290000001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467.64590911573328</v>
      </c>
      <c r="F6" s="227" t="e">
        <f>AVERAGE(#REF!,D13:K13)</f>
        <v>#REF!</v>
      </c>
      <c r="G6" s="228">
        <f>AVERAGE(D13:K13)</f>
        <v>175.09849452920659</v>
      </c>
      <c r="H6" s="229"/>
      <c r="I6" s="228">
        <f>AVERAGE(L13:O13)</f>
        <v>93.772893772893781</v>
      </c>
      <c r="J6" s="229"/>
      <c r="K6" s="228">
        <f>AVERAGE(D27:O27)</f>
        <v>614.16247430946589</v>
      </c>
      <c r="L6" s="229"/>
      <c r="M6" s="228">
        <f>AVERAGE(P27:X27)</f>
        <v>762.63957185493939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401.58864409144559</v>
      </c>
      <c r="F7" s="231" t="e">
        <f>AVERAGE(#REF!,D14:K14)</f>
        <v>#REF!</v>
      </c>
      <c r="G7" s="218">
        <f>AVERAGE(D14:K14)</f>
        <v>151.06812664143672</v>
      </c>
      <c r="H7" s="219"/>
      <c r="I7" s="218">
        <f>AVERAGE(L14:O14)</f>
        <v>80.645159367868203</v>
      </c>
      <c r="J7" s="219"/>
      <c r="K7" s="218">
        <f>AVERAGE(D28:O28)</f>
        <v>527.54476288645492</v>
      </c>
      <c r="L7" s="219"/>
      <c r="M7" s="218">
        <f>AVERAGE(P28:X28)</f>
        <v>653.89493743013747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0.86077826869138707</v>
      </c>
      <c r="F8" s="223" t="e">
        <f>AVERAGE(D15:K15,#REF!)</f>
        <v>#REF!</v>
      </c>
      <c r="G8" s="224">
        <f>AVERAGE(D15:K15)</f>
        <v>0.86451480775848155</v>
      </c>
      <c r="H8" s="225"/>
      <c r="I8" s="224">
        <f>AVERAGE(L15:O15)</f>
        <v>0.8599946172142322</v>
      </c>
      <c r="J8" s="225"/>
      <c r="K8" s="224">
        <f>AVERAGE(D29:O29)</f>
        <v>0.85814451871718489</v>
      </c>
      <c r="L8" s="225"/>
      <c r="M8" s="224">
        <f>AVERAGE(P29:X29)</f>
        <v>0.8597528985753975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77.922077922077918</v>
      </c>
      <c r="F13" s="24">
        <v>82.10526315789474</v>
      </c>
      <c r="G13" s="24">
        <v>88.235294117647058</v>
      </c>
      <c r="H13" s="24">
        <v>178.02197802197801</v>
      </c>
      <c r="I13" s="24">
        <v>250.92</v>
      </c>
      <c r="J13" s="24" t="s">
        <v>36</v>
      </c>
      <c r="K13" s="54">
        <v>433.33333333333331</v>
      </c>
      <c r="L13" s="23" t="s">
        <v>36</v>
      </c>
      <c r="M13" s="66" t="s">
        <v>36</v>
      </c>
      <c r="N13" s="24">
        <v>95.238095238095241</v>
      </c>
      <c r="O13" s="25">
        <v>92.307692307692307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101.11717843485638</v>
      </c>
      <c r="E14" s="28">
        <v>67.057357073674012</v>
      </c>
      <c r="F14" s="28">
        <v>70.960003893321286</v>
      </c>
      <c r="G14" s="28">
        <v>76.492425140221982</v>
      </c>
      <c r="H14" s="28">
        <v>152.91055902832329</v>
      </c>
      <c r="I14" s="28">
        <v>216.79712971607898</v>
      </c>
      <c r="J14" s="28" t="s">
        <v>36</v>
      </c>
      <c r="K14" s="55">
        <v>372.14223320358116</v>
      </c>
      <c r="L14" s="27" t="s">
        <v>36</v>
      </c>
      <c r="M14" s="67" t="s">
        <v>36</v>
      </c>
      <c r="N14" s="28">
        <v>81.967655626039971</v>
      </c>
      <c r="O14" s="29">
        <v>79.322663109696435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0.87812286535533168</v>
      </c>
      <c r="E15" s="32">
        <f t="shared" si="0"/>
        <v>0.86056941577881652</v>
      </c>
      <c r="F15" s="32">
        <f t="shared" si="0"/>
        <v>0.86425645767506687</v>
      </c>
      <c r="G15" s="32">
        <f t="shared" si="0"/>
        <v>0.8669141515891825</v>
      </c>
      <c r="H15" s="32">
        <f t="shared" si="0"/>
        <v>0.85894202910971729</v>
      </c>
      <c r="I15" s="32">
        <f t="shared" si="0"/>
        <v>0.86400896586991471</v>
      </c>
      <c r="J15" s="32" t="s">
        <v>36</v>
      </c>
      <c r="K15" s="56">
        <f t="shared" ref="K15" si="1">K14/K13</f>
        <v>0.85878976893134118</v>
      </c>
      <c r="L15" s="31" t="s">
        <v>36</v>
      </c>
      <c r="M15" s="68" t="s">
        <v>36</v>
      </c>
      <c r="N15" s="32">
        <f t="shared" ref="N15:O15" si="2">N14/N13</f>
        <v>0.86066038407341972</v>
      </c>
      <c r="O15" s="33">
        <f t="shared" si="2"/>
        <v>0.85932885035504469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0.25026620370370373</v>
      </c>
      <c r="F16" s="2">
        <v>0.29166666666666669</v>
      </c>
      <c r="G16" s="2">
        <v>0.29166666666666669</v>
      </c>
      <c r="H16" s="2">
        <v>0.16666666666666666</v>
      </c>
      <c r="I16" s="2">
        <v>0.25</v>
      </c>
      <c r="J16" s="2" t="s">
        <v>36</v>
      </c>
      <c r="K16" s="3">
        <v>0.23783564814814814</v>
      </c>
      <c r="L16" s="1" t="s">
        <v>36</v>
      </c>
      <c r="M16" s="69" t="s">
        <v>36</v>
      </c>
      <c r="N16" s="2">
        <v>0.708587962962963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0.54796296296296299</v>
      </c>
      <c r="E17" s="2">
        <v>0.6628356481481481</v>
      </c>
      <c r="F17" s="2">
        <v>0.63644675925925931</v>
      </c>
      <c r="G17" s="2">
        <v>0.62638888888888888</v>
      </c>
      <c r="H17" s="2">
        <v>0.6806712962962963</v>
      </c>
      <c r="I17" s="2">
        <v>0.56944444444444442</v>
      </c>
      <c r="J17" s="2" t="s">
        <v>36</v>
      </c>
      <c r="K17" s="3">
        <v>0.41597222222222224</v>
      </c>
      <c r="L17" s="1" t="s">
        <v>36</v>
      </c>
      <c r="M17" s="69" t="s">
        <v>36</v>
      </c>
      <c r="N17" s="2">
        <v>0.87596064814814811</v>
      </c>
      <c r="O17" s="4">
        <v>0.86745370370370367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25.666666666666668</v>
      </c>
      <c r="F18" s="35">
        <v>23.75</v>
      </c>
      <c r="G18" s="35">
        <v>22.666666666666668</v>
      </c>
      <c r="H18" s="35">
        <v>20.222222222222221</v>
      </c>
      <c r="I18" s="35">
        <v>12.5</v>
      </c>
      <c r="J18" s="35" t="s">
        <v>36</v>
      </c>
      <c r="K18" s="57">
        <v>6</v>
      </c>
      <c r="L18" s="34" t="s">
        <v>36</v>
      </c>
      <c r="M18" s="70" t="s">
        <v>36</v>
      </c>
      <c r="N18" s="35">
        <v>21</v>
      </c>
      <c r="O18" s="36">
        <v>21.666666666666668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1023.5294117647059</v>
      </c>
      <c r="O27" s="24">
        <v>845.4545454545455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165.17106388127152</v>
      </c>
      <c r="E28" s="28" t="s">
        <v>36</v>
      </c>
      <c r="F28" s="28" t="s">
        <v>36</v>
      </c>
      <c r="G28" s="28">
        <v>223.87434200170566</v>
      </c>
      <c r="H28" s="28">
        <v>362.04727015389375</v>
      </c>
      <c r="I28" s="28" t="s">
        <v>36</v>
      </c>
      <c r="J28" s="28">
        <v>595.43181818181802</v>
      </c>
      <c r="K28" s="28" t="s">
        <v>36</v>
      </c>
      <c r="L28" s="28" t="s">
        <v>36</v>
      </c>
      <c r="M28" s="28">
        <v>750.18866626750957</v>
      </c>
      <c r="N28" s="28">
        <v>866.94081404073188</v>
      </c>
      <c r="O28" s="28">
        <v>729.1593656782544</v>
      </c>
      <c r="P28" s="27">
        <v>194.02236160115334</v>
      </c>
      <c r="Q28" s="28" t="s">
        <v>36</v>
      </c>
      <c r="R28" s="28" t="s">
        <v>36</v>
      </c>
      <c r="S28" s="28">
        <v>601.10981308411203</v>
      </c>
      <c r="T28" s="28">
        <v>717.2491827701358</v>
      </c>
      <c r="U28" s="28" t="s">
        <v>36</v>
      </c>
      <c r="V28" s="28">
        <v>670.96150898128269</v>
      </c>
      <c r="W28" s="28">
        <v>1006.7252067880339</v>
      </c>
      <c r="X28" s="29">
        <v>733.30155135610721</v>
      </c>
    </row>
    <row r="29" spans="2:44" ht="40.15" customHeight="1">
      <c r="B29" s="206"/>
      <c r="C29" s="30" t="s">
        <v>38</v>
      </c>
      <c r="D29" s="32">
        <f>D28/D27</f>
        <v>0.85790042345909434</v>
      </c>
      <c r="E29" s="32" t="s">
        <v>36</v>
      </c>
      <c r="F29" s="32" t="s">
        <v>36</v>
      </c>
      <c r="G29" s="32">
        <f>G28/G27</f>
        <v>0.85818497767320501</v>
      </c>
      <c r="H29" s="32">
        <f>H28/H27</f>
        <v>0.83549370035513948</v>
      </c>
      <c r="I29" s="32" t="s">
        <v>36</v>
      </c>
      <c r="J29" s="32">
        <f>J28/J27</f>
        <v>0.88212121212121186</v>
      </c>
      <c r="K29" s="32" t="s">
        <v>36</v>
      </c>
      <c r="L29" s="32" t="s">
        <v>36</v>
      </c>
      <c r="M29" s="32">
        <f>M28/M27</f>
        <v>0.86385361570198071</v>
      </c>
      <c r="N29" s="32">
        <f>N28/N27</f>
        <v>0.84701114015473811</v>
      </c>
      <c r="O29" s="32">
        <f>O28/O27</f>
        <v>0.8624465615549245</v>
      </c>
      <c r="P29" s="31">
        <f>P28/P27</f>
        <v>0.85602441600995682</v>
      </c>
      <c r="Q29" s="32" t="s">
        <v>36</v>
      </c>
      <c r="R29" s="32" t="s">
        <v>36</v>
      </c>
      <c r="S29" s="32">
        <f>S28/S27</f>
        <v>0.89053305642090674</v>
      </c>
      <c r="T29" s="32">
        <f>T28/T27</f>
        <v>0.85709021840456479</v>
      </c>
      <c r="U29" s="32" t="s">
        <v>36</v>
      </c>
      <c r="V29" s="32">
        <f>V28/V27</f>
        <v>0.86411709490013677</v>
      </c>
      <c r="W29" s="32">
        <f>W28/W27</f>
        <v>0.83893767232336158</v>
      </c>
      <c r="X29" s="33">
        <f>X28/X27</f>
        <v>0.85181493339345793</v>
      </c>
    </row>
    <row r="30" spans="2:44" ht="17.25" customHeight="1">
      <c r="B30" s="207" t="s">
        <v>39</v>
      </c>
      <c r="C30" s="15" t="s">
        <v>40</v>
      </c>
      <c r="D30" s="2">
        <v>0.38215277777777779</v>
      </c>
      <c r="E30" s="2" t="s">
        <v>36</v>
      </c>
      <c r="F30" s="2" t="s">
        <v>36</v>
      </c>
      <c r="G30" s="2">
        <v>0.3159837962962963</v>
      </c>
      <c r="H30" s="2">
        <v>0.16666666666666666</v>
      </c>
      <c r="I30" s="2" t="s">
        <v>36</v>
      </c>
      <c r="J30" s="2">
        <v>0.2502314814814815</v>
      </c>
      <c r="K30" s="2" t="s">
        <v>36</v>
      </c>
      <c r="L30" s="2" t="s">
        <v>36</v>
      </c>
      <c r="M30" s="2">
        <v>0.16697916666666668</v>
      </c>
      <c r="N30" s="2">
        <v>0.16666666666666666</v>
      </c>
      <c r="O30" s="2">
        <v>0.16666666666666666</v>
      </c>
      <c r="P30" s="1">
        <v>0.70833333333333337</v>
      </c>
      <c r="Q30" s="2" t="s">
        <v>36</v>
      </c>
      <c r="R30" s="2" t="s">
        <v>36</v>
      </c>
      <c r="S30" s="2">
        <v>0.70847222222222217</v>
      </c>
      <c r="T30" s="2">
        <v>0.7086689814814815</v>
      </c>
      <c r="U30" s="2" t="s">
        <v>36</v>
      </c>
      <c r="V30" s="2">
        <v>0.70833333333333337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0.46319444444444446</v>
      </c>
      <c r="E31" s="2" t="s">
        <v>36</v>
      </c>
      <c r="F31" s="2" t="s">
        <v>36</v>
      </c>
      <c r="G31" s="2">
        <v>0.37792824074074072</v>
      </c>
      <c r="H31" s="2">
        <v>0.2328587962962963</v>
      </c>
      <c r="I31" s="2" t="s">
        <v>36</v>
      </c>
      <c r="J31" s="2">
        <v>0.35208333333333336</v>
      </c>
      <c r="K31" s="2" t="s">
        <v>36</v>
      </c>
      <c r="L31" s="2" t="s">
        <v>36</v>
      </c>
      <c r="M31" s="2">
        <v>0.42499999999999999</v>
      </c>
      <c r="N31" s="2">
        <v>0.48136574074074073</v>
      </c>
      <c r="O31" s="2">
        <v>0.44374999999999998</v>
      </c>
      <c r="P31" s="1">
        <v>0.85763888888888884</v>
      </c>
      <c r="Q31" s="2" t="s">
        <v>36</v>
      </c>
      <c r="R31" s="2" t="s">
        <v>36</v>
      </c>
      <c r="S31" s="2">
        <v>0.88680555555555551</v>
      </c>
      <c r="T31" s="2">
        <v>0.96203703703703702</v>
      </c>
      <c r="U31" s="2" t="s">
        <v>36</v>
      </c>
      <c r="V31" s="2">
        <v>0.96319444444444446</v>
      </c>
      <c r="W31" s="2">
        <v>1.0056712962962964</v>
      </c>
      <c r="X31" s="4">
        <v>1.0259259259259259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3.4</v>
      </c>
      <c r="O32" s="35">
        <v>3.6666666666666665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167D-888C-40F0-8795-4E26B73FDE10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146925</v>
      </c>
      <c r="E1" s="77" t="s">
        <v>3</v>
      </c>
      <c r="F1" s="78">
        <f>SUM(G5:G225)</f>
        <v>2955031.9500000007</v>
      </c>
      <c r="G1" s="79" t="s">
        <v>73</v>
      </c>
      <c r="H1" s="80">
        <f>L21+L38+L55+L72+L89+L106+L123+L140+L157+L174+L191+L208+L225</f>
        <v>82.749999999999986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45908</v>
      </c>
      <c r="B2" s="326"/>
      <c r="C2" s="82" t="s">
        <v>34</v>
      </c>
      <c r="D2" s="83">
        <f>AVERAGE(N21,N38,N55,N72,N89,N106,N123,N140,N157,N174,N191,N208,N225)</f>
        <v>585.86022806046219</v>
      </c>
      <c r="E2" s="83" t="s">
        <v>80</v>
      </c>
      <c r="F2" s="84">
        <f>F1/D1</f>
        <v>20.112519652884128</v>
      </c>
      <c r="G2" s="85" t="s">
        <v>81</v>
      </c>
      <c r="H2" s="86">
        <f>COUNT(H5:H225)</f>
        <v>5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2606</v>
      </c>
      <c r="G5" s="95">
        <f t="shared" ref="G5:G6" si="0">E5*F5</f>
        <v>77789.100000000006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2807.1813285457811</v>
      </c>
      <c r="N5" s="99">
        <f>M5/L5</f>
        <v>165.12831344386947</v>
      </c>
      <c r="O5" s="101">
        <f>L5-I5</f>
        <v>0</v>
      </c>
      <c r="P5" s="102">
        <f>N5-K5</f>
        <v>-27.401098320836411</v>
      </c>
      <c r="Q5" s="103">
        <f>N5/K5</f>
        <v>0.85767837719088935</v>
      </c>
      <c r="R5" s="277">
        <f>Q21</f>
        <v>0.85790042345909434</v>
      </c>
      <c r="S5" s="1">
        <v>0.38215277777777779</v>
      </c>
      <c r="T5" s="2">
        <v>0.42083333333333334</v>
      </c>
      <c r="U5" s="104">
        <v>7.2333333333333183</v>
      </c>
      <c r="V5" s="105">
        <v>55.699999999999996</v>
      </c>
      <c r="W5" s="106"/>
      <c r="X5" s="107"/>
      <c r="Y5" s="279"/>
      <c r="Z5" s="280"/>
      <c r="AA5" s="109">
        <f>M5-J5</f>
        <v>-465.81867145421893</v>
      </c>
      <c r="AB5" s="110">
        <f>M5/J5</f>
        <v>0.85767837719088946</v>
      </c>
      <c r="AC5" s="292">
        <f>AB21</f>
        <v>0.85790042345909434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2566</v>
      </c>
      <c r="G6" s="95">
        <f t="shared" si="0"/>
        <v>75748.319999999992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2808.6348434174502</v>
      </c>
      <c r="N6" s="99">
        <f>M6/L6</f>
        <v>165.21381431867354</v>
      </c>
      <c r="O6" s="101">
        <f>L6-I6</f>
        <v>0</v>
      </c>
      <c r="P6" s="102">
        <f>N6-K6</f>
        <v>-27.315597446032342</v>
      </c>
      <c r="Q6" s="103">
        <f>N6/K6</f>
        <v>0.85812246972729922</v>
      </c>
      <c r="R6" s="277"/>
      <c r="S6" s="1">
        <v>0.42512731481481481</v>
      </c>
      <c r="T6" s="2">
        <v>0.46319444444444446</v>
      </c>
      <c r="U6" s="104">
        <v>6.183333333333314</v>
      </c>
      <c r="V6" s="105">
        <v>54.816666666666706</v>
      </c>
      <c r="W6" s="106">
        <v>0.46319444444444446</v>
      </c>
      <c r="X6" s="107">
        <v>0.50277777777777766</v>
      </c>
      <c r="Y6" s="262"/>
      <c r="Z6" s="263"/>
      <c r="AA6" s="111">
        <f>M6-J6</f>
        <v>-464.36515658254984</v>
      </c>
      <c r="AB6" s="112">
        <f>M6/J6</f>
        <v>0.85812246972729911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2807.9080859816158</v>
      </c>
      <c r="N21" s="139">
        <f>M21/L21</f>
        <v>165.17106388127152</v>
      </c>
      <c r="O21" s="140">
        <f>L21-I21</f>
        <v>0</v>
      </c>
      <c r="P21" s="141">
        <f>N21-K21</f>
        <v>-27.358347883434362</v>
      </c>
      <c r="Q21" s="142">
        <f>N21/K21</f>
        <v>0.85790042345909434</v>
      </c>
      <c r="R21" s="278"/>
      <c r="S21" s="143">
        <f>S5</f>
        <v>0.38215277777777779</v>
      </c>
      <c r="T21" s="144">
        <f>INDEX(T5:T20,COUNTA(T5:T20))</f>
        <v>0.46319444444444446</v>
      </c>
      <c r="U21" s="145"/>
      <c r="V21" s="145"/>
      <c r="W21" s="146"/>
      <c r="X21" s="147"/>
      <c r="Y21" s="265"/>
      <c r="Z21" s="266"/>
      <c r="AA21" s="148">
        <f>M21-J21</f>
        <v>-465.09191401838416</v>
      </c>
      <c r="AB21" s="149">
        <f>M21/J21</f>
        <v>0.85790042345909434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1201</v>
      </c>
      <c r="G22" s="95">
        <f t="shared" ref="G22:G23" si="5">E22*F22</f>
        <v>30649.52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2575.1042287075684</v>
      </c>
      <c r="N22" s="99">
        <f>M22/L22</f>
        <v>214.59201905896404</v>
      </c>
      <c r="O22" s="101">
        <f>L22-I22</f>
        <v>0</v>
      </c>
      <c r="P22" s="102">
        <f>N22-K22</f>
        <v>-35.407980941035959</v>
      </c>
      <c r="Q22" s="103">
        <f>N22/K22</f>
        <v>0.8583680762358562</v>
      </c>
      <c r="R22" s="276">
        <f>Q38</f>
        <v>0.85818497767320501</v>
      </c>
      <c r="S22" s="1">
        <v>0.3159837962962963</v>
      </c>
      <c r="T22" s="2">
        <v>0.33541666666666664</v>
      </c>
      <c r="U22" s="104">
        <v>4.0166666666666817</v>
      </c>
      <c r="V22" s="105">
        <v>27.983333333333285</v>
      </c>
      <c r="W22" s="106"/>
      <c r="X22" s="151"/>
      <c r="Y22" s="279"/>
      <c r="Z22" s="280"/>
      <c r="AA22" s="109">
        <f>M22-J22</f>
        <v>-424.89577129243162</v>
      </c>
      <c r="AB22" s="152">
        <f>M22/J22</f>
        <v>0.85836807623585609</v>
      </c>
      <c r="AC22" s="267">
        <f>AB38</f>
        <v>0.85818497767320501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2283</v>
      </c>
      <c r="G23" s="95">
        <f t="shared" si="5"/>
        <v>58536.12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2574.0056373316615</v>
      </c>
      <c r="N23" s="99">
        <f>M23/L23</f>
        <v>234.00051248469651</v>
      </c>
      <c r="O23" s="101">
        <f>L23-I23</f>
        <v>0</v>
      </c>
      <c r="P23" s="102">
        <f>N23-K23</f>
        <v>-38.726760242576233</v>
      </c>
      <c r="Q23" s="103">
        <f>N23/K23</f>
        <v>0.85800187911055381</v>
      </c>
      <c r="R23" s="277"/>
      <c r="S23" s="1">
        <v>0.34097222222222218</v>
      </c>
      <c r="T23" s="2">
        <v>0.37792824074074072</v>
      </c>
      <c r="U23" s="104">
        <v>7.9999999999999716</v>
      </c>
      <c r="V23" s="105">
        <v>53.216666666666697</v>
      </c>
      <c r="W23" s="106"/>
      <c r="X23" s="107"/>
      <c r="Y23" s="262"/>
      <c r="Z23" s="263"/>
      <c r="AA23" s="111">
        <f>M23-J23</f>
        <v>-425.99436266833845</v>
      </c>
      <c r="AB23" s="103">
        <f>M23/J23</f>
        <v>0.85800187911055381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2574.554933019615</v>
      </c>
      <c r="N38" s="139">
        <f>M38/L38</f>
        <v>223.87434200170566</v>
      </c>
      <c r="O38" s="140">
        <f>L38-I38</f>
        <v>0</v>
      </c>
      <c r="P38" s="141">
        <f>N38-K38</f>
        <v>-36.995223215685655</v>
      </c>
      <c r="Q38" s="142">
        <f>N38/K38</f>
        <v>0.85818497767320501</v>
      </c>
      <c r="R38" s="278"/>
      <c r="S38" s="143">
        <f>S22</f>
        <v>0.3159837962962963</v>
      </c>
      <c r="T38" s="144">
        <f>INDEX(T22:T37,COUNTA(T22:T37))</f>
        <v>0.37792824074074072</v>
      </c>
      <c r="U38" s="145"/>
      <c r="V38" s="156"/>
      <c r="W38" s="135"/>
      <c r="X38" s="139"/>
      <c r="Y38" s="265"/>
      <c r="Z38" s="266"/>
      <c r="AA38" s="157">
        <f>M38-J38</f>
        <v>-425.44506698038504</v>
      </c>
      <c r="AB38" s="142">
        <f>M38/J38</f>
        <v>0.85818497767320501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1056</v>
      </c>
      <c r="G39" s="159">
        <f t="shared" ref="G39:G41" si="9">E39*F39</f>
        <v>14847.36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2173.5849056603774</v>
      </c>
      <c r="N39" s="163">
        <f>M39/L39</f>
        <v>362.26415094339626</v>
      </c>
      <c r="O39" s="165">
        <f>L39-I39</f>
        <v>0</v>
      </c>
      <c r="P39" s="166">
        <f>N39-K39</f>
        <v>-71.069182389937055</v>
      </c>
      <c r="Q39" s="152">
        <f>N39/K39</f>
        <v>0.83599419448476064</v>
      </c>
      <c r="R39" s="276">
        <f>Q55</f>
        <v>0.83549370035513948</v>
      </c>
      <c r="S39" s="167">
        <v>0.16666666666666666</v>
      </c>
      <c r="T39" s="168">
        <v>0.18690972222222221</v>
      </c>
      <c r="U39" s="169"/>
      <c r="V39" s="170">
        <v>29.15</v>
      </c>
      <c r="W39" s="168"/>
      <c r="X39" s="171"/>
      <c r="Y39" s="279"/>
      <c r="Z39" s="280"/>
      <c r="AA39" s="109">
        <f>M39-J39</f>
        <v>-426.41509433962256</v>
      </c>
      <c r="AB39" s="152">
        <f>M39/J39</f>
        <v>0.83599419448476053</v>
      </c>
      <c r="AC39" s="267">
        <f>AB55</f>
        <v>0.83549370035513937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1269</v>
      </c>
      <c r="G40" s="95">
        <f t="shared" si="9"/>
        <v>18793.89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2178.5407725321866</v>
      </c>
      <c r="N40" s="99">
        <f>M40/L40</f>
        <v>363.09012875536445</v>
      </c>
      <c r="O40" s="101">
        <f>L40-I40</f>
        <v>0</v>
      </c>
      <c r="P40" s="102">
        <f>N40-K40</f>
        <v>-70.243204577968868</v>
      </c>
      <c r="Q40" s="103">
        <f>N40/K40</f>
        <v>0.83790029712776415</v>
      </c>
      <c r="R40" s="277"/>
      <c r="S40" s="1">
        <v>0.19170138888888888</v>
      </c>
      <c r="T40" s="2">
        <v>0.21597222222222223</v>
      </c>
      <c r="U40" s="104">
        <v>6.8999999999999995</v>
      </c>
      <c r="V40" s="105">
        <v>34.950000000000031</v>
      </c>
      <c r="W40" s="106"/>
      <c r="X40" s="113"/>
      <c r="Y40" s="262"/>
      <c r="Z40" s="263"/>
      <c r="AA40" s="111">
        <f>M40-J40</f>
        <v>-421.45922746781343</v>
      </c>
      <c r="AB40" s="103">
        <f>M40/J40</f>
        <v>0.83790029712776404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733</v>
      </c>
      <c r="G41" s="95">
        <f t="shared" si="9"/>
        <v>13098.710000000001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2164.7251845775222</v>
      </c>
      <c r="N41" s="99">
        <f>M41/L41</f>
        <v>360.78753076292037</v>
      </c>
      <c r="O41" s="101">
        <f>L41-I41</f>
        <v>0</v>
      </c>
      <c r="P41" s="102">
        <f>N41-K41</f>
        <v>-72.545802570412945</v>
      </c>
      <c r="Q41" s="103">
        <f>N41/K41</f>
        <v>0.8325866094528932</v>
      </c>
      <c r="R41" s="277"/>
      <c r="S41" s="1">
        <v>0.21875</v>
      </c>
      <c r="T41" s="2">
        <v>0.2328587962962963</v>
      </c>
      <c r="U41" s="104">
        <v>3.9999999999999858</v>
      </c>
      <c r="V41" s="105">
        <v>20.31666666666667</v>
      </c>
      <c r="W41" s="106"/>
      <c r="X41" s="113"/>
      <c r="Y41" s="262"/>
      <c r="Z41" s="263"/>
      <c r="AA41" s="111">
        <f>M41-J41</f>
        <v>-435.27481542247779</v>
      </c>
      <c r="AB41" s="103">
        <f>M41/J41</f>
        <v>0.8325866094528932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2172.2836209233624</v>
      </c>
      <c r="N55" s="139">
        <f>M55/L55</f>
        <v>362.04727015389375</v>
      </c>
      <c r="O55" s="140">
        <f>L55-I55</f>
        <v>0</v>
      </c>
      <c r="P55" s="141">
        <f>N55-K55</f>
        <v>-71.286063179439566</v>
      </c>
      <c r="Q55" s="142">
        <f>N55/K55</f>
        <v>0.83549370035513948</v>
      </c>
      <c r="R55" s="278"/>
      <c r="S55" s="143">
        <f>S39</f>
        <v>0.16666666666666666</v>
      </c>
      <c r="T55" s="144">
        <f>INDEX(T39:T54,COUNTA(T39:T54))</f>
        <v>0.2328587962962963</v>
      </c>
      <c r="U55" s="145"/>
      <c r="V55" s="156"/>
      <c r="W55" s="135"/>
      <c r="X55" s="139"/>
      <c r="Y55" s="265"/>
      <c r="Z55" s="266"/>
      <c r="AA55" s="157">
        <f>M55-J55</f>
        <v>-427.71637907663762</v>
      </c>
      <c r="AB55" s="142">
        <f>M55/J55</f>
        <v>0.83549370035513937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5822</v>
      </c>
      <c r="G56" s="159">
        <f t="shared" ref="G56" si="14">E56*F56</f>
        <v>81682.66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2381.7272727272721</v>
      </c>
      <c r="N56" s="163">
        <f>M56/L56</f>
        <v>595.43181818181802</v>
      </c>
      <c r="O56" s="165">
        <f>L56-I56</f>
        <v>0</v>
      </c>
      <c r="P56" s="166">
        <f>N56-K56</f>
        <v>-79.568181818181984</v>
      </c>
      <c r="Q56" s="152">
        <f>N56/K56</f>
        <v>0.88212121212121186</v>
      </c>
      <c r="R56" s="276">
        <f>Q72</f>
        <v>0.88212121212121186</v>
      </c>
      <c r="S56" s="167">
        <v>0.2502314814814815</v>
      </c>
      <c r="T56" s="168">
        <v>0.35208333333333336</v>
      </c>
      <c r="U56" s="169"/>
      <c r="V56" s="170">
        <v>146.66666666666669</v>
      </c>
      <c r="W56" s="173"/>
      <c r="X56" s="151"/>
      <c r="Y56" s="279"/>
      <c r="Z56" s="280"/>
      <c r="AA56" s="109">
        <f>M56-J56</f>
        <v>-318.27272727272793</v>
      </c>
      <c r="AB56" s="152">
        <f>M56/J56</f>
        <v>0.88212121212121186</v>
      </c>
      <c r="AC56" s="267">
        <f>AB72</f>
        <v>0.88212121212121186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2381.7272727272721</v>
      </c>
      <c r="N72" s="139">
        <f t="shared" ref="N72:N77" si="18">M72/L72</f>
        <v>595.43181818181802</v>
      </c>
      <c r="O72" s="140">
        <f t="shared" ref="O72:O77" si="19">L72-I72</f>
        <v>0</v>
      </c>
      <c r="P72" s="141">
        <f t="shared" ref="P72:P77" si="20">N72-K72</f>
        <v>-79.568181818181984</v>
      </c>
      <c r="Q72" s="142">
        <f t="shared" ref="Q72:Q77" si="21">N72/K72</f>
        <v>0.88212121212121186</v>
      </c>
      <c r="R72" s="278"/>
      <c r="S72" s="143">
        <f>S56</f>
        <v>0.2502314814814815</v>
      </c>
      <c r="T72" s="144">
        <f>INDEX(T56:T71,COUNTA(T56:T71))</f>
        <v>0.35208333333333336</v>
      </c>
      <c r="U72" s="145"/>
      <c r="V72" s="156"/>
      <c r="W72" s="89"/>
      <c r="X72" s="91"/>
      <c r="Y72" s="265"/>
      <c r="Z72" s="266"/>
      <c r="AA72" s="157">
        <f t="shared" ref="AA72:AA77" si="22">M72-J72</f>
        <v>-318.27272727272793</v>
      </c>
      <c r="AB72" s="142">
        <f t="shared" ref="AB72:AB77" si="23">M72/J72</f>
        <v>0.88212121212121186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1586</v>
      </c>
      <c r="G73" s="159">
        <f t="shared" ref="G73:G77" si="24">E73*F73</f>
        <v>34019.699999999997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2836.3636363636388</v>
      </c>
      <c r="N73" s="163">
        <f t="shared" si="18"/>
        <v>945.45454545454629</v>
      </c>
      <c r="O73" s="165">
        <f t="shared" si="19"/>
        <v>0</v>
      </c>
      <c r="P73" s="166">
        <f t="shared" si="20"/>
        <v>-154.54545454545371</v>
      </c>
      <c r="Q73" s="152">
        <f t="shared" si="21"/>
        <v>0.85950413223140576</v>
      </c>
      <c r="R73" s="276">
        <f>Q89</f>
        <v>0.86385361570198071</v>
      </c>
      <c r="S73" s="167">
        <v>0.16697916666666668</v>
      </c>
      <c r="T73" s="168">
        <v>0.19027777777777777</v>
      </c>
      <c r="U73" s="169"/>
      <c r="V73" s="170">
        <v>33.549999999999969</v>
      </c>
      <c r="W73" s="173"/>
      <c r="X73" s="151"/>
      <c r="Y73" s="279"/>
      <c r="Z73" s="280"/>
      <c r="AA73" s="109">
        <f t="shared" si="22"/>
        <v>-463.63636363636124</v>
      </c>
      <c r="AB73" s="152">
        <f t="shared" si="23"/>
        <v>0.85950413223140565</v>
      </c>
      <c r="AC73" s="267">
        <f>AB89</f>
        <v>0.8638536157019806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3691</v>
      </c>
      <c r="G74" s="95">
        <f t="shared" si="24"/>
        <v>57985.61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2858.163045816304</v>
      </c>
      <c r="N74" s="99">
        <f t="shared" si="18"/>
        <v>952.72101527210134</v>
      </c>
      <c r="O74" s="101">
        <f t="shared" si="19"/>
        <v>0</v>
      </c>
      <c r="P74" s="102">
        <f t="shared" si="20"/>
        <v>-147.27898472789866</v>
      </c>
      <c r="Q74" s="103">
        <f t="shared" si="21"/>
        <v>0.86611001388372844</v>
      </c>
      <c r="R74" s="277"/>
      <c r="S74" s="1">
        <v>0.19305555555555554</v>
      </c>
      <c r="T74" s="2">
        <v>0.24686342592592592</v>
      </c>
      <c r="U74" s="104">
        <v>3.9999999999999858</v>
      </c>
      <c r="V74" s="105">
        <v>77.483333333333348</v>
      </c>
      <c r="W74" s="106"/>
      <c r="X74" s="107"/>
      <c r="Y74" s="262"/>
      <c r="Z74" s="263"/>
      <c r="AA74" s="111">
        <f t="shared" si="22"/>
        <v>-441.83695418369598</v>
      </c>
      <c r="AB74" s="103">
        <f t="shared" si="23"/>
        <v>0.86611001388372844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1640</v>
      </c>
      <c r="G75" s="95">
        <f t="shared" si="24"/>
        <v>36539.200000000004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2839.8268398268347</v>
      </c>
      <c r="N75" s="99">
        <f t="shared" si="18"/>
        <v>567.96536796536691</v>
      </c>
      <c r="O75" s="101">
        <f t="shared" si="19"/>
        <v>0</v>
      </c>
      <c r="P75" s="102">
        <f t="shared" si="20"/>
        <v>-92.034632034633091</v>
      </c>
      <c r="Q75" s="103">
        <f t="shared" si="21"/>
        <v>0.86055358782631353</v>
      </c>
      <c r="R75" s="277"/>
      <c r="S75" s="1">
        <v>0.25232638888888886</v>
      </c>
      <c r="T75" s="2">
        <v>0.27638888888888891</v>
      </c>
      <c r="U75" s="104">
        <v>7.866666666666644</v>
      </c>
      <c r="V75" s="105">
        <v>34.650000000000063</v>
      </c>
      <c r="W75" s="106"/>
      <c r="X75" s="107"/>
      <c r="Y75" s="262"/>
      <c r="Z75" s="263"/>
      <c r="AA75" s="111">
        <f t="shared" si="22"/>
        <v>-460.17316017316534</v>
      </c>
      <c r="AB75" s="103">
        <f t="shared" si="23"/>
        <v>0.86055358782631353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3821</v>
      </c>
      <c r="G76" s="95">
        <f t="shared" si="24"/>
        <v>68357.69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2855.043586550436</v>
      </c>
      <c r="N76" s="99">
        <f t="shared" si="18"/>
        <v>713.76089663760899</v>
      </c>
      <c r="O76" s="101">
        <f t="shared" si="19"/>
        <v>0</v>
      </c>
      <c r="P76" s="102">
        <f t="shared" si="20"/>
        <v>-111.23910336239101</v>
      </c>
      <c r="Q76" s="103">
        <f t="shared" si="21"/>
        <v>0.8651647231971018</v>
      </c>
      <c r="R76" s="277"/>
      <c r="S76" s="1">
        <v>0.27916666666666667</v>
      </c>
      <c r="T76" s="2">
        <v>0.33493055555555556</v>
      </c>
      <c r="U76" s="104">
        <v>3.9999999999999858</v>
      </c>
      <c r="V76" s="105">
        <v>80.3</v>
      </c>
      <c r="W76" s="106"/>
      <c r="X76" s="107"/>
      <c r="Y76" s="262"/>
      <c r="Z76" s="263"/>
      <c r="AA76" s="111">
        <f t="shared" si="22"/>
        <v>-444.95641344956402</v>
      </c>
      <c r="AB76" s="103">
        <f t="shared" si="23"/>
        <v>0.8651647231971018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5905</v>
      </c>
      <c r="G77" s="95">
        <f t="shared" si="24"/>
        <v>98377.3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2864.1875505254652</v>
      </c>
      <c r="N77" s="99">
        <f t="shared" si="18"/>
        <v>716.0468876313663</v>
      </c>
      <c r="O77" s="101">
        <f t="shared" si="19"/>
        <v>0</v>
      </c>
      <c r="P77" s="102">
        <f t="shared" si="20"/>
        <v>-108.9531123686337</v>
      </c>
      <c r="Q77" s="103">
        <f t="shared" si="21"/>
        <v>0.86793562137135305</v>
      </c>
      <c r="R77" s="277"/>
      <c r="S77" s="1">
        <v>0.33909722222222222</v>
      </c>
      <c r="T77" s="2">
        <v>0.42499999999999999</v>
      </c>
      <c r="U77" s="104">
        <v>5.9999999999999787</v>
      </c>
      <c r="V77" s="105">
        <v>123.69999999999999</v>
      </c>
      <c r="W77" s="106"/>
      <c r="X77" s="107"/>
      <c r="Y77" s="262"/>
      <c r="Z77" s="263"/>
      <c r="AA77" s="111">
        <f t="shared" si="22"/>
        <v>-435.81244947453479</v>
      </c>
      <c r="AB77" s="103">
        <f t="shared" si="23"/>
        <v>0.86793562137135305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2850.7169318165361</v>
      </c>
      <c r="N89" s="139">
        <f t="shared" ref="N89:N94" si="29">M89/L89</f>
        <v>750.18866626750957</v>
      </c>
      <c r="O89" s="140">
        <f t="shared" ref="O89:O94" si="30">L89-I89</f>
        <v>0</v>
      </c>
      <c r="P89" s="141">
        <f t="shared" ref="P89:P94" si="31">N89-K89</f>
        <v>-118.23238636406938</v>
      </c>
      <c r="Q89" s="142">
        <f t="shared" ref="Q89:Q94" si="32">N89/K89</f>
        <v>0.86385361570198071</v>
      </c>
      <c r="R89" s="278"/>
      <c r="S89" s="143">
        <f>S73</f>
        <v>0.16697916666666668</v>
      </c>
      <c r="T89" s="144">
        <f>INDEX(T73:T88,COUNTA(T73:T88))</f>
        <v>0.42499999999999999</v>
      </c>
      <c r="U89" s="145"/>
      <c r="V89" s="156"/>
      <c r="W89" s="89"/>
      <c r="X89" s="91"/>
      <c r="Y89" s="265"/>
      <c r="Z89" s="266"/>
      <c r="AA89" s="157">
        <f t="shared" ref="AA89:AA94" si="33">M89-J89</f>
        <v>-449.28306818346391</v>
      </c>
      <c r="AB89" s="142">
        <f t="shared" ref="AB89:AB94" si="34">M89/J89</f>
        <v>0.8638536157019806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125</v>
      </c>
      <c r="D90" s="275"/>
      <c r="E90" s="158">
        <v>25.03</v>
      </c>
      <c r="F90" s="87">
        <v>2987</v>
      </c>
      <c r="G90" s="159">
        <f t="shared" ref="G90:G94" si="35">E90*F90</f>
        <v>74764.61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2841.003963011889</v>
      </c>
      <c r="N90" s="163">
        <f t="shared" si="29"/>
        <v>710.25099075297226</v>
      </c>
      <c r="O90" s="165">
        <f t="shared" si="30"/>
        <v>0</v>
      </c>
      <c r="P90" s="166">
        <f t="shared" si="31"/>
        <v>-114.74900924702774</v>
      </c>
      <c r="Q90" s="152">
        <f t="shared" si="32"/>
        <v>0.86091029182178458</v>
      </c>
      <c r="R90" s="276">
        <f>Q106</f>
        <v>0.84701114015473811</v>
      </c>
      <c r="S90" s="167">
        <v>0.16666666666666666</v>
      </c>
      <c r="T90" s="168">
        <v>0.21047453703703703</v>
      </c>
      <c r="U90" s="169"/>
      <c r="V90" s="170">
        <v>63.083333333333336</v>
      </c>
      <c r="W90" s="173"/>
      <c r="X90" s="151"/>
      <c r="Y90" s="279"/>
      <c r="Z90" s="280"/>
      <c r="AA90" s="109">
        <f t="shared" si="33"/>
        <v>-458.99603698811097</v>
      </c>
      <c r="AB90" s="152">
        <f t="shared" si="34"/>
        <v>0.86091029182178458</v>
      </c>
      <c r="AC90" s="267">
        <f>AB106</f>
        <v>0.847011140154738</v>
      </c>
    </row>
    <row r="91" spans="1:29" ht="15.75" customHeight="1">
      <c r="A91" s="282"/>
      <c r="B91" s="92" t="s">
        <v>115</v>
      </c>
      <c r="C91" s="260" t="s">
        <v>124</v>
      </c>
      <c r="D91" s="261"/>
      <c r="E91" s="93">
        <v>24.83</v>
      </c>
      <c r="F91" s="94">
        <v>2792</v>
      </c>
      <c r="G91" s="95">
        <f t="shared" si="35"/>
        <v>69325.36</v>
      </c>
      <c r="H91" s="96"/>
      <c r="I91" s="97">
        <v>4</v>
      </c>
      <c r="J91" s="98">
        <v>3300</v>
      </c>
      <c r="K91" s="99">
        <f t="shared" ref="K91:K127" si="36">J91/I91</f>
        <v>825</v>
      </c>
      <c r="L91" s="100">
        <v>4</v>
      </c>
      <c r="M91" s="98">
        <f>F91/V91*60</f>
        <v>2837.7188029361919</v>
      </c>
      <c r="N91" s="99">
        <f t="shared" si="29"/>
        <v>709.42970073404797</v>
      </c>
      <c r="O91" s="101">
        <f t="shared" si="30"/>
        <v>0</v>
      </c>
      <c r="P91" s="102">
        <f t="shared" si="31"/>
        <v>-115.57029926595203</v>
      </c>
      <c r="Q91" s="103">
        <f t="shared" si="32"/>
        <v>0.85991478876854299</v>
      </c>
      <c r="R91" s="277"/>
      <c r="S91" s="1">
        <v>0.22152777777777774</v>
      </c>
      <c r="T91" s="2">
        <v>0.26252314814814814</v>
      </c>
      <c r="U91" s="104">
        <v>15.916666666666623</v>
      </c>
      <c r="V91" s="105">
        <v>59.033333333333381</v>
      </c>
      <c r="W91" s="106"/>
      <c r="X91" s="107"/>
      <c r="Y91" s="262"/>
      <c r="Z91" s="263"/>
      <c r="AA91" s="111">
        <f t="shared" si="33"/>
        <v>-462.28119706380812</v>
      </c>
      <c r="AB91" s="103">
        <f t="shared" si="34"/>
        <v>0.85991478876854299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3116</v>
      </c>
      <c r="G92" s="95">
        <f t="shared" si="35"/>
        <v>56648.88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3019.5423956931381</v>
      </c>
      <c r="N92" s="99">
        <f t="shared" si="29"/>
        <v>1006.5141318977127</v>
      </c>
      <c r="O92" s="101">
        <f t="shared" si="30"/>
        <v>0</v>
      </c>
      <c r="P92" s="102">
        <f t="shared" si="31"/>
        <v>-193.48586810228733</v>
      </c>
      <c r="Q92" s="103">
        <f t="shared" si="32"/>
        <v>0.83876177658142725</v>
      </c>
      <c r="R92" s="277"/>
      <c r="S92" s="1">
        <v>0.27644675925925927</v>
      </c>
      <c r="T92" s="2">
        <v>0.31944444444444442</v>
      </c>
      <c r="U92" s="104">
        <v>20.050000000000018</v>
      </c>
      <c r="V92" s="105">
        <v>61.916666666666622</v>
      </c>
      <c r="W92" s="106"/>
      <c r="X92" s="107"/>
      <c r="Y92" s="262"/>
      <c r="Z92" s="263"/>
      <c r="AA92" s="111">
        <f t="shared" si="33"/>
        <v>-580.45760430686187</v>
      </c>
      <c r="AB92" s="103">
        <f t="shared" si="34"/>
        <v>0.83876177658142725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2699</v>
      </c>
      <c r="G93" s="95">
        <f t="shared" si="35"/>
        <v>49067.82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3013.7717121588098</v>
      </c>
      <c r="N93" s="99">
        <f t="shared" si="29"/>
        <v>1004.5905707196033</v>
      </c>
      <c r="O93" s="101">
        <f t="shared" si="30"/>
        <v>0</v>
      </c>
      <c r="P93" s="102">
        <f t="shared" si="31"/>
        <v>-195.40942928039669</v>
      </c>
      <c r="Q93" s="103">
        <f t="shared" si="32"/>
        <v>0.83715880893300276</v>
      </c>
      <c r="R93" s="277"/>
      <c r="S93" s="1">
        <v>0.33074074074074072</v>
      </c>
      <c r="T93" s="2">
        <v>0.36805555555555552</v>
      </c>
      <c r="U93" s="104">
        <v>16.26666666666668</v>
      </c>
      <c r="V93" s="105">
        <v>53.733333333333313</v>
      </c>
      <c r="W93" s="106"/>
      <c r="X93" s="107"/>
      <c r="Y93" s="262"/>
      <c r="Z93" s="263"/>
      <c r="AA93" s="111">
        <f t="shared" si="33"/>
        <v>-586.22828784119019</v>
      </c>
      <c r="AB93" s="103">
        <f t="shared" si="34"/>
        <v>0.83715880893300276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7422</v>
      </c>
      <c r="G94" s="95">
        <f t="shared" si="35"/>
        <v>105986.15999999999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3025.9569648924116</v>
      </c>
      <c r="N94" s="99">
        <f t="shared" si="29"/>
        <v>1008.6523216308038</v>
      </c>
      <c r="O94" s="101">
        <f t="shared" si="30"/>
        <v>0</v>
      </c>
      <c r="P94" s="102">
        <f t="shared" si="31"/>
        <v>-191.34767836919616</v>
      </c>
      <c r="Q94" s="103">
        <f t="shared" si="32"/>
        <v>0.84054360135900319</v>
      </c>
      <c r="R94" s="277"/>
      <c r="S94" s="1">
        <v>0.37916666666666665</v>
      </c>
      <c r="T94" s="2">
        <v>0.48136574074074073</v>
      </c>
      <c r="U94" s="104">
        <v>16.000000000000021</v>
      </c>
      <c r="V94" s="105">
        <v>147.16666666666669</v>
      </c>
      <c r="W94" s="106"/>
      <c r="X94" s="107"/>
      <c r="Y94" s="262"/>
      <c r="Z94" s="263"/>
      <c r="AA94" s="111">
        <f t="shared" si="33"/>
        <v>-574.04303510758837</v>
      </c>
      <c r="AB94" s="103">
        <f t="shared" si="34"/>
        <v>0.84054360135900319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3.4</v>
      </c>
      <c r="J106" s="138">
        <f t="shared" si="37"/>
        <v>3480</v>
      </c>
      <c r="K106" s="139">
        <f t="shared" ref="K106" si="38">J106/I106</f>
        <v>1023.5294117647059</v>
      </c>
      <c r="L106" s="137">
        <f t="shared" ref="L106:M106" si="39">AVERAGE(L90:L105)</f>
        <v>3.4</v>
      </c>
      <c r="M106" s="138">
        <f t="shared" si="39"/>
        <v>2947.5987677384883</v>
      </c>
      <c r="N106" s="139">
        <f>M106/L106</f>
        <v>866.94081404073188</v>
      </c>
      <c r="O106" s="140">
        <f>L106-I106</f>
        <v>0</v>
      </c>
      <c r="P106" s="141">
        <f>N106-K106</f>
        <v>-156.58859772397398</v>
      </c>
      <c r="Q106" s="142">
        <f>N106/K106</f>
        <v>0.84701114015473811</v>
      </c>
      <c r="R106" s="278"/>
      <c r="S106" s="143">
        <f>S90</f>
        <v>0.16666666666666666</v>
      </c>
      <c r="T106" s="144">
        <f>INDEX(T90:T105,COUNTA(T90:T105))</f>
        <v>0.48136574074074073</v>
      </c>
      <c r="U106" s="145"/>
      <c r="V106" s="156"/>
      <c r="W106" s="89"/>
      <c r="X106" s="91"/>
      <c r="Y106" s="265"/>
      <c r="Z106" s="266"/>
      <c r="AA106" s="157">
        <f>M106-J106</f>
        <v>-532.40123226151172</v>
      </c>
      <c r="AB106" s="142">
        <f>M106/J106</f>
        <v>0.847011140154738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126</v>
      </c>
      <c r="D107" s="275"/>
      <c r="E107" s="158">
        <v>30</v>
      </c>
      <c r="F107" s="87">
        <v>4553</v>
      </c>
      <c r="G107" s="159">
        <f t="shared" ref="G107:G109" si="40">E107*F107</f>
        <v>136590</v>
      </c>
      <c r="H107" s="160"/>
      <c r="I107" s="161">
        <v>3</v>
      </c>
      <c r="J107" s="162">
        <v>3000</v>
      </c>
      <c r="K107" s="163">
        <f>J107/I107</f>
        <v>1000</v>
      </c>
      <c r="L107" s="164">
        <v>3</v>
      </c>
      <c r="M107" s="162">
        <f>F107/V107*60</f>
        <v>2601.7142857142862</v>
      </c>
      <c r="N107" s="163">
        <f>M107/L107</f>
        <v>867.23809523809541</v>
      </c>
      <c r="O107" s="165">
        <f>L107-I107</f>
        <v>0</v>
      </c>
      <c r="P107" s="166">
        <f>N107-K107</f>
        <v>-132.76190476190459</v>
      </c>
      <c r="Q107" s="152">
        <f>N107/K107</f>
        <v>0.86723809523809536</v>
      </c>
      <c r="R107" s="276">
        <f>Q123</f>
        <v>0.8624465615549245</v>
      </c>
      <c r="S107" s="167">
        <v>0.16666666666666666</v>
      </c>
      <c r="T107" s="168">
        <v>0.23958333333333331</v>
      </c>
      <c r="U107" s="169"/>
      <c r="V107" s="170">
        <v>104.99999999999999</v>
      </c>
      <c r="W107" s="168"/>
      <c r="X107" s="171"/>
      <c r="Y107" s="279"/>
      <c r="Z107" s="280"/>
      <c r="AA107" s="109">
        <f>M107-J107</f>
        <v>-398.28571428571377</v>
      </c>
      <c r="AB107" s="152">
        <f>M107/J107</f>
        <v>0.86723809523809536</v>
      </c>
      <c r="AC107" s="267">
        <f>AB123</f>
        <v>0.8624465615549245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5133</v>
      </c>
      <c r="G108" s="95">
        <f t="shared" si="40"/>
        <v>130634.84999999999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2830.6985294117653</v>
      </c>
      <c r="N108" s="99">
        <f>M108/L108</f>
        <v>707.67463235294133</v>
      </c>
      <c r="O108" s="101">
        <f>L108-I108</f>
        <v>0</v>
      </c>
      <c r="P108" s="102">
        <f>N108-K108</f>
        <v>-117.32536764705867</v>
      </c>
      <c r="Q108" s="103">
        <f>N108/K108</f>
        <v>0.85778743315508044</v>
      </c>
      <c r="R108" s="277"/>
      <c r="S108" s="1">
        <v>0.25222222222222224</v>
      </c>
      <c r="T108" s="2">
        <v>0.32777777777777778</v>
      </c>
      <c r="U108" s="104">
        <v>18.200000000000045</v>
      </c>
      <c r="V108" s="105">
        <v>108.79999999999998</v>
      </c>
      <c r="W108" s="106"/>
      <c r="X108" s="113"/>
      <c r="Y108" s="262"/>
      <c r="Z108" s="263"/>
      <c r="AA108" s="111">
        <f>M108-J108</f>
        <v>-469.30147058823468</v>
      </c>
      <c r="AB108" s="103">
        <f>M108/J108</f>
        <v>0.85778743315508044</v>
      </c>
      <c r="AC108" s="268"/>
    </row>
    <row r="109" spans="1:29" ht="15.75" customHeight="1">
      <c r="A109" s="271"/>
      <c r="B109" s="92" t="s">
        <v>115</v>
      </c>
      <c r="C109" s="260" t="s">
        <v>226</v>
      </c>
      <c r="D109" s="261"/>
      <c r="E109" s="93">
        <v>30</v>
      </c>
      <c r="F109" s="94">
        <v>6450</v>
      </c>
      <c r="G109" s="95">
        <f t="shared" si="40"/>
        <v>193500</v>
      </c>
      <c r="H109" s="96"/>
      <c r="I109" s="97">
        <v>4</v>
      </c>
      <c r="J109" s="98">
        <v>3000</v>
      </c>
      <c r="K109" s="99">
        <f t="shared" si="36"/>
        <v>750</v>
      </c>
      <c r="L109" s="100">
        <v>4</v>
      </c>
      <c r="M109" s="98">
        <f>F109/V109*60</f>
        <v>2588.3402073347456</v>
      </c>
      <c r="N109" s="99">
        <f>M109/L109</f>
        <v>647.08505183368641</v>
      </c>
      <c r="O109" s="101">
        <f>L109-I109</f>
        <v>0</v>
      </c>
      <c r="P109" s="102">
        <f>N109-K109</f>
        <v>-102.91494816631359</v>
      </c>
      <c r="Q109" s="103">
        <f>N109/K109</f>
        <v>0.86278006911158189</v>
      </c>
      <c r="R109" s="277"/>
      <c r="S109" s="1">
        <v>0.33991898148148147</v>
      </c>
      <c r="T109" s="2">
        <v>0.44374999999999998</v>
      </c>
      <c r="U109" s="104">
        <v>17.48333333333332</v>
      </c>
      <c r="V109" s="105">
        <v>149.51666666666665</v>
      </c>
      <c r="W109" s="106"/>
      <c r="X109" s="113"/>
      <c r="Y109" s="262"/>
      <c r="Z109" s="263"/>
      <c r="AA109" s="111">
        <f>M109-J109</f>
        <v>-411.65979266525437</v>
      </c>
      <c r="AB109" s="103">
        <f>M109/J109</f>
        <v>0.86278006911158189</v>
      </c>
      <c r="AC109" s="268"/>
    </row>
    <row r="110" spans="1:29" ht="15.75" customHeight="1">
      <c r="A110" s="271"/>
      <c r="B110" s="92"/>
      <c r="C110" s="260"/>
      <c r="D110" s="261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7"/>
      <c r="S110" s="1"/>
      <c r="T110" s="2"/>
      <c r="U110" s="104"/>
      <c r="V110" s="105"/>
      <c r="W110" s="106"/>
      <c r="X110" s="107"/>
      <c r="Y110" s="262"/>
      <c r="Z110" s="263"/>
      <c r="AA110" s="111"/>
      <c r="AB110" s="103"/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3.6666666666666665</v>
      </c>
      <c r="J123" s="138">
        <f t="shared" si="41"/>
        <v>3100</v>
      </c>
      <c r="K123" s="139">
        <f t="shared" ref="K123" si="42">J123/I123</f>
        <v>845.4545454545455</v>
      </c>
      <c r="L123" s="137">
        <f t="shared" ref="L123:M123" si="43">AVERAGE(L107:L122)</f>
        <v>3.6666666666666665</v>
      </c>
      <c r="M123" s="138">
        <f t="shared" si="43"/>
        <v>2673.5843408202659</v>
      </c>
      <c r="N123" s="139">
        <f>M123/L123</f>
        <v>729.1593656782544</v>
      </c>
      <c r="O123" s="140">
        <f>L123-I123</f>
        <v>0</v>
      </c>
      <c r="P123" s="141">
        <f>N123-K123</f>
        <v>-116.29517977629109</v>
      </c>
      <c r="Q123" s="142">
        <f>N123/K123</f>
        <v>0.8624465615549245</v>
      </c>
      <c r="R123" s="278"/>
      <c r="S123" s="143">
        <f>S107</f>
        <v>0.16666666666666666</v>
      </c>
      <c r="T123" s="144">
        <f>INDEX(T107:T122,COUNTA(T107:T122))</f>
        <v>0.44374999999999998</v>
      </c>
      <c r="U123" s="145"/>
      <c r="V123" s="156"/>
      <c r="W123" s="135"/>
      <c r="X123" s="139"/>
      <c r="Y123" s="265"/>
      <c r="Z123" s="266"/>
      <c r="AA123" s="157">
        <f>M123-J123</f>
        <v>-426.41565917973412</v>
      </c>
      <c r="AB123" s="142">
        <f>M123/J123</f>
        <v>0.8624465615549245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2404</v>
      </c>
      <c r="G124" s="159">
        <f t="shared" ref="G124:G127" si="44">E124*F124</f>
        <v>70966.080000000002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2808.0467229072042</v>
      </c>
      <c r="N124" s="163">
        <f>M124/L124</f>
        <v>165.17921899454143</v>
      </c>
      <c r="O124" s="165">
        <f>L124-I124</f>
        <v>0</v>
      </c>
      <c r="P124" s="166">
        <f>N124-K124</f>
        <v>-27.350192770164455</v>
      </c>
      <c r="Q124" s="152">
        <f>N124/K124</f>
        <v>0.85794278121210032</v>
      </c>
      <c r="R124" s="276">
        <f>Q140</f>
        <v>0.85602441600995682</v>
      </c>
      <c r="S124" s="167">
        <v>0.70833333333333337</v>
      </c>
      <c r="T124" s="168">
        <v>0.74400462962962965</v>
      </c>
      <c r="U124" s="169"/>
      <c r="V124" s="170">
        <v>51.366666666666646</v>
      </c>
      <c r="W124" s="168"/>
      <c r="X124" s="171"/>
      <c r="Y124" s="279"/>
      <c r="Z124" s="280"/>
      <c r="AA124" s="109">
        <f>M124-J124</f>
        <v>-464.95327709279582</v>
      </c>
      <c r="AB124" s="152">
        <f>M124/J124</f>
        <v>0.85794278121210032</v>
      </c>
      <c r="AC124" s="267">
        <f>AB140</f>
        <v>0.85602441600995693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2536</v>
      </c>
      <c r="G125" s="95">
        <f t="shared" si="44"/>
        <v>75699.600000000006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2809.1076923076953</v>
      </c>
      <c r="N125" s="99">
        <f>M125/L125</f>
        <v>165.2416289592762</v>
      </c>
      <c r="O125" s="101">
        <f>L125-I125</f>
        <v>0</v>
      </c>
      <c r="P125" s="102">
        <f>N125-K125</f>
        <v>-27.287782805429686</v>
      </c>
      <c r="Q125" s="103">
        <f>N125/K125</f>
        <v>0.85826693929352138</v>
      </c>
      <c r="R125" s="277"/>
      <c r="S125" s="1">
        <v>0.74930555555555556</v>
      </c>
      <c r="T125" s="2">
        <v>0.78692129629629626</v>
      </c>
      <c r="U125" s="104">
        <v>7.6333333333333009</v>
      </c>
      <c r="V125" s="105">
        <v>54.166666666666607</v>
      </c>
      <c r="W125" s="106"/>
      <c r="X125" s="113"/>
      <c r="Y125" s="262"/>
      <c r="Z125" s="263"/>
      <c r="AA125" s="111">
        <f>M125-J125</f>
        <v>-463.89230769230471</v>
      </c>
      <c r="AB125" s="103">
        <f>M125/J125</f>
        <v>0.85826693929352127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1803</v>
      </c>
      <c r="G126" s="95">
        <f t="shared" si="44"/>
        <v>51511.71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3061.6981132075484</v>
      </c>
      <c r="N126" s="99">
        <f>M126/L126</f>
        <v>235.51523947750371</v>
      </c>
      <c r="O126" s="101">
        <f>L126-I126</f>
        <v>0</v>
      </c>
      <c r="P126" s="102">
        <f>N126-K126</f>
        <v>-41.407837445573193</v>
      </c>
      <c r="Q126" s="103">
        <f>N126/K126</f>
        <v>0.85047169811320789</v>
      </c>
      <c r="R126" s="277"/>
      <c r="S126" s="1">
        <v>0.79097222222222219</v>
      </c>
      <c r="T126" s="2">
        <v>0.81550925925925921</v>
      </c>
      <c r="U126" s="104">
        <v>5.8333333333333393</v>
      </c>
      <c r="V126" s="105">
        <v>35.333333333333314</v>
      </c>
      <c r="W126" s="106"/>
      <c r="X126" s="113"/>
      <c r="Y126" s="262"/>
      <c r="Z126" s="263"/>
      <c r="AA126" s="111">
        <f>M126-J126</f>
        <v>-538.30188679245157</v>
      </c>
      <c r="AB126" s="103">
        <f>M126/J126</f>
        <v>0.85047169811320789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2317</v>
      </c>
      <c r="G127" s="95">
        <f t="shared" si="44"/>
        <v>59407.880000000005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2574.4444444444462</v>
      </c>
      <c r="N127" s="99">
        <f>M127/L127</f>
        <v>234.04040404040418</v>
      </c>
      <c r="O127" s="101">
        <f>L127-I127</f>
        <v>0</v>
      </c>
      <c r="P127" s="102">
        <f>N127-K127</f>
        <v>-38.686868686868564</v>
      </c>
      <c r="Q127" s="103">
        <f>N127/K127</f>
        <v>0.85814814814814866</v>
      </c>
      <c r="R127" s="277"/>
      <c r="S127" s="1">
        <v>0.82013888888888886</v>
      </c>
      <c r="T127" s="2">
        <v>0.85763888888888884</v>
      </c>
      <c r="U127" s="104">
        <v>6.6666666666666963</v>
      </c>
      <c r="V127" s="105">
        <v>53.999999999999972</v>
      </c>
      <c r="W127" s="106"/>
      <c r="X127" s="107"/>
      <c r="Y127" s="262"/>
      <c r="Z127" s="263"/>
      <c r="AA127" s="111">
        <f>M127-J127</f>
        <v>-425.55555555555384</v>
      </c>
      <c r="AB127" s="103">
        <f>M127/J127</f>
        <v>0.85814814814814877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2813.3242432167235</v>
      </c>
      <c r="N140" s="139">
        <f>M140/L140</f>
        <v>194.02236160115334</v>
      </c>
      <c r="O140" s="140">
        <f>L140-I140</f>
        <v>0</v>
      </c>
      <c r="P140" s="141">
        <f>N140-K140</f>
        <v>-32.632810812639775</v>
      </c>
      <c r="Q140" s="142">
        <f>N140/K140</f>
        <v>0.85602441600995682</v>
      </c>
      <c r="R140" s="278"/>
      <c r="S140" s="143">
        <f>S124</f>
        <v>0.70833333333333337</v>
      </c>
      <c r="T140" s="144">
        <f>INDEX(T124:T139,COUNTA(T124:T139))</f>
        <v>0.85763888888888884</v>
      </c>
      <c r="U140" s="145"/>
      <c r="V140" s="156"/>
      <c r="W140" s="135"/>
      <c r="X140" s="139"/>
      <c r="Y140" s="265"/>
      <c r="Z140" s="266"/>
      <c r="AA140" s="157">
        <f>M140-J140</f>
        <v>-473.17575678327648</v>
      </c>
      <c r="AB140" s="142">
        <f>M140/J140</f>
        <v>0.85602441600995693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10291</v>
      </c>
      <c r="G141" s="159">
        <f t="shared" ref="G141" si="48">E141*F141</f>
        <v>144382.72999999998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2404.4392523364481</v>
      </c>
      <c r="N141" s="163">
        <f>M141/L141</f>
        <v>601.10981308411203</v>
      </c>
      <c r="O141" s="165">
        <f>L141-I141</f>
        <v>0</v>
      </c>
      <c r="P141" s="166">
        <f>N141-K141</f>
        <v>-73.890186915887966</v>
      </c>
      <c r="Q141" s="152">
        <f>N141/K141</f>
        <v>0.89053305642090674</v>
      </c>
      <c r="R141" s="276">
        <f>Q157</f>
        <v>0.89053305642090674</v>
      </c>
      <c r="S141" s="167">
        <v>0.70847222222222217</v>
      </c>
      <c r="T141" s="168">
        <v>0.88680555555555551</v>
      </c>
      <c r="U141" s="169"/>
      <c r="V141" s="170">
        <v>256.8</v>
      </c>
      <c r="W141" s="168"/>
      <c r="X141" s="171"/>
      <c r="Y141" s="279"/>
      <c r="Z141" s="280"/>
      <c r="AA141" s="109">
        <f>M141-J141</f>
        <v>-295.56074766355187</v>
      </c>
      <c r="AB141" s="152">
        <f>M141/J141</f>
        <v>0.89053305642090674</v>
      </c>
      <c r="AC141" s="267">
        <f>AB157</f>
        <v>0.89053305642090674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2404.4392523364481</v>
      </c>
      <c r="N157" s="139">
        <f t="shared" ref="N157:N162" si="52">M157/L157</f>
        <v>601.10981308411203</v>
      </c>
      <c r="O157" s="140">
        <f t="shared" ref="O157:O162" si="53">L157-I157</f>
        <v>0</v>
      </c>
      <c r="P157" s="141">
        <f t="shared" ref="P157:P162" si="54">N157-K157</f>
        <v>-73.890186915887966</v>
      </c>
      <c r="Q157" s="142">
        <f t="shared" ref="Q157:Q162" si="55">N157/K157</f>
        <v>0.89053305642090674</v>
      </c>
      <c r="R157" s="278"/>
      <c r="S157" s="143">
        <f>S141</f>
        <v>0.70847222222222217</v>
      </c>
      <c r="T157" s="144">
        <f>INDEX(T141:T156,COUNTA(T141:T156))</f>
        <v>0.88680555555555551</v>
      </c>
      <c r="U157" s="145"/>
      <c r="V157" s="156"/>
      <c r="W157" s="135"/>
      <c r="X157" s="139"/>
      <c r="Y157" s="265"/>
      <c r="Z157" s="266"/>
      <c r="AA157" s="157">
        <f t="shared" ref="AA157:AA162" si="56">M157-J157</f>
        <v>-295.56074766355187</v>
      </c>
      <c r="AB157" s="142">
        <f t="shared" ref="AB157:AB162" si="57">M157/J157</f>
        <v>0.89053305642090674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1635</v>
      </c>
      <c r="G158" s="159">
        <f t="shared" ref="G158:G162" si="58">E158*F158</f>
        <v>45093.299999999996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2546.949372565985</v>
      </c>
      <c r="N158" s="163">
        <f t="shared" si="52"/>
        <v>636.73734314149624</v>
      </c>
      <c r="O158" s="165">
        <f t="shared" si="53"/>
        <v>0</v>
      </c>
      <c r="P158" s="166">
        <f t="shared" si="54"/>
        <v>-113.26265685850376</v>
      </c>
      <c r="Q158" s="152">
        <f t="shared" si="55"/>
        <v>0.84898312418866162</v>
      </c>
      <c r="R158" s="276">
        <f>Q174</f>
        <v>0.85709021840456479</v>
      </c>
      <c r="S158" s="167">
        <v>0.7086689814814815</v>
      </c>
      <c r="T158" s="168">
        <v>0.73541666666666672</v>
      </c>
      <c r="U158" s="169"/>
      <c r="V158" s="170">
        <v>38.516666666666723</v>
      </c>
      <c r="W158" s="173"/>
      <c r="X158" s="151"/>
      <c r="Y158" s="279"/>
      <c r="Z158" s="280"/>
      <c r="AA158" s="109">
        <f t="shared" si="56"/>
        <v>-453.05062743401504</v>
      </c>
      <c r="AB158" s="152">
        <f t="shared" si="57"/>
        <v>0.84898312418866162</v>
      </c>
      <c r="AC158" s="267">
        <f>AB174</f>
        <v>0.85709021840456479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1269</v>
      </c>
      <c r="G159" s="95">
        <f t="shared" si="58"/>
        <v>30646.35</v>
      </c>
      <c r="H159" s="96"/>
      <c r="I159" s="97">
        <v>4</v>
      </c>
      <c r="J159" s="98">
        <v>3000</v>
      </c>
      <c r="K159" s="99">
        <f t="shared" ref="K159:K162" si="59">J159/I159</f>
        <v>750</v>
      </c>
      <c r="L159" s="100">
        <v>4</v>
      </c>
      <c r="M159" s="98">
        <f>F159/V159*60</f>
        <v>2540.823136818688</v>
      </c>
      <c r="N159" s="99">
        <f t="shared" si="52"/>
        <v>635.205784204672</v>
      </c>
      <c r="O159" s="101">
        <f t="shared" si="53"/>
        <v>0</v>
      </c>
      <c r="P159" s="102">
        <f t="shared" si="54"/>
        <v>-114.794215795328</v>
      </c>
      <c r="Q159" s="103">
        <f t="shared" si="55"/>
        <v>0.84694104560622929</v>
      </c>
      <c r="R159" s="277"/>
      <c r="S159" s="1">
        <v>0.73891203703703701</v>
      </c>
      <c r="T159" s="2">
        <v>0.75972222222222219</v>
      </c>
      <c r="U159" s="104">
        <v>5.0333333333332142</v>
      </c>
      <c r="V159" s="105">
        <v>29.966666666666661</v>
      </c>
      <c r="W159" s="106"/>
      <c r="X159" s="107"/>
      <c r="Y159" s="262"/>
      <c r="Z159" s="263"/>
      <c r="AA159" s="111">
        <f t="shared" si="56"/>
        <v>-459.176863181312</v>
      </c>
      <c r="AB159" s="103">
        <f t="shared" si="57"/>
        <v>0.84694104560622929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3511</v>
      </c>
      <c r="G160" s="95">
        <f t="shared" si="58"/>
        <v>55157.810000000005</v>
      </c>
      <c r="H160" s="96"/>
      <c r="I160" s="97">
        <v>3</v>
      </c>
      <c r="J160" s="98">
        <v>3300</v>
      </c>
      <c r="K160" s="99">
        <f t="shared" si="59"/>
        <v>1100</v>
      </c>
      <c r="L160" s="100">
        <v>3</v>
      </c>
      <c r="M160" s="98">
        <f>F160/V160*60</f>
        <v>2851.2519738326214</v>
      </c>
      <c r="N160" s="99">
        <f t="shared" si="52"/>
        <v>950.41732461087383</v>
      </c>
      <c r="O160" s="101">
        <f t="shared" si="53"/>
        <v>0</v>
      </c>
      <c r="P160" s="102">
        <f t="shared" si="54"/>
        <v>-149.58267538912617</v>
      </c>
      <c r="Q160" s="103">
        <f t="shared" si="55"/>
        <v>0.86401574964624894</v>
      </c>
      <c r="R160" s="277"/>
      <c r="S160" s="1">
        <v>0.76396990740740744</v>
      </c>
      <c r="T160" s="2">
        <v>0.81527777777777777</v>
      </c>
      <c r="U160" s="104">
        <v>6.1166666666667702</v>
      </c>
      <c r="V160" s="105">
        <v>73.883333333333269</v>
      </c>
      <c r="W160" s="106"/>
      <c r="X160" s="107"/>
      <c r="Y160" s="262"/>
      <c r="Z160" s="263"/>
      <c r="AA160" s="111">
        <f t="shared" si="56"/>
        <v>-448.74802616737861</v>
      </c>
      <c r="AB160" s="103">
        <f t="shared" si="57"/>
        <v>0.86401574964624894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2617</v>
      </c>
      <c r="G161" s="95">
        <f t="shared" si="58"/>
        <v>46818.130000000005</v>
      </c>
      <c r="H161" s="96">
        <v>2</v>
      </c>
      <c r="I161" s="97">
        <v>4</v>
      </c>
      <c r="J161" s="98">
        <v>3300</v>
      </c>
      <c r="K161" s="99">
        <f t="shared" si="59"/>
        <v>825</v>
      </c>
      <c r="L161" s="100">
        <v>4</v>
      </c>
      <c r="M161" s="98">
        <f>F161/V161*60</f>
        <v>2836.0024081878487</v>
      </c>
      <c r="N161" s="99">
        <f t="shared" si="52"/>
        <v>709.00060204696217</v>
      </c>
      <c r="O161" s="101">
        <f t="shared" si="53"/>
        <v>0</v>
      </c>
      <c r="P161" s="102">
        <f t="shared" si="54"/>
        <v>-115.99939795303783</v>
      </c>
      <c r="Q161" s="103">
        <f t="shared" si="55"/>
        <v>0.85939466914783291</v>
      </c>
      <c r="R161" s="277"/>
      <c r="S161" s="1">
        <v>0.81805555555555565</v>
      </c>
      <c r="T161" s="2">
        <v>0.85650462962962959</v>
      </c>
      <c r="U161" s="104">
        <v>4.0000000000001457</v>
      </c>
      <c r="V161" s="105">
        <v>55.366666666666475</v>
      </c>
      <c r="W161" s="106">
        <v>0.85650462962962959</v>
      </c>
      <c r="X161" s="107">
        <v>0.8979166666666667</v>
      </c>
      <c r="Y161" s="262"/>
      <c r="Z161" s="263"/>
      <c r="AA161" s="111">
        <f t="shared" si="56"/>
        <v>-463.99759181215131</v>
      </c>
      <c r="AB161" s="103">
        <f t="shared" si="57"/>
        <v>0.85939466914783291</v>
      </c>
      <c r="AC161" s="268"/>
    </row>
    <row r="162" spans="1:29" ht="15.75" customHeight="1">
      <c r="A162" s="282"/>
      <c r="B162" s="92" t="s">
        <v>115</v>
      </c>
      <c r="C162" s="260" t="s">
        <v>137</v>
      </c>
      <c r="D162" s="261"/>
      <c r="E162" s="93">
        <v>17.89</v>
      </c>
      <c r="F162" s="94">
        <v>4390</v>
      </c>
      <c r="G162" s="95">
        <f t="shared" si="58"/>
        <v>78537.100000000006</v>
      </c>
      <c r="H162" s="113"/>
      <c r="I162" s="97">
        <v>4</v>
      </c>
      <c r="J162" s="98">
        <v>3300</v>
      </c>
      <c r="K162" s="99">
        <f t="shared" si="59"/>
        <v>825</v>
      </c>
      <c r="L162" s="114">
        <v>4</v>
      </c>
      <c r="M162" s="98">
        <f>F162/V162*60</f>
        <v>2852.7075812274384</v>
      </c>
      <c r="N162" s="99">
        <f t="shared" si="52"/>
        <v>713.17689530685959</v>
      </c>
      <c r="O162" s="101">
        <f t="shared" si="53"/>
        <v>0</v>
      </c>
      <c r="P162" s="102">
        <f t="shared" si="54"/>
        <v>-111.82310469314041</v>
      </c>
      <c r="Q162" s="103">
        <f t="shared" si="55"/>
        <v>0.86445684279619339</v>
      </c>
      <c r="R162" s="277"/>
      <c r="S162" s="1">
        <v>0.8979166666666667</v>
      </c>
      <c r="T162" s="2">
        <v>0.96203703703703702</v>
      </c>
      <c r="U162" s="104">
        <v>59.633333333333439</v>
      </c>
      <c r="V162" s="105">
        <v>92.333333333333272</v>
      </c>
      <c r="W162" s="106"/>
      <c r="X162" s="107"/>
      <c r="Y162" s="262"/>
      <c r="Z162" s="263"/>
      <c r="AA162" s="111">
        <f t="shared" si="56"/>
        <v>-447.29241877256163</v>
      </c>
      <c r="AB162" s="103">
        <f t="shared" si="57"/>
        <v>0.86445684279619339</v>
      </c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0">AVERAGE(I158:I173)</f>
        <v>3.8</v>
      </c>
      <c r="J174" s="138">
        <f t="shared" si="60"/>
        <v>3180</v>
      </c>
      <c r="K174" s="139">
        <f t="shared" ref="K174" si="61">J174/I174</f>
        <v>836.84210526315792</v>
      </c>
      <c r="L174" s="137">
        <f t="shared" ref="L174:M174" si="62">AVERAGE(L158:L173)</f>
        <v>3.8</v>
      </c>
      <c r="M174" s="138">
        <f t="shared" si="62"/>
        <v>2725.5468945265161</v>
      </c>
      <c r="N174" s="139">
        <f>M174/L174</f>
        <v>717.2491827701358</v>
      </c>
      <c r="O174" s="140">
        <f>L174-I174</f>
        <v>0</v>
      </c>
      <c r="P174" s="141">
        <f>N174-K174</f>
        <v>-119.59292249302212</v>
      </c>
      <c r="Q174" s="142">
        <f>N174/K174</f>
        <v>0.85709021840456479</v>
      </c>
      <c r="R174" s="278"/>
      <c r="S174" s="143">
        <f>S158</f>
        <v>0.7086689814814815</v>
      </c>
      <c r="T174" s="144">
        <f>INDEX(T158:T173,COUNTA(T158:T173))</f>
        <v>0.96203703703703702</v>
      </c>
      <c r="U174" s="145"/>
      <c r="V174" s="156"/>
      <c r="W174" s="89"/>
      <c r="X174" s="91"/>
      <c r="Y174" s="265"/>
      <c r="Z174" s="266"/>
      <c r="AA174" s="157">
        <f>M174-J174</f>
        <v>-454.4531054734839</v>
      </c>
      <c r="AB174" s="142">
        <f>M174/J174</f>
        <v>0.85709021840456479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2132</v>
      </c>
      <c r="G175" s="159">
        <f t="shared" ref="G175:G178" si="63">E175*F175</f>
        <v>47500.959999999999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2835.3158478019968</v>
      </c>
      <c r="N175" s="163">
        <f>M175/L175</f>
        <v>567.06316956039939</v>
      </c>
      <c r="O175" s="165">
        <f>L175-I175</f>
        <v>0</v>
      </c>
      <c r="P175" s="166">
        <f>N175-K175</f>
        <v>-92.936830439600612</v>
      </c>
      <c r="Q175" s="152">
        <f>N175/K175</f>
        <v>0.85918662054605965</v>
      </c>
      <c r="R175" s="276">
        <f>Q191</f>
        <v>0.86411709490013677</v>
      </c>
      <c r="S175" s="167">
        <v>0.70833333333333337</v>
      </c>
      <c r="T175" s="168">
        <v>0.73966435185185186</v>
      </c>
      <c r="U175" s="169"/>
      <c r="V175" s="170">
        <v>45.116666666666632</v>
      </c>
      <c r="W175" s="173"/>
      <c r="X175" s="151"/>
      <c r="Y175" s="279"/>
      <c r="Z175" s="280"/>
      <c r="AA175" s="109">
        <f>M175-J175</f>
        <v>-464.68415219800318</v>
      </c>
      <c r="AB175" s="152">
        <f>M175/J175</f>
        <v>0.85918662054605965</v>
      </c>
      <c r="AC175" s="267">
        <f>AB191</f>
        <v>0.86411709490013688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2130</v>
      </c>
      <c r="G176" s="95">
        <f t="shared" si="63"/>
        <v>38723.4</v>
      </c>
      <c r="H176" s="96"/>
      <c r="I176" s="97">
        <v>4</v>
      </c>
      <c r="J176" s="98">
        <v>3300</v>
      </c>
      <c r="K176" s="99">
        <f t="shared" ref="K176:K214" si="64">J176/I176</f>
        <v>825</v>
      </c>
      <c r="L176" s="100">
        <v>4</v>
      </c>
      <c r="M176" s="98">
        <f>F176/V176*60</f>
        <v>2844.2136498516293</v>
      </c>
      <c r="N176" s="99">
        <f>M176/L176</f>
        <v>711.05341246290732</v>
      </c>
      <c r="O176" s="101">
        <f>L176-I176</f>
        <v>0</v>
      </c>
      <c r="P176" s="102">
        <f>N176-K176</f>
        <v>-113.94658753709268</v>
      </c>
      <c r="Q176" s="103">
        <f>N176/K176</f>
        <v>0.86188292419746337</v>
      </c>
      <c r="R176" s="277"/>
      <c r="S176" s="1">
        <v>0.74449074074074073</v>
      </c>
      <c r="T176" s="2">
        <v>0.77569444444444446</v>
      </c>
      <c r="U176" s="104">
        <v>6.9499999999999673</v>
      </c>
      <c r="V176" s="105">
        <v>44.93333333333338</v>
      </c>
      <c r="W176" s="106"/>
      <c r="X176" s="107"/>
      <c r="Y176" s="262"/>
      <c r="Z176" s="263"/>
      <c r="AA176" s="111">
        <f>M176-J176</f>
        <v>-455.78635014837073</v>
      </c>
      <c r="AB176" s="103">
        <f>M176/J176</f>
        <v>0.86188292419746337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5594</v>
      </c>
      <c r="G177" s="95">
        <f t="shared" si="63"/>
        <v>93196.04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>F177/V177*60</f>
        <v>2864.6372688477945</v>
      </c>
      <c r="N177" s="99">
        <f>M177/L177</f>
        <v>716.15931721194863</v>
      </c>
      <c r="O177" s="101">
        <f>L177-I177</f>
        <v>0</v>
      </c>
      <c r="P177" s="102">
        <f>N177-K177</f>
        <v>-108.84068278805137</v>
      </c>
      <c r="Q177" s="103">
        <f>N177/K177</f>
        <v>0.86807189965084686</v>
      </c>
      <c r="R177" s="277"/>
      <c r="S177" s="1">
        <v>0.77916666666666667</v>
      </c>
      <c r="T177" s="2">
        <v>0.86053240740740744</v>
      </c>
      <c r="U177" s="104">
        <v>4.9999999999999822</v>
      </c>
      <c r="V177" s="105">
        <v>117.1666666666667</v>
      </c>
      <c r="W177" s="106">
        <v>0.86053240740740744</v>
      </c>
      <c r="X177" s="107">
        <v>0.9014699074074074</v>
      </c>
      <c r="Y177" s="262"/>
      <c r="Z177" s="263"/>
      <c r="AA177" s="111">
        <f>M177-J177</f>
        <v>-435.36273115220547</v>
      </c>
      <c r="AB177" s="103">
        <f>M177/J177</f>
        <v>0.86807189965084686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4240</v>
      </c>
      <c r="G178" s="95">
        <f t="shared" si="63"/>
        <v>70638.399999999994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2862.1788861803852</v>
      </c>
      <c r="N178" s="99">
        <f>M178/L178</f>
        <v>715.54472154509631</v>
      </c>
      <c r="O178" s="101">
        <f>L178-I178</f>
        <v>0</v>
      </c>
      <c r="P178" s="102">
        <f>N178-K178</f>
        <v>-109.45527845490369</v>
      </c>
      <c r="Q178" s="103">
        <f>N178/K178</f>
        <v>0.86732693520617732</v>
      </c>
      <c r="R178" s="277"/>
      <c r="S178" s="1">
        <v>0.9014699074074074</v>
      </c>
      <c r="T178" s="2">
        <v>0.96319444444444446</v>
      </c>
      <c r="U178" s="104">
        <v>58.949999999999946</v>
      </c>
      <c r="V178" s="105">
        <v>88.883333333333368</v>
      </c>
      <c r="W178" s="106"/>
      <c r="X178" s="107"/>
      <c r="Y178" s="262"/>
      <c r="Z178" s="263"/>
      <c r="AA178" s="111">
        <f>M178-J178</f>
        <v>-437.82111381961477</v>
      </c>
      <c r="AB178" s="103">
        <f>M178/J178</f>
        <v>0.86732693520617732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4.25</v>
      </c>
      <c r="J191" s="138">
        <f t="shared" si="65"/>
        <v>3300</v>
      </c>
      <c r="K191" s="139">
        <f t="shared" ref="K191" si="66">J191/I191</f>
        <v>776.47058823529414</v>
      </c>
      <c r="L191" s="137">
        <f t="shared" ref="L191:M191" si="67">AVERAGE(L175:L190)</f>
        <v>4.25</v>
      </c>
      <c r="M191" s="138">
        <f t="shared" si="67"/>
        <v>2851.5864131704516</v>
      </c>
      <c r="N191" s="139">
        <f>M191/L191</f>
        <v>670.96150898128269</v>
      </c>
      <c r="O191" s="140">
        <f>L191-I191</f>
        <v>0</v>
      </c>
      <c r="P191" s="141">
        <f>N191-K191</f>
        <v>-105.50907925401145</v>
      </c>
      <c r="Q191" s="142">
        <f>N191/K191</f>
        <v>0.86411709490013677</v>
      </c>
      <c r="R191" s="278"/>
      <c r="S191" s="143">
        <f>S175</f>
        <v>0.70833333333333337</v>
      </c>
      <c r="T191" s="144">
        <f>INDEX(T175:T190,COUNTA(T175:T190))</f>
        <v>0.96319444444444446</v>
      </c>
      <c r="U191" s="145"/>
      <c r="V191" s="156"/>
      <c r="W191" s="89"/>
      <c r="X191" s="91"/>
      <c r="Y191" s="265"/>
      <c r="Z191" s="266"/>
      <c r="AA191" s="157">
        <f>M191-J191</f>
        <v>-448.41358682954842</v>
      </c>
      <c r="AB191" s="142">
        <f>M191/J191</f>
        <v>0.86411709490013688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4687</v>
      </c>
      <c r="G192" s="159">
        <f t="shared" ref="G192:G194" si="68">E192*F192</f>
        <v>85209.66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3021.7048710601739</v>
      </c>
      <c r="N192" s="163">
        <f>M192/L192</f>
        <v>1007.234957020058</v>
      </c>
      <c r="O192" s="165">
        <f>L192-I192</f>
        <v>0</v>
      </c>
      <c r="P192" s="166">
        <f>N192-K192</f>
        <v>-192.765042979942</v>
      </c>
      <c r="Q192" s="152">
        <f>N192/K192</f>
        <v>0.83936246418338167</v>
      </c>
      <c r="R192" s="276">
        <f>Q208</f>
        <v>0.83893767232336158</v>
      </c>
      <c r="S192" s="167">
        <v>0.70833333333333337</v>
      </c>
      <c r="T192" s="168">
        <v>0.77296296296296296</v>
      </c>
      <c r="U192" s="169"/>
      <c r="V192" s="170">
        <v>93.066666666666606</v>
      </c>
      <c r="W192" s="173"/>
      <c r="X192" s="151"/>
      <c r="Y192" s="279"/>
      <c r="Z192" s="280"/>
      <c r="AA192" s="109">
        <f>M192-J192</f>
        <v>-578.2951289398261</v>
      </c>
      <c r="AB192" s="152">
        <f>M192/J192</f>
        <v>0.83936246418338167</v>
      </c>
      <c r="AC192" s="267">
        <f>AB208</f>
        <v>0.83893767232336158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4921</v>
      </c>
      <c r="G193" s="95">
        <f t="shared" si="68"/>
        <v>70271.87999999999</v>
      </c>
      <c r="H193" s="96">
        <v>2</v>
      </c>
      <c r="I193" s="97">
        <v>3</v>
      </c>
      <c r="J193" s="98">
        <v>3600</v>
      </c>
      <c r="K193" s="99">
        <f t="shared" si="64"/>
        <v>1200</v>
      </c>
      <c r="L193" s="100">
        <v>3</v>
      </c>
      <c r="M193" s="98">
        <f>F193/V193*60</f>
        <v>3015.4212765957477</v>
      </c>
      <c r="N193" s="99">
        <f>M193/L193</f>
        <v>1005.1404255319159</v>
      </c>
      <c r="O193" s="101">
        <f>L193-I193</f>
        <v>0</v>
      </c>
      <c r="P193" s="102">
        <f>N193-K193</f>
        <v>-194.85957446808413</v>
      </c>
      <c r="Q193" s="103">
        <f>N193/K193</f>
        <v>0.83761702127659654</v>
      </c>
      <c r="R193" s="277"/>
      <c r="S193" s="1">
        <v>0.78478009259259263</v>
      </c>
      <c r="T193" s="2">
        <v>0.85277777777777775</v>
      </c>
      <c r="U193" s="104">
        <v>17.016666666666715</v>
      </c>
      <c r="V193" s="105">
        <v>97.916666666666572</v>
      </c>
      <c r="W193" s="106">
        <v>0.85277777777777775</v>
      </c>
      <c r="X193" s="107">
        <v>0.90833333333333333</v>
      </c>
      <c r="Y193" s="262"/>
      <c r="Z193" s="263"/>
      <c r="AA193" s="111">
        <f>M193-J193</f>
        <v>-584.57872340425229</v>
      </c>
      <c r="AB193" s="103">
        <f>M193/J193</f>
        <v>0.83761702127659654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7063</v>
      </c>
      <c r="G194" s="95">
        <f t="shared" si="68"/>
        <v>100859.64</v>
      </c>
      <c r="H194" s="96"/>
      <c r="I194" s="97">
        <v>3</v>
      </c>
      <c r="J194" s="98">
        <v>3600</v>
      </c>
      <c r="K194" s="99">
        <f t="shared" si="64"/>
        <v>1200</v>
      </c>
      <c r="L194" s="100">
        <v>3</v>
      </c>
      <c r="M194" s="98">
        <f>F194/V194*60</f>
        <v>3023.4007134363828</v>
      </c>
      <c r="N194" s="99">
        <f>M194/L194</f>
        <v>1007.8002378121276</v>
      </c>
      <c r="O194" s="101">
        <f>L194-I194</f>
        <v>0</v>
      </c>
      <c r="P194" s="102">
        <f>N194-K194</f>
        <v>-192.19976218787235</v>
      </c>
      <c r="Q194" s="103">
        <f>N194/K194</f>
        <v>0.83983353151010642</v>
      </c>
      <c r="R194" s="277"/>
      <c r="S194" s="1">
        <v>0.90833333333333333</v>
      </c>
      <c r="T194" s="2">
        <v>1.0056712962962964</v>
      </c>
      <c r="U194" s="104">
        <v>80.000000000000028</v>
      </c>
      <c r="V194" s="105">
        <v>140.16666666666677</v>
      </c>
      <c r="W194" s="106"/>
      <c r="X194" s="107"/>
      <c r="Y194" s="262"/>
      <c r="Z194" s="263"/>
      <c r="AA194" s="111">
        <f>M194-J194</f>
        <v>-576.59928656361717</v>
      </c>
      <c r="AB194" s="103">
        <f>M194/J194</f>
        <v>0.83983353151010631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3</v>
      </c>
      <c r="J208" s="138">
        <f t="shared" si="69"/>
        <v>3600</v>
      </c>
      <c r="K208" s="139">
        <f t="shared" ref="K208" si="70">J208/I208</f>
        <v>1200</v>
      </c>
      <c r="L208" s="137">
        <f t="shared" ref="L208:M208" si="71">AVERAGE(L192:L207)</f>
        <v>3</v>
      </c>
      <c r="M208" s="138">
        <f t="shared" si="71"/>
        <v>3020.1756203641016</v>
      </c>
      <c r="N208" s="139">
        <f t="shared" ref="N208:N214" si="72">M208/L208</f>
        <v>1006.7252067880339</v>
      </c>
      <c r="O208" s="140">
        <f t="shared" ref="O208:O214" si="73">L208-I208</f>
        <v>0</v>
      </c>
      <c r="P208" s="141">
        <f t="shared" ref="P208:P214" si="74">N208-K208</f>
        <v>-193.27479321196608</v>
      </c>
      <c r="Q208" s="142">
        <f t="shared" ref="Q208:Q214" si="75">N208/K208</f>
        <v>0.83893767232336158</v>
      </c>
      <c r="R208" s="278"/>
      <c r="S208" s="143">
        <f>S192</f>
        <v>0.70833333333333337</v>
      </c>
      <c r="T208" s="144">
        <f>INDEX(T192:T207,COUNTA(T192:T207))</f>
        <v>1.0056712962962964</v>
      </c>
      <c r="U208" s="145"/>
      <c r="V208" s="156"/>
      <c r="W208" s="89"/>
      <c r="X208" s="91"/>
      <c r="Y208" s="265"/>
      <c r="Z208" s="266"/>
      <c r="AA208" s="157">
        <f t="shared" ref="AA208:AA214" si="76">M208-J208</f>
        <v>-579.82437963589837</v>
      </c>
      <c r="AB208" s="142">
        <f t="shared" ref="AB208:AB214" si="77">M208/J208</f>
        <v>0.83893767232336158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2523</v>
      </c>
      <c r="G209" s="159">
        <f t="shared" ref="G209:G214" si="78">E209*F209</f>
        <v>45868.14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9">F209/V209*60</f>
        <v>3014.53700630601</v>
      </c>
      <c r="N209" s="163">
        <f t="shared" si="72"/>
        <v>1004.84566876867</v>
      </c>
      <c r="O209" s="165">
        <f t="shared" si="73"/>
        <v>0</v>
      </c>
      <c r="P209" s="166">
        <f t="shared" si="74"/>
        <v>-195.15433123133005</v>
      </c>
      <c r="Q209" s="152">
        <f t="shared" si="75"/>
        <v>0.83737139064055832</v>
      </c>
      <c r="R209" s="276">
        <f>Q225</f>
        <v>0.85181493339345793</v>
      </c>
      <c r="S209" s="167">
        <v>0.70833333333333337</v>
      </c>
      <c r="T209" s="168">
        <v>0.74320601851851853</v>
      </c>
      <c r="U209" s="169"/>
      <c r="V209" s="170">
        <v>50.216666666666626</v>
      </c>
      <c r="W209" s="168"/>
      <c r="X209" s="171"/>
      <c r="Y209" s="279"/>
      <c r="Z209" s="280"/>
      <c r="AA209" s="174">
        <f t="shared" si="76"/>
        <v>-585.46299369399003</v>
      </c>
      <c r="AB209" s="152">
        <f t="shared" si="77"/>
        <v>0.83737139064055832</v>
      </c>
      <c r="AC209" s="267">
        <f>AB225</f>
        <v>0.85181493339345793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25.03</v>
      </c>
      <c r="F210" s="94">
        <v>1136</v>
      </c>
      <c r="G210" s="95">
        <f t="shared" si="78"/>
        <v>28434.080000000002</v>
      </c>
      <c r="H210" s="96">
        <v>2</v>
      </c>
      <c r="I210" s="97">
        <v>4</v>
      </c>
      <c r="J210" s="98">
        <v>3300</v>
      </c>
      <c r="K210" s="99">
        <f t="shared" si="64"/>
        <v>825</v>
      </c>
      <c r="L210" s="100">
        <v>4</v>
      </c>
      <c r="M210" s="98">
        <f t="shared" si="79"/>
        <v>2826.2612301313015</v>
      </c>
      <c r="N210" s="99">
        <f t="shared" si="72"/>
        <v>706.56530753282539</v>
      </c>
      <c r="O210" s="101">
        <f t="shared" si="73"/>
        <v>0</v>
      </c>
      <c r="P210" s="102">
        <f t="shared" si="74"/>
        <v>-118.43469246717461</v>
      </c>
      <c r="Q210" s="103">
        <f t="shared" si="75"/>
        <v>0.85644279700948533</v>
      </c>
      <c r="R210" s="277"/>
      <c r="S210" s="1">
        <v>0.75694444444444442</v>
      </c>
      <c r="T210" s="2">
        <v>0.77369212962962963</v>
      </c>
      <c r="U210" s="104">
        <v>19.783333333333282</v>
      </c>
      <c r="V210" s="105">
        <v>24.116666666666706</v>
      </c>
      <c r="W210" s="106"/>
      <c r="X210" s="113"/>
      <c r="Y210" s="262"/>
      <c r="Z210" s="263"/>
      <c r="AA210" s="175">
        <f t="shared" si="76"/>
        <v>-473.73876986869845</v>
      </c>
      <c r="AB210" s="103">
        <f t="shared" si="77"/>
        <v>0.85644279700948533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23.55</v>
      </c>
      <c r="F211" s="94">
        <v>1575</v>
      </c>
      <c r="G211" s="95">
        <f t="shared" si="78"/>
        <v>37091.25</v>
      </c>
      <c r="H211" s="96">
        <v>2</v>
      </c>
      <c r="I211" s="97">
        <v>4</v>
      </c>
      <c r="J211" s="98">
        <v>3300</v>
      </c>
      <c r="K211" s="99">
        <f t="shared" si="64"/>
        <v>825</v>
      </c>
      <c r="L211" s="100">
        <v>4</v>
      </c>
      <c r="M211" s="98">
        <f t="shared" si="79"/>
        <v>2788.9818002951374</v>
      </c>
      <c r="N211" s="99">
        <f t="shared" si="72"/>
        <v>697.24545007378435</v>
      </c>
      <c r="O211" s="101">
        <f t="shared" si="73"/>
        <v>0</v>
      </c>
      <c r="P211" s="102">
        <f t="shared" si="74"/>
        <v>-127.75454992621565</v>
      </c>
      <c r="Q211" s="103">
        <f t="shared" si="75"/>
        <v>0.84514600008943563</v>
      </c>
      <c r="R211" s="277"/>
      <c r="S211" s="1">
        <v>0.78434027777777782</v>
      </c>
      <c r="T211" s="2">
        <v>0.80787037037037035</v>
      </c>
      <c r="U211" s="104">
        <v>15.333333333333385</v>
      </c>
      <c r="V211" s="105">
        <v>33.883333333333248</v>
      </c>
      <c r="W211" s="106"/>
      <c r="X211" s="113"/>
      <c r="Y211" s="262"/>
      <c r="Z211" s="263"/>
      <c r="AA211" s="175">
        <f t="shared" si="76"/>
        <v>-511.01819970486258</v>
      </c>
      <c r="AB211" s="103">
        <f t="shared" si="77"/>
        <v>0.84514600008943563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2833</v>
      </c>
      <c r="G212" s="95">
        <f t="shared" si="78"/>
        <v>51503.94</v>
      </c>
      <c r="H212" s="96"/>
      <c r="I212" s="97">
        <v>4</v>
      </c>
      <c r="J212" s="98">
        <v>3000</v>
      </c>
      <c r="K212" s="99">
        <f t="shared" si="64"/>
        <v>750</v>
      </c>
      <c r="L212" s="100">
        <v>4</v>
      </c>
      <c r="M212" s="98">
        <f t="shared" si="79"/>
        <v>2595.7750063629396</v>
      </c>
      <c r="N212" s="99">
        <f t="shared" si="72"/>
        <v>648.94375159073491</v>
      </c>
      <c r="O212" s="101">
        <f t="shared" si="73"/>
        <v>0</v>
      </c>
      <c r="P212" s="102">
        <f t="shared" si="74"/>
        <v>-101.05624840926509</v>
      </c>
      <c r="Q212" s="103">
        <f t="shared" si="75"/>
        <v>0.86525833545431319</v>
      </c>
      <c r="R212" s="277"/>
      <c r="S212" s="1">
        <v>0.82013888888888886</v>
      </c>
      <c r="T212" s="2">
        <v>0.86561342592592594</v>
      </c>
      <c r="U212" s="104">
        <v>17.666666666666657</v>
      </c>
      <c r="V212" s="105">
        <v>65.483333333333391</v>
      </c>
      <c r="W212" s="106">
        <v>0.86561342592592594</v>
      </c>
      <c r="X212" s="107">
        <v>0.92361111111111094</v>
      </c>
      <c r="Y212" s="262"/>
      <c r="Z212" s="263"/>
      <c r="AA212" s="175">
        <f t="shared" si="76"/>
        <v>-404.22499363706038</v>
      </c>
      <c r="AB212" s="103">
        <f t="shared" si="77"/>
        <v>0.86525833545431319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2417</v>
      </c>
      <c r="G213" s="95">
        <f t="shared" si="78"/>
        <v>60497.51</v>
      </c>
      <c r="H213" s="113"/>
      <c r="I213" s="97">
        <v>4</v>
      </c>
      <c r="J213" s="98">
        <v>3300</v>
      </c>
      <c r="K213" s="99">
        <f t="shared" si="64"/>
        <v>825</v>
      </c>
      <c r="L213" s="114">
        <v>4</v>
      </c>
      <c r="M213" s="98">
        <f t="shared" si="79"/>
        <v>2834.2671009771834</v>
      </c>
      <c r="N213" s="99">
        <f t="shared" si="72"/>
        <v>708.56677524429585</v>
      </c>
      <c r="O213" s="101">
        <f t="shared" si="73"/>
        <v>0</v>
      </c>
      <c r="P213" s="102">
        <f t="shared" si="74"/>
        <v>-116.43322475570415</v>
      </c>
      <c r="Q213" s="103">
        <f t="shared" si="75"/>
        <v>0.85886881847793439</v>
      </c>
      <c r="R213" s="277"/>
      <c r="S213" s="1">
        <v>0.92361111111111094</v>
      </c>
      <c r="T213" s="2">
        <v>0.95914351851851853</v>
      </c>
      <c r="U213" s="104">
        <v>83.516666666666396</v>
      </c>
      <c r="V213" s="105">
        <v>51.166666666666941</v>
      </c>
      <c r="W213" s="106"/>
      <c r="X213" s="107"/>
      <c r="Y213" s="262"/>
      <c r="Z213" s="263"/>
      <c r="AA213" s="175">
        <f t="shared" si="76"/>
        <v>-465.73289902281658</v>
      </c>
      <c r="AB213" s="103">
        <f t="shared" si="77"/>
        <v>0.85886881847793439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23.55</v>
      </c>
      <c r="F214" s="94">
        <v>3570</v>
      </c>
      <c r="G214" s="115">
        <f t="shared" si="78"/>
        <v>84073.5</v>
      </c>
      <c r="H214" s="116"/>
      <c r="I214" s="97">
        <v>4</v>
      </c>
      <c r="J214" s="98">
        <v>3300</v>
      </c>
      <c r="K214" s="99">
        <f t="shared" si="64"/>
        <v>825</v>
      </c>
      <c r="L214" s="100">
        <v>4</v>
      </c>
      <c r="M214" s="98">
        <f t="shared" si="79"/>
        <v>2806.1135371178921</v>
      </c>
      <c r="N214" s="99">
        <f t="shared" si="72"/>
        <v>701.52838427947302</v>
      </c>
      <c r="O214" s="101">
        <f t="shared" si="73"/>
        <v>0</v>
      </c>
      <c r="P214" s="102">
        <f t="shared" si="74"/>
        <v>-123.47161572052698</v>
      </c>
      <c r="Q214" s="103">
        <f t="shared" si="75"/>
        <v>0.8503374354902703</v>
      </c>
      <c r="R214" s="277"/>
      <c r="S214" s="1">
        <v>0.97291666666666643</v>
      </c>
      <c r="T214" s="2">
        <v>1.0259259259259259</v>
      </c>
      <c r="U214" s="104">
        <v>19.83333333333297</v>
      </c>
      <c r="V214" s="105">
        <v>76.333333333333655</v>
      </c>
      <c r="W214" s="106"/>
      <c r="X214" s="4"/>
      <c r="Y214" s="262"/>
      <c r="Z214" s="263"/>
      <c r="AA214" s="175">
        <f t="shared" si="76"/>
        <v>-493.88646288210794</v>
      </c>
      <c r="AB214" s="103">
        <f t="shared" si="77"/>
        <v>0.8503374354902703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3.8333333333333335</v>
      </c>
      <c r="J225" s="138">
        <f t="shared" si="80"/>
        <v>3300</v>
      </c>
      <c r="K225" s="139">
        <f t="shared" ref="K225" si="81">J225/I225</f>
        <v>860.86956521739125</v>
      </c>
      <c r="L225" s="137">
        <f t="shared" ref="L225:M225" si="82">AVERAGE(L209:L224)</f>
        <v>3.8333333333333335</v>
      </c>
      <c r="M225" s="138">
        <f t="shared" si="82"/>
        <v>2810.9892801984111</v>
      </c>
      <c r="N225" s="139">
        <f>M225/L225</f>
        <v>733.30155135610721</v>
      </c>
      <c r="O225" s="140">
        <f>L225-I225</f>
        <v>0</v>
      </c>
      <c r="P225" s="141">
        <f>N225-K225</f>
        <v>-127.56801386128404</v>
      </c>
      <c r="Q225" s="142">
        <f>N225/K225</f>
        <v>0.85181493339345793</v>
      </c>
      <c r="R225" s="278"/>
      <c r="S225" s="143">
        <f>S209</f>
        <v>0.70833333333333337</v>
      </c>
      <c r="T225" s="144">
        <f>INDEX(T209:T224,COUNTA(T209:T224))</f>
        <v>1.0259259259259259</v>
      </c>
      <c r="U225" s="145"/>
      <c r="V225" s="156"/>
      <c r="W225" s="135"/>
      <c r="X225" s="139"/>
      <c r="Y225" s="265"/>
      <c r="Z225" s="266"/>
      <c r="AA225" s="177">
        <f>M225-J225</f>
        <v>-489.01071980158895</v>
      </c>
      <c r="AB225" s="142">
        <f>M225/J225</f>
        <v>0.85181493339345793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222" priority="1" operator="greaterThan">
      <formula>0</formula>
    </cfRule>
  </conditionalFormatting>
  <conditionalFormatting sqref="P5:P225 AA5:AA225">
    <cfRule type="cellIs" dxfId="221" priority="4" operator="lessThan">
      <formula>0</formula>
    </cfRule>
  </conditionalFormatting>
  <conditionalFormatting sqref="Q5:Q225 AB5:AB225">
    <cfRule type="cellIs" dxfId="220" priority="2" operator="greaterThan">
      <formula>1</formula>
    </cfRule>
    <cfRule type="cellIs" dxfId="219" priority="3" operator="lessThan">
      <formula>0.8</formula>
    </cfRule>
  </conditionalFormatting>
  <conditionalFormatting sqref="AC5:AC23 R5:R225 AC124:AC129">
    <cfRule type="cellIs" dxfId="218" priority="5" operator="lessThan">
      <formula>0.8</formula>
    </cfRule>
  </conditionalFormatting>
  <conditionalFormatting sqref="AC29:AC37">
    <cfRule type="cellIs" dxfId="217" priority="15" operator="lessThan">
      <formula>0.8</formula>
    </cfRule>
  </conditionalFormatting>
  <conditionalFormatting sqref="AC39:AC44">
    <cfRule type="cellIs" dxfId="216" priority="14" operator="lessThan">
      <formula>0.8</formula>
    </cfRule>
  </conditionalFormatting>
  <conditionalFormatting sqref="AC56">
    <cfRule type="cellIs" dxfId="215" priority="16" operator="lessThan">
      <formula>0.8</formula>
    </cfRule>
  </conditionalFormatting>
  <conditionalFormatting sqref="AC73">
    <cfRule type="cellIs" dxfId="214" priority="13" operator="lessThan">
      <formula>0.8</formula>
    </cfRule>
  </conditionalFormatting>
  <conditionalFormatting sqref="AC90">
    <cfRule type="cellIs" dxfId="213" priority="7" operator="lessThan">
      <formula>0.8</formula>
    </cfRule>
  </conditionalFormatting>
  <conditionalFormatting sqref="AC107:AC112">
    <cfRule type="cellIs" dxfId="212" priority="6" operator="lessThan">
      <formula>0.8</formula>
    </cfRule>
  </conditionalFormatting>
  <conditionalFormatting sqref="AC141:AC146">
    <cfRule type="cellIs" dxfId="211" priority="12" operator="lessThan">
      <formula>0.8</formula>
    </cfRule>
  </conditionalFormatting>
  <conditionalFormatting sqref="AC158">
    <cfRule type="cellIs" dxfId="210" priority="11" operator="lessThan">
      <formula>0.8</formula>
    </cfRule>
  </conditionalFormatting>
  <conditionalFormatting sqref="AC175">
    <cfRule type="cellIs" dxfId="209" priority="10" operator="lessThan">
      <formula>0.8</formula>
    </cfRule>
  </conditionalFormatting>
  <conditionalFormatting sqref="AC192">
    <cfRule type="cellIs" dxfId="208" priority="9" operator="lessThan">
      <formula>0.8</formula>
    </cfRule>
  </conditionalFormatting>
  <conditionalFormatting sqref="AC209:AC214">
    <cfRule type="cellIs" dxfId="207" priority="8" operator="lessThan">
      <formula>0.8</formula>
    </cfRule>
  </conditionalFormatting>
  <dataValidations count="1">
    <dataValidation type="list" allowBlank="1" showInputMessage="1" showErrorMessage="1" sqref="Y5:Z225" xr:uid="{990553BB-EC78-40A1-9459-80E4B8747A40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C1B1-0091-493B-B013-D0DB75EBB56B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113074</v>
      </c>
      <c r="E1" s="77" t="s">
        <v>3</v>
      </c>
      <c r="F1" s="78">
        <f>SUM(G5:G157)</f>
        <v>4990730.3400000008</v>
      </c>
      <c r="G1" s="79" t="s">
        <v>73</v>
      </c>
      <c r="H1" s="80">
        <f>L21+L38+L55+L72+L89+L106+L123+L140+L157</f>
        <v>169.97222222222223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45908</v>
      </c>
      <c r="B2" s="326"/>
      <c r="C2" s="82" t="s">
        <v>34</v>
      </c>
      <c r="D2" s="83">
        <f>AVERAGE(N21,N38,N55,N72,N89,N106,N123,N140,N157)</f>
        <v>135.41857835842148</v>
      </c>
      <c r="E2" s="83" t="s">
        <v>80</v>
      </c>
      <c r="F2" s="84">
        <f>F1/D1</f>
        <v>44.136851442418248</v>
      </c>
      <c r="G2" s="85" t="s">
        <v>81</v>
      </c>
      <c r="H2" s="86">
        <f>COUNT(H5:H157)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3243</v>
      </c>
      <c r="G5" s="159">
        <f t="shared" ref="G5:G6" si="0">E5*F5</f>
        <v>63887.1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1062.8914785142022</v>
      </c>
      <c r="N5" s="163">
        <f>M5/L5</f>
        <v>81.76088296263093</v>
      </c>
      <c r="O5" s="179">
        <f>L5-I5</f>
        <v>0</v>
      </c>
      <c r="P5" s="180">
        <f>N5-K5</f>
        <v>-10.546809345061376</v>
      </c>
      <c r="Q5" s="132">
        <f>N5/K5</f>
        <v>0.8857428987618351</v>
      </c>
      <c r="R5" s="277">
        <f>Q21</f>
        <v>0.87812286535533168</v>
      </c>
      <c r="S5" s="167">
        <v>0.25</v>
      </c>
      <c r="T5" s="168">
        <v>0.37712962962962965</v>
      </c>
      <c r="U5" s="169"/>
      <c r="V5" s="170">
        <v>183.06666666666669</v>
      </c>
      <c r="W5" s="87"/>
      <c r="X5" s="88"/>
      <c r="Y5" s="279"/>
      <c r="Z5" s="280"/>
      <c r="AA5" s="109">
        <f>M5-J5</f>
        <v>-137.10852148579784</v>
      </c>
      <c r="AB5" s="110">
        <f>M5/J5</f>
        <v>0.8857428987618351</v>
      </c>
      <c r="AC5" s="292">
        <f>AB21</f>
        <v>0.87812286535533168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2466</v>
      </c>
      <c r="G6" s="95">
        <f t="shared" si="0"/>
        <v>73906.02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2273.9754098360581</v>
      </c>
      <c r="N6" s="99">
        <f>M6/L6</f>
        <v>113.6987704918029</v>
      </c>
      <c r="O6" s="101">
        <f>L6-I6</f>
        <v>0</v>
      </c>
      <c r="P6" s="102">
        <f>N6-K6</f>
        <v>-16.301229508197096</v>
      </c>
      <c r="Q6" s="103">
        <f>N6/K6</f>
        <v>0.87460592686002236</v>
      </c>
      <c r="R6" s="277"/>
      <c r="S6" s="1">
        <v>0.50277777777777766</v>
      </c>
      <c r="T6" s="2">
        <v>0.54796296296296299</v>
      </c>
      <c r="U6" s="104">
        <v>56.999999999999801</v>
      </c>
      <c r="V6" s="105">
        <v>65.066666666666876</v>
      </c>
      <c r="W6" s="2"/>
      <c r="X6" s="107"/>
      <c r="Y6" s="262"/>
      <c r="Z6" s="263"/>
      <c r="AA6" s="111">
        <f>M6-J6</f>
        <v>-326.02459016394187</v>
      </c>
      <c r="AB6" s="112">
        <f>M6/J6</f>
        <v>0.87460592686002236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1668.4334441751303</v>
      </c>
      <c r="N21" s="139">
        <f t="shared" ref="N21:N27" si="5">M21/L21</f>
        <v>101.11717843485638</v>
      </c>
      <c r="O21" s="140">
        <f t="shared" ref="O21:O27" si="6">L21-I21</f>
        <v>0</v>
      </c>
      <c r="P21" s="141">
        <f t="shared" ref="P21:P27" si="7">N21-K21</f>
        <v>-14.034336716658771</v>
      </c>
      <c r="Q21" s="142">
        <f t="shared" ref="Q21:Q27" si="8">N21/K21</f>
        <v>0.87812286535533168</v>
      </c>
      <c r="R21" s="278"/>
      <c r="S21" s="143">
        <f>S5</f>
        <v>0.25</v>
      </c>
      <c r="T21" s="144">
        <f>INDEX(T5:T20,COUNTA(T5:T20))</f>
        <v>0.54796296296296299</v>
      </c>
      <c r="U21" s="145"/>
      <c r="V21" s="145"/>
      <c r="W21" s="146"/>
      <c r="X21" s="147"/>
      <c r="Y21" s="265"/>
      <c r="Z21" s="266"/>
      <c r="AA21" s="148">
        <f t="shared" ref="AA21:AA27" si="9">M21-J21</f>
        <v>-231.56655582486974</v>
      </c>
      <c r="AB21" s="149">
        <f t="shared" ref="AB21:AB27" si="10">M21/J21</f>
        <v>0.87812286535533168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1357</v>
      </c>
      <c r="G22" s="159">
        <f t="shared" ref="G22:G27" si="11">E22*F22</f>
        <v>97541.159999999989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1709.9054952747651</v>
      </c>
      <c r="N22" s="163">
        <f t="shared" si="5"/>
        <v>65.765595972106354</v>
      </c>
      <c r="O22" s="165">
        <f t="shared" si="6"/>
        <v>0</v>
      </c>
      <c r="P22" s="166">
        <f t="shared" si="7"/>
        <v>-11.157480950970566</v>
      </c>
      <c r="Q22" s="152">
        <f t="shared" si="8"/>
        <v>0.8549527476373826</v>
      </c>
      <c r="R22" s="276">
        <f>Q38</f>
        <v>0.86056941577881652</v>
      </c>
      <c r="S22" s="167">
        <v>0.25026620370370373</v>
      </c>
      <c r="T22" s="168">
        <v>0.28333333333333333</v>
      </c>
      <c r="U22" s="169"/>
      <c r="V22" s="170">
        <v>47.616666666666625</v>
      </c>
      <c r="W22" s="181"/>
      <c r="X22" s="163"/>
      <c r="Y22" s="279"/>
      <c r="Z22" s="280"/>
      <c r="AA22" s="109">
        <f t="shared" si="9"/>
        <v>-290.09450472523486</v>
      </c>
      <c r="AB22" s="152">
        <f t="shared" si="10"/>
        <v>0.8549527476373826</v>
      </c>
      <c r="AC22" s="352">
        <f>AB38</f>
        <v>0.86056941577881663</v>
      </c>
    </row>
    <row r="23" spans="1:43" ht="15.75" customHeight="1">
      <c r="A23" s="282"/>
      <c r="B23" s="92" t="s">
        <v>169</v>
      </c>
      <c r="C23" s="286" t="s">
        <v>170</v>
      </c>
      <c r="D23" s="286"/>
      <c r="E23" s="93">
        <v>51.86</v>
      </c>
      <c r="F23" s="94">
        <v>1770</v>
      </c>
      <c r="G23" s="95">
        <f t="shared" si="11"/>
        <v>91792.2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1715.2086137281283</v>
      </c>
      <c r="N23" s="99">
        <f t="shared" si="5"/>
        <v>65.969562066466466</v>
      </c>
      <c r="O23" s="101">
        <f t="shared" si="6"/>
        <v>0</v>
      </c>
      <c r="P23" s="102">
        <f t="shared" si="7"/>
        <v>-10.953514856610454</v>
      </c>
      <c r="Q23" s="103">
        <f t="shared" si="8"/>
        <v>0.85760430686406408</v>
      </c>
      <c r="R23" s="277"/>
      <c r="S23" s="1">
        <v>0.28616898148148145</v>
      </c>
      <c r="T23" s="2">
        <v>0.32916666666666666</v>
      </c>
      <c r="U23" s="104">
        <v>4.0833333333333055</v>
      </c>
      <c r="V23" s="105">
        <v>61.9166666666667</v>
      </c>
      <c r="W23" s="106"/>
      <c r="X23" s="107"/>
      <c r="Y23" s="262"/>
      <c r="Z23" s="263"/>
      <c r="AA23" s="111">
        <f t="shared" si="9"/>
        <v>-284.79138627187172</v>
      </c>
      <c r="AB23" s="103">
        <f t="shared" si="10"/>
        <v>0.85760430686406419</v>
      </c>
      <c r="AC23" s="294"/>
    </row>
    <row r="24" spans="1:43" ht="15.75" customHeight="1">
      <c r="A24" s="282"/>
      <c r="B24" s="92" t="s">
        <v>169</v>
      </c>
      <c r="C24" s="286" t="s">
        <v>211</v>
      </c>
      <c r="D24" s="286"/>
      <c r="E24" s="93">
        <v>57.3</v>
      </c>
      <c r="F24" s="94">
        <v>1309</v>
      </c>
      <c r="G24" s="95">
        <f t="shared" si="11"/>
        <v>75005.7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1711.111111111112</v>
      </c>
      <c r="N24" s="99">
        <f t="shared" si="5"/>
        <v>65.811965811965848</v>
      </c>
      <c r="O24" s="101">
        <f t="shared" si="6"/>
        <v>0</v>
      </c>
      <c r="P24" s="102">
        <f t="shared" si="7"/>
        <v>-11.111111111111072</v>
      </c>
      <c r="Q24" s="103">
        <f t="shared" si="8"/>
        <v>0.85555555555555607</v>
      </c>
      <c r="R24" s="277"/>
      <c r="S24" s="1">
        <v>0.33270833333333333</v>
      </c>
      <c r="T24" s="2">
        <v>0.36458333333333331</v>
      </c>
      <c r="U24" s="104">
        <v>5.0999999999999979</v>
      </c>
      <c r="V24" s="105">
        <v>45.899999999999977</v>
      </c>
      <c r="W24" s="106"/>
      <c r="X24" s="107"/>
      <c r="Y24" s="262"/>
      <c r="Z24" s="263"/>
      <c r="AA24" s="111">
        <f t="shared" si="9"/>
        <v>-288.888888888888</v>
      </c>
      <c r="AB24" s="103">
        <f t="shared" si="10"/>
        <v>0.85555555555555596</v>
      </c>
      <c r="AC24" s="294"/>
    </row>
    <row r="25" spans="1:43" ht="15.75" customHeight="1">
      <c r="A25" s="282"/>
      <c r="B25" s="92" t="s">
        <v>169</v>
      </c>
      <c r="C25" s="286" t="s">
        <v>171</v>
      </c>
      <c r="D25" s="286"/>
      <c r="E25" s="93">
        <v>56.77</v>
      </c>
      <c r="F25" s="94">
        <v>4877</v>
      </c>
      <c r="G25" s="95">
        <f t="shared" si="11"/>
        <v>276867.29000000004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1746.1163600198902</v>
      </c>
      <c r="N25" s="99">
        <f t="shared" si="5"/>
        <v>67.158321539226549</v>
      </c>
      <c r="O25" s="101">
        <f t="shared" si="6"/>
        <v>0</v>
      </c>
      <c r="P25" s="102">
        <f t="shared" si="7"/>
        <v>-9.7647553838503711</v>
      </c>
      <c r="Q25" s="103">
        <f t="shared" si="8"/>
        <v>0.87305818000994517</v>
      </c>
      <c r="R25" s="277"/>
      <c r="S25" s="1">
        <v>0.36765046296296294</v>
      </c>
      <c r="T25" s="2">
        <v>0.48402777777777778</v>
      </c>
      <c r="U25" s="104">
        <v>4.4166666666666643</v>
      </c>
      <c r="V25" s="105">
        <v>167.58333333333337</v>
      </c>
      <c r="W25" s="106">
        <v>0.48402777777777778</v>
      </c>
      <c r="X25" s="107">
        <v>0.5215277777777777</v>
      </c>
      <c r="Y25" s="262"/>
      <c r="Z25" s="263"/>
      <c r="AA25" s="111">
        <f t="shared" si="9"/>
        <v>-253.88363998010982</v>
      </c>
      <c r="AB25" s="103">
        <f t="shared" si="10"/>
        <v>0.87305818000994506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1888</v>
      </c>
      <c r="G26" s="95">
        <f t="shared" si="11"/>
        <v>108182.39999999999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1716.3636363636342</v>
      </c>
      <c r="N26" s="99">
        <f t="shared" si="5"/>
        <v>68.654545454545371</v>
      </c>
      <c r="O26" s="101">
        <f t="shared" si="6"/>
        <v>0</v>
      </c>
      <c r="P26" s="102">
        <f t="shared" si="7"/>
        <v>-11.345454545454629</v>
      </c>
      <c r="Q26" s="103">
        <f t="shared" si="8"/>
        <v>0.85818181818181716</v>
      </c>
      <c r="R26" s="277"/>
      <c r="S26" s="1">
        <v>0.5215277777777777</v>
      </c>
      <c r="T26" s="2">
        <v>0.56736111111111109</v>
      </c>
      <c r="U26" s="104">
        <v>53.999999999999886</v>
      </c>
      <c r="V26" s="105">
        <v>66.000000000000085</v>
      </c>
      <c r="W26" s="106"/>
      <c r="X26" s="107"/>
      <c r="Y26" s="262"/>
      <c r="Z26" s="263"/>
      <c r="AA26" s="111">
        <f t="shared" si="9"/>
        <v>-283.63636363636579</v>
      </c>
      <c r="AB26" s="103">
        <f t="shared" si="10"/>
        <v>0.85818181818181716</v>
      </c>
      <c r="AC26" s="294"/>
    </row>
    <row r="27" spans="1:43" ht="15.75" customHeight="1">
      <c r="A27" s="282"/>
      <c r="B27" s="92" t="s">
        <v>172</v>
      </c>
      <c r="C27" s="286" t="s">
        <v>182</v>
      </c>
      <c r="D27" s="286"/>
      <c r="E27" s="93">
        <v>77.34</v>
      </c>
      <c r="F27" s="94">
        <v>3787</v>
      </c>
      <c r="G27" s="115">
        <f t="shared" si="11"/>
        <v>292886.58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1728.1277728482683</v>
      </c>
      <c r="N27" s="99">
        <f t="shared" si="5"/>
        <v>69.125110913930726</v>
      </c>
      <c r="O27" s="101">
        <f t="shared" si="6"/>
        <v>0</v>
      </c>
      <c r="P27" s="102">
        <f t="shared" si="7"/>
        <v>-10.874889086069274</v>
      </c>
      <c r="Q27" s="103">
        <f t="shared" si="8"/>
        <v>0.86406388642413412</v>
      </c>
      <c r="R27" s="277"/>
      <c r="S27" s="1">
        <v>0.57152777777777763</v>
      </c>
      <c r="T27" s="2">
        <v>0.6628356481481481</v>
      </c>
      <c r="U27" s="104">
        <v>5.9999999999998188</v>
      </c>
      <c r="V27" s="105">
        <v>131.48333333333346</v>
      </c>
      <c r="W27" s="106"/>
      <c r="X27" s="107"/>
      <c r="Y27" s="262"/>
      <c r="Z27" s="263"/>
      <c r="AA27" s="111">
        <f t="shared" si="9"/>
        <v>-271.87222715173175</v>
      </c>
      <c r="AB27" s="103">
        <f t="shared" si="10"/>
        <v>0.86406388642413412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25.666666666666668</v>
      </c>
      <c r="J38" s="138">
        <f t="shared" si="14"/>
        <v>2000</v>
      </c>
      <c r="K38" s="139">
        <f t="shared" ref="K38" si="15">J38/I38</f>
        <v>77.922077922077918</v>
      </c>
      <c r="L38" s="137">
        <f t="shared" ref="L38:M38" si="16">AVERAGE(L22:L37)</f>
        <v>25.666666666666668</v>
      </c>
      <c r="M38" s="138">
        <f t="shared" si="16"/>
        <v>1721.1388315576332</v>
      </c>
      <c r="N38" s="139">
        <f>M38/L38</f>
        <v>67.057357073674012</v>
      </c>
      <c r="O38" s="140">
        <f>L38-I38</f>
        <v>0</v>
      </c>
      <c r="P38" s="141">
        <f>N38-K38</f>
        <v>-10.864720848403906</v>
      </c>
      <c r="Q38" s="142">
        <f>N38/K38</f>
        <v>0.86056941577881652</v>
      </c>
      <c r="R38" s="278"/>
      <c r="S38" s="143">
        <f>S22</f>
        <v>0.25026620370370373</v>
      </c>
      <c r="T38" s="144">
        <f>INDEX(T22:T37,COUNTA(T22:T37))</f>
        <v>0.6628356481481481</v>
      </c>
      <c r="U38" s="145"/>
      <c r="V38" s="156"/>
      <c r="W38" s="135"/>
      <c r="X38" s="139"/>
      <c r="Y38" s="265"/>
      <c r="Z38" s="266"/>
      <c r="AA38" s="157">
        <f>M38-J38</f>
        <v>-278.86116844236676</v>
      </c>
      <c r="AB38" s="142">
        <f>M38/J38</f>
        <v>0.86056941577881663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2131</v>
      </c>
      <c r="G39" s="159">
        <f t="shared" ref="G39:G42" si="17">E39*F39</f>
        <v>105527.12000000001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1722.0202020202034</v>
      </c>
      <c r="N39" s="163">
        <f>M39/L39</f>
        <v>71.750841750841815</v>
      </c>
      <c r="O39" s="165">
        <f>L39-I39</f>
        <v>0</v>
      </c>
      <c r="P39" s="166">
        <f>N39-K39</f>
        <v>-11.582491582491514</v>
      </c>
      <c r="Q39" s="152">
        <f>N39/K39</f>
        <v>0.86101010101010178</v>
      </c>
      <c r="R39" s="276">
        <f>Q55</f>
        <v>0.86425645767506687</v>
      </c>
      <c r="S39" s="167">
        <v>0.29166666666666669</v>
      </c>
      <c r="T39" s="168">
        <v>0.34322916666666664</v>
      </c>
      <c r="U39" s="169"/>
      <c r="V39" s="170">
        <v>74.249999999999943</v>
      </c>
      <c r="W39" s="87"/>
      <c r="X39" s="88"/>
      <c r="Y39" s="279"/>
      <c r="Z39" s="280"/>
      <c r="AA39" s="109">
        <f>M39-J39</f>
        <v>-277.97979797979656</v>
      </c>
      <c r="AB39" s="152">
        <f>M39/J39</f>
        <v>0.86101010101010167</v>
      </c>
      <c r="AC39" s="352">
        <f>AB55</f>
        <v>0.86425645767506687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2355</v>
      </c>
      <c r="G40" s="95">
        <f t="shared" si="17"/>
        <v>122036.1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1551.3266239707229</v>
      </c>
      <c r="N40" s="99">
        <f>M40/L40</f>
        <v>67.448983650900999</v>
      </c>
      <c r="O40" s="101">
        <f>L40-I40</f>
        <v>0</v>
      </c>
      <c r="P40" s="102">
        <f>N40-K40</f>
        <v>-10.811885914316392</v>
      </c>
      <c r="Q40" s="103">
        <f>N40/K40</f>
        <v>0.86184812442817949</v>
      </c>
      <c r="R40" s="277"/>
      <c r="S40" s="1">
        <v>0.34652777777777777</v>
      </c>
      <c r="T40" s="2">
        <v>0.40978009259259257</v>
      </c>
      <c r="U40" s="104">
        <v>4.7500000000000231</v>
      </c>
      <c r="V40" s="105">
        <v>91.083333333333314</v>
      </c>
      <c r="W40" s="106"/>
      <c r="X40" s="107"/>
      <c r="Y40" s="262"/>
      <c r="Z40" s="263"/>
      <c r="AA40" s="111">
        <f>M40-J40</f>
        <v>-248.67337602927705</v>
      </c>
      <c r="AB40" s="103">
        <f>M40/J40</f>
        <v>0.86184812442817937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2616</v>
      </c>
      <c r="G41" s="95">
        <f t="shared" si="17"/>
        <v>155233.44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1726.0997067448675</v>
      </c>
      <c r="N41" s="99">
        <f>M41/L41</f>
        <v>71.920821114369474</v>
      </c>
      <c r="O41" s="101">
        <f>L41-I41</f>
        <v>0</v>
      </c>
      <c r="P41" s="102">
        <f>N41-K41</f>
        <v>-11.412512218963855</v>
      </c>
      <c r="Q41" s="103">
        <f>N41/K41</f>
        <v>0.86304985337243378</v>
      </c>
      <c r="R41" s="277"/>
      <c r="S41" s="1">
        <v>0.41462962962962963</v>
      </c>
      <c r="T41" s="2">
        <v>0.4777777777777778</v>
      </c>
      <c r="U41" s="104">
        <v>6.9833333333333591</v>
      </c>
      <c r="V41" s="105">
        <v>90.933333333333366</v>
      </c>
      <c r="W41" s="106">
        <v>0.4777777777777778</v>
      </c>
      <c r="X41" s="107">
        <v>0.51805555555555549</v>
      </c>
      <c r="Y41" s="262"/>
      <c r="Z41" s="263"/>
      <c r="AA41" s="111">
        <f>M41-J41</f>
        <v>-273.90029325513251</v>
      </c>
      <c r="AB41" s="103">
        <f>M41/J41</f>
        <v>0.86304985337243378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4949</v>
      </c>
      <c r="G42" s="95">
        <f t="shared" si="17"/>
        <v>290357.83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1741.7538371297276</v>
      </c>
      <c r="N42" s="99">
        <f>M42/L42</f>
        <v>72.573076547071977</v>
      </c>
      <c r="O42" s="101">
        <f>L42-I42</f>
        <v>0</v>
      </c>
      <c r="P42" s="102">
        <f>N42-K42</f>
        <v>-10.760256786261351</v>
      </c>
      <c r="Q42" s="103">
        <f>N42/K42</f>
        <v>0.87087691856486382</v>
      </c>
      <c r="R42" s="277"/>
      <c r="S42" s="1">
        <v>0.51805555555555549</v>
      </c>
      <c r="T42" s="2">
        <v>0.63644675925925931</v>
      </c>
      <c r="U42" s="104">
        <v>57.999999999999872</v>
      </c>
      <c r="V42" s="105">
        <v>170.48333333333349</v>
      </c>
      <c r="W42" s="106"/>
      <c r="X42" s="107"/>
      <c r="Y42" s="262"/>
      <c r="Z42" s="263"/>
      <c r="AA42" s="111">
        <f>M42-J42</f>
        <v>-258.24616287027243</v>
      </c>
      <c r="AB42" s="103">
        <f>M42/J42</f>
        <v>0.87087691856486382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1685.3000924663804</v>
      </c>
      <c r="N55" s="139">
        <f>M55/L55</f>
        <v>70.960003893321286</v>
      </c>
      <c r="O55" s="140">
        <f>L55-I55</f>
        <v>0</v>
      </c>
      <c r="P55" s="141">
        <f>N55-K55</f>
        <v>-11.145259264573454</v>
      </c>
      <c r="Q55" s="142">
        <f>N55/K55</f>
        <v>0.86425645767506687</v>
      </c>
      <c r="R55" s="278"/>
      <c r="S55" s="143">
        <f>S39</f>
        <v>0.29166666666666669</v>
      </c>
      <c r="T55" s="144">
        <f>INDEX(T39:T54,COUNTA(T39:T54))</f>
        <v>0.63644675925925931</v>
      </c>
      <c r="U55" s="145"/>
      <c r="V55" s="156"/>
      <c r="W55" s="188"/>
      <c r="X55" s="189"/>
      <c r="Y55" s="265"/>
      <c r="Z55" s="266"/>
      <c r="AA55" s="157">
        <f>M55-J55</f>
        <v>-264.69990753361958</v>
      </c>
      <c r="AB55" s="142">
        <f>M55/J55</f>
        <v>0.86425645767506687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7060</v>
      </c>
      <c r="G56" s="159">
        <f t="shared" ref="G56:G58" si="21">E56*F56</f>
        <v>420211.20000000001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1755.1274083281542</v>
      </c>
      <c r="N56" s="163">
        <f>M56/L56</f>
        <v>70.205096333126164</v>
      </c>
      <c r="O56" s="165">
        <f>L56-I56</f>
        <v>0</v>
      </c>
      <c r="P56" s="166">
        <f>N56-K56</f>
        <v>-9.7949036668738358</v>
      </c>
      <c r="Q56" s="152">
        <f>N56/K56</f>
        <v>0.87756370416407703</v>
      </c>
      <c r="R56" s="276">
        <f>Q72</f>
        <v>0.8669141515891825</v>
      </c>
      <c r="S56" s="167">
        <v>0.29166666666666669</v>
      </c>
      <c r="T56" s="168">
        <v>0.45927083333333335</v>
      </c>
      <c r="U56" s="169"/>
      <c r="V56" s="170">
        <v>241.35</v>
      </c>
      <c r="W56" s="168">
        <v>0.45927083333333335</v>
      </c>
      <c r="X56" s="171">
        <v>0.49861111111111112</v>
      </c>
      <c r="Y56" s="279"/>
      <c r="Z56" s="280"/>
      <c r="AA56" s="109">
        <f>M56-J56</f>
        <v>-244.87259167184584</v>
      </c>
      <c r="AB56" s="152">
        <f>M56/J56</f>
        <v>0.87756370416407703</v>
      </c>
      <c r="AC56" s="267">
        <f>AB72</f>
        <v>0.86691415158918239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2214</v>
      </c>
      <c r="G57" s="95">
        <f t="shared" si="21"/>
        <v>104877.18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1721.0969553012314</v>
      </c>
      <c r="N57" s="99">
        <f>M57/L57</f>
        <v>81.956997871487218</v>
      </c>
      <c r="O57" s="101">
        <f>L57-I57</f>
        <v>0</v>
      </c>
      <c r="P57" s="102">
        <f>N57-K57</f>
        <v>-13.281097366608023</v>
      </c>
      <c r="Q57" s="103">
        <f>N57/K57</f>
        <v>0.86054847765061582</v>
      </c>
      <c r="R57" s="277"/>
      <c r="S57" s="1">
        <v>0.49861111111111112</v>
      </c>
      <c r="T57" s="2">
        <v>0.55221064814814813</v>
      </c>
      <c r="U57" s="104">
        <v>56.649999999999984</v>
      </c>
      <c r="V57" s="105">
        <v>77.183333333333309</v>
      </c>
      <c r="W57" s="106"/>
      <c r="X57" s="107"/>
      <c r="Y57" s="262"/>
      <c r="Z57" s="263"/>
      <c r="AA57" s="111">
        <f>M57-J57</f>
        <v>-278.90304469876855</v>
      </c>
      <c r="AB57" s="103">
        <f>M57/J57</f>
        <v>0.86054847765061571</v>
      </c>
      <c r="AC57" s="268"/>
    </row>
    <row r="58" spans="1:29" ht="15.75" customHeight="1">
      <c r="A58" s="282"/>
      <c r="B58" s="153" t="s">
        <v>169</v>
      </c>
      <c r="C58" s="260" t="s">
        <v>216</v>
      </c>
      <c r="D58" s="261"/>
      <c r="E58" s="93">
        <v>56.43</v>
      </c>
      <c r="F58" s="94">
        <v>2897</v>
      </c>
      <c r="G58" s="95">
        <f t="shared" si="21"/>
        <v>163477.71</v>
      </c>
      <c r="H58" s="96"/>
      <c r="I58" s="97">
        <v>22</v>
      </c>
      <c r="J58" s="98">
        <v>2000</v>
      </c>
      <c r="K58" s="99">
        <f t="shared" si="13"/>
        <v>90.909090909090907</v>
      </c>
      <c r="L58" s="100">
        <v>22</v>
      </c>
      <c r="M58" s="98">
        <f>F58/V58*60</f>
        <v>1725.2605459057086</v>
      </c>
      <c r="N58" s="99">
        <f>M58/L58</f>
        <v>78.42093390480494</v>
      </c>
      <c r="O58" s="101">
        <f>L58-I58</f>
        <v>0</v>
      </c>
      <c r="P58" s="102">
        <f>N58-K58</f>
        <v>-12.488157004285966</v>
      </c>
      <c r="Q58" s="103">
        <f>N58/K58</f>
        <v>0.86263027295285433</v>
      </c>
      <c r="R58" s="277"/>
      <c r="S58" s="1">
        <v>0.55642361111111116</v>
      </c>
      <c r="T58" s="2">
        <v>0.62638888888888888</v>
      </c>
      <c r="U58" s="104">
        <v>6.0666666666667624</v>
      </c>
      <c r="V58" s="105">
        <v>100.74999999999991</v>
      </c>
      <c r="W58" s="106"/>
      <c r="X58" s="107"/>
      <c r="Y58" s="262"/>
      <c r="Z58" s="263"/>
      <c r="AA58" s="111">
        <f>M58-J58</f>
        <v>-274.73945409429143</v>
      </c>
      <c r="AB58" s="103">
        <f>M58/J58</f>
        <v>0.86263027295285433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22.666666666666668</v>
      </c>
      <c r="J72" s="138">
        <f t="shared" si="22"/>
        <v>2000</v>
      </c>
      <c r="K72" s="139">
        <f t="shared" ref="K72" si="23">J72/I72</f>
        <v>88.235294117647058</v>
      </c>
      <c r="L72" s="137">
        <f t="shared" ref="L72:M72" si="24">AVERAGE(L56:L71)</f>
        <v>22.666666666666668</v>
      </c>
      <c r="M72" s="138">
        <f t="shared" si="24"/>
        <v>1733.8283031783649</v>
      </c>
      <c r="N72" s="139">
        <f t="shared" ref="N72:N81" si="25">M72/L72</f>
        <v>76.492425140221982</v>
      </c>
      <c r="O72" s="140">
        <f t="shared" ref="O72:O81" si="26">L72-I72</f>
        <v>0</v>
      </c>
      <c r="P72" s="141">
        <f t="shared" ref="P72:P81" si="27">N72-K72</f>
        <v>-11.742868977425076</v>
      </c>
      <c r="Q72" s="142">
        <f t="shared" ref="Q72:Q81" si="28">N72/K72</f>
        <v>0.8669141515891825</v>
      </c>
      <c r="R72" s="278"/>
      <c r="S72" s="143">
        <f>S56</f>
        <v>0.29166666666666669</v>
      </c>
      <c r="T72" s="144">
        <f>INDEX(T56:T71,COUNTA(T56:T71))</f>
        <v>0.62638888888888888</v>
      </c>
      <c r="U72" s="145"/>
      <c r="V72" s="156"/>
      <c r="W72" s="135"/>
      <c r="X72" s="139"/>
      <c r="Y72" s="265"/>
      <c r="Z72" s="266"/>
      <c r="AA72" s="157">
        <f t="shared" ref="AA72:AA81" si="29">M72-J72</f>
        <v>-266.17169682163512</v>
      </c>
      <c r="AB72" s="142">
        <f t="shared" ref="AB72:AB81" si="30">M72/J72</f>
        <v>0.86691415158918239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2376</v>
      </c>
      <c r="G73" s="159">
        <f t="shared" ref="G73:G81" si="31">E73*F73</f>
        <v>76174.560000000012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3013.9534883720935</v>
      </c>
      <c r="N73" s="163">
        <f t="shared" si="25"/>
        <v>143.52159468438541</v>
      </c>
      <c r="O73" s="165">
        <f t="shared" si="26"/>
        <v>0</v>
      </c>
      <c r="P73" s="166">
        <f t="shared" si="27"/>
        <v>-27.906976744186011</v>
      </c>
      <c r="Q73" s="152">
        <f t="shared" si="28"/>
        <v>0.83720930232558155</v>
      </c>
      <c r="R73" s="276">
        <f>Q89</f>
        <v>0.85894202910971729</v>
      </c>
      <c r="S73" s="167">
        <v>0.16666666666666666</v>
      </c>
      <c r="T73" s="168">
        <v>0.19951388888888888</v>
      </c>
      <c r="U73" s="169"/>
      <c r="V73" s="170">
        <v>47.3</v>
      </c>
      <c r="W73" s="168"/>
      <c r="X73" s="171"/>
      <c r="Y73" s="279"/>
      <c r="Z73" s="280"/>
      <c r="AA73" s="109">
        <f t="shared" si="29"/>
        <v>-586.04651162790651</v>
      </c>
      <c r="AB73" s="152">
        <f t="shared" si="30"/>
        <v>0.83720930232558155</v>
      </c>
      <c r="AC73" s="267">
        <f>AB89</f>
        <v>0.85894202910971718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4970</v>
      </c>
      <c r="G74" s="95">
        <f t="shared" si="31"/>
        <v>188561.8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3019.7468354430389</v>
      </c>
      <c r="N74" s="99">
        <f t="shared" si="25"/>
        <v>143.79746835443044</v>
      </c>
      <c r="O74" s="101">
        <f t="shared" si="26"/>
        <v>0</v>
      </c>
      <c r="P74" s="102">
        <f t="shared" si="27"/>
        <v>-27.631103074140981</v>
      </c>
      <c r="Q74" s="103">
        <f t="shared" si="28"/>
        <v>0.83881856540084432</v>
      </c>
      <c r="R74" s="277"/>
      <c r="S74" s="1">
        <v>0.20295138888888889</v>
      </c>
      <c r="T74" s="2">
        <v>0.27152777777777776</v>
      </c>
      <c r="U74" s="104">
        <v>4.9500000000000144</v>
      </c>
      <c r="V74" s="105">
        <v>98.749999999999972</v>
      </c>
      <c r="W74" s="106"/>
      <c r="X74" s="107"/>
      <c r="Y74" s="262"/>
      <c r="Z74" s="263"/>
      <c r="AA74" s="111">
        <f t="shared" si="29"/>
        <v>-580.25316455696111</v>
      </c>
      <c r="AB74" s="103">
        <f t="shared" si="30"/>
        <v>0.8388185654008441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4088</v>
      </c>
      <c r="G75" s="95">
        <f t="shared" si="31"/>
        <v>115649.51999999999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3016.9741697416976</v>
      </c>
      <c r="N75" s="99">
        <f t="shared" si="25"/>
        <v>158.78811419693145</v>
      </c>
      <c r="O75" s="101">
        <f t="shared" si="26"/>
        <v>0</v>
      </c>
      <c r="P75" s="102">
        <f t="shared" si="27"/>
        <v>-30.685570013594884</v>
      </c>
      <c r="Q75" s="103">
        <f t="shared" si="28"/>
        <v>0.83804838048380481</v>
      </c>
      <c r="R75" s="277"/>
      <c r="S75" s="1">
        <v>0.27500000000000002</v>
      </c>
      <c r="T75" s="2">
        <v>0.33145833333333335</v>
      </c>
      <c r="U75" s="104">
        <v>5.0000000000000622</v>
      </c>
      <c r="V75" s="105">
        <v>81.3</v>
      </c>
      <c r="W75" s="106"/>
      <c r="X75" s="107"/>
      <c r="Y75" s="262"/>
      <c r="Z75" s="263"/>
      <c r="AA75" s="111">
        <f t="shared" si="29"/>
        <v>-583.02583025830245</v>
      </c>
      <c r="AB75" s="103">
        <f t="shared" si="30"/>
        <v>0.83804838048380492</v>
      </c>
      <c r="AC75" s="268"/>
    </row>
    <row r="76" spans="1:29" ht="15.75" customHeight="1">
      <c r="A76" s="271"/>
      <c r="B76" s="92" t="s">
        <v>179</v>
      </c>
      <c r="C76" s="286" t="s">
        <v>188</v>
      </c>
      <c r="D76" s="286"/>
      <c r="E76" s="93">
        <v>38.99</v>
      </c>
      <c r="F76" s="94">
        <v>2234</v>
      </c>
      <c r="G76" s="95">
        <f t="shared" si="31"/>
        <v>87103.66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3011.0071134406571</v>
      </c>
      <c r="N76" s="99">
        <f t="shared" si="25"/>
        <v>158.47405860213985</v>
      </c>
      <c r="O76" s="101">
        <f t="shared" si="26"/>
        <v>0</v>
      </c>
      <c r="P76" s="102">
        <f t="shared" si="27"/>
        <v>-30.999625608386481</v>
      </c>
      <c r="Q76" s="103">
        <f t="shared" si="28"/>
        <v>0.83639086484462688</v>
      </c>
      <c r="R76" s="277"/>
      <c r="S76" s="1">
        <v>0.33644675925925926</v>
      </c>
      <c r="T76" s="2">
        <v>0.36736111111111114</v>
      </c>
      <c r="U76" s="104">
        <v>7.1833333333333105</v>
      </c>
      <c r="V76" s="105">
        <v>44.516666666666694</v>
      </c>
      <c r="W76" s="106"/>
      <c r="X76" s="107"/>
      <c r="Y76" s="262"/>
      <c r="Z76" s="263"/>
      <c r="AA76" s="191">
        <f t="shared" si="29"/>
        <v>-588.99288655934288</v>
      </c>
      <c r="AB76" s="192">
        <f t="shared" si="30"/>
        <v>0.83639086484462699</v>
      </c>
      <c r="AC76" s="268"/>
    </row>
    <row r="77" spans="1:29" ht="15.75" customHeight="1">
      <c r="A77" s="272"/>
      <c r="B77" s="92" t="s">
        <v>179</v>
      </c>
      <c r="C77" s="286" t="s">
        <v>189</v>
      </c>
      <c r="D77" s="286"/>
      <c r="E77" s="93">
        <v>31.27</v>
      </c>
      <c r="F77" s="98">
        <v>3852</v>
      </c>
      <c r="G77" s="95">
        <f t="shared" si="31"/>
        <v>120452.04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3017.889009793259</v>
      </c>
      <c r="N77" s="99">
        <f t="shared" si="25"/>
        <v>158.83626367332943</v>
      </c>
      <c r="O77" s="101">
        <f t="shared" si="26"/>
        <v>0</v>
      </c>
      <c r="P77" s="102">
        <f t="shared" si="27"/>
        <v>-30.637420537196903</v>
      </c>
      <c r="Q77" s="103">
        <f t="shared" si="28"/>
        <v>0.83830250272034967</v>
      </c>
      <c r="R77" s="277"/>
      <c r="S77" s="1">
        <v>0.37042824074074077</v>
      </c>
      <c r="T77" s="2">
        <v>0.42361111111111105</v>
      </c>
      <c r="U77" s="104">
        <v>4.4166666666666643</v>
      </c>
      <c r="V77" s="105">
        <v>76.583333333333201</v>
      </c>
      <c r="W77" s="106">
        <v>0.42361111111111105</v>
      </c>
      <c r="X77" s="107">
        <v>0.46458333333333324</v>
      </c>
      <c r="Y77" s="262"/>
      <c r="Z77" s="263"/>
      <c r="AA77" s="191">
        <f t="shared" si="29"/>
        <v>-582.11099020674101</v>
      </c>
      <c r="AB77" s="192">
        <f t="shared" si="30"/>
        <v>0.83830250272034967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3464</v>
      </c>
      <c r="G78" s="115">
        <f t="shared" si="31"/>
        <v>127683.04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3183.6609650242444</v>
      </c>
      <c r="N78" s="99">
        <f t="shared" si="25"/>
        <v>151.60290309639259</v>
      </c>
      <c r="O78" s="101">
        <f t="shared" si="26"/>
        <v>0</v>
      </c>
      <c r="P78" s="102">
        <f t="shared" si="27"/>
        <v>-19.825668332178822</v>
      </c>
      <c r="Q78" s="103">
        <f t="shared" si="28"/>
        <v>0.88435026806229022</v>
      </c>
      <c r="R78" s="277"/>
      <c r="S78" s="1">
        <v>0.46458333333333324</v>
      </c>
      <c r="T78" s="2">
        <v>0.50991898148148151</v>
      </c>
      <c r="U78" s="104">
        <v>58.99999999999995</v>
      </c>
      <c r="V78" s="105">
        <v>65.283333333333516</v>
      </c>
      <c r="W78" s="106"/>
      <c r="X78" s="107"/>
      <c r="Y78" s="262"/>
      <c r="Z78" s="263"/>
      <c r="AA78" s="191">
        <f t="shared" si="29"/>
        <v>-416.33903497575557</v>
      </c>
      <c r="AB78" s="192">
        <f t="shared" si="30"/>
        <v>0.88435026806229011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1929</v>
      </c>
      <c r="G79" s="115">
        <f t="shared" si="31"/>
        <v>73302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3176.761207685242</v>
      </c>
      <c r="N79" s="99">
        <f t="shared" si="25"/>
        <v>151.27434322310677</v>
      </c>
      <c r="O79" s="120">
        <f t="shared" si="26"/>
        <v>0</v>
      </c>
      <c r="P79" s="121">
        <f t="shared" si="27"/>
        <v>-20.154228205464648</v>
      </c>
      <c r="Q79" s="122">
        <f t="shared" si="28"/>
        <v>0.88243366880145624</v>
      </c>
      <c r="R79" s="277"/>
      <c r="S79" s="1">
        <v>0.51527777777777761</v>
      </c>
      <c r="T79" s="2">
        <v>0.54057870370370376</v>
      </c>
      <c r="U79" s="104">
        <v>7.7166666666663808</v>
      </c>
      <c r="V79" s="105">
        <v>36.43333333333365</v>
      </c>
      <c r="W79" s="106"/>
      <c r="X79" s="107"/>
      <c r="Y79" s="262"/>
      <c r="Z79" s="263"/>
      <c r="AA79" s="191">
        <f t="shared" si="29"/>
        <v>-423.23879231475803</v>
      </c>
      <c r="AB79" s="192">
        <f t="shared" si="30"/>
        <v>0.88243366880145613</v>
      </c>
      <c r="AC79" s="268"/>
    </row>
    <row r="80" spans="1:29" ht="15.75" customHeight="1">
      <c r="A80" s="272"/>
      <c r="B80" s="92" t="s">
        <v>179</v>
      </c>
      <c r="C80" s="286" t="s">
        <v>191</v>
      </c>
      <c r="D80" s="286"/>
      <c r="E80" s="93">
        <v>38.630000000000003</v>
      </c>
      <c r="F80" s="98">
        <v>5212</v>
      </c>
      <c r="G80" s="115">
        <f t="shared" si="31"/>
        <v>201339.56000000003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3196.4565587734346</v>
      </c>
      <c r="N80" s="99">
        <f t="shared" si="25"/>
        <v>159.82282793867174</v>
      </c>
      <c r="O80" s="120">
        <f t="shared" si="26"/>
        <v>0</v>
      </c>
      <c r="P80" s="121">
        <f t="shared" si="27"/>
        <v>-20.177172061328264</v>
      </c>
      <c r="Q80" s="122">
        <f t="shared" si="28"/>
        <v>0.88790459965928747</v>
      </c>
      <c r="R80" s="277"/>
      <c r="S80" s="1">
        <v>0.54456018518518523</v>
      </c>
      <c r="T80" s="2">
        <v>0.61249999999999982</v>
      </c>
      <c r="U80" s="104">
        <v>5.7333333333333236</v>
      </c>
      <c r="V80" s="105">
        <v>97.833333333333016</v>
      </c>
      <c r="W80" s="106"/>
      <c r="X80" s="107"/>
      <c r="Y80" s="262"/>
      <c r="Z80" s="263"/>
      <c r="AA80" s="191">
        <f t="shared" si="29"/>
        <v>-403.54344122656539</v>
      </c>
      <c r="AB80" s="192">
        <f t="shared" si="30"/>
        <v>0.88790459965928736</v>
      </c>
      <c r="AC80" s="268"/>
    </row>
    <row r="81" spans="1:29" ht="15.75" customHeight="1">
      <c r="A81" s="272"/>
      <c r="B81" s="92" t="s">
        <v>179</v>
      </c>
      <c r="C81" s="286" t="s">
        <v>192</v>
      </c>
      <c r="D81" s="286"/>
      <c r="E81" s="93">
        <v>38</v>
      </c>
      <c r="F81" s="98">
        <v>4852</v>
      </c>
      <c r="G81" s="115">
        <f t="shared" si="31"/>
        <v>184376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3193.2723948811713</v>
      </c>
      <c r="N81" s="99">
        <f t="shared" si="25"/>
        <v>152.06059023243674</v>
      </c>
      <c r="O81" s="120">
        <f t="shared" si="26"/>
        <v>0</v>
      </c>
      <c r="P81" s="121">
        <f t="shared" si="27"/>
        <v>-19.367981196134679</v>
      </c>
      <c r="Q81" s="122">
        <f t="shared" si="28"/>
        <v>0.88702010968921441</v>
      </c>
      <c r="R81" s="277"/>
      <c r="S81" s="1">
        <v>0.61736111111111114</v>
      </c>
      <c r="T81" s="2">
        <v>0.6806712962962963</v>
      </c>
      <c r="U81" s="104">
        <v>7.0000000000002949</v>
      </c>
      <c r="V81" s="105">
        <v>91.166666666666629</v>
      </c>
      <c r="W81" s="106"/>
      <c r="X81" s="107"/>
      <c r="Y81" s="262"/>
      <c r="Z81" s="263"/>
      <c r="AA81" s="191">
        <f t="shared" si="29"/>
        <v>-406.72760511882871</v>
      </c>
      <c r="AB81" s="192">
        <f t="shared" si="30"/>
        <v>0.8870201096892143</v>
      </c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3092.191304794982</v>
      </c>
      <c r="N89" s="139">
        <f>M89/L89</f>
        <v>152.91055902832329</v>
      </c>
      <c r="O89" s="140">
        <f>L89-I89</f>
        <v>0</v>
      </c>
      <c r="P89" s="141">
        <f>N89-K89</f>
        <v>-25.111418993654723</v>
      </c>
      <c r="Q89" s="142">
        <f>N89/K89</f>
        <v>0.85894202910971729</v>
      </c>
      <c r="R89" s="278"/>
      <c r="S89" s="143">
        <f>S73</f>
        <v>0.16666666666666666</v>
      </c>
      <c r="T89" s="144">
        <f>INDEX(T73:T88,COUNTA(T73:T88))</f>
        <v>0.6806712962962963</v>
      </c>
      <c r="U89" s="145"/>
      <c r="V89" s="156"/>
      <c r="W89" s="135"/>
      <c r="X89" s="139"/>
      <c r="Y89" s="265"/>
      <c r="Z89" s="266"/>
      <c r="AA89" s="157">
        <f>M89-J89</f>
        <v>-507.80869520501801</v>
      </c>
      <c r="AB89" s="142">
        <f>M89/J89</f>
        <v>0.85894202910971718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2068</v>
      </c>
      <c r="G90" s="159">
        <f t="shared" ref="G90:G93" si="37">E90*F90</f>
        <v>70787.64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2571.6062176165788</v>
      </c>
      <c r="N90" s="163">
        <f>M90/L90</f>
        <v>160.72538860103617</v>
      </c>
      <c r="O90" s="165">
        <f>L90-I90</f>
        <v>0</v>
      </c>
      <c r="P90" s="166">
        <f>N90-K90</f>
        <v>-26.774611398963827</v>
      </c>
      <c r="Q90" s="152">
        <f>N90/K90</f>
        <v>0.85720207253885961</v>
      </c>
      <c r="R90" s="276">
        <f>Q106</f>
        <v>0.86400896586991471</v>
      </c>
      <c r="S90" s="167">
        <v>0.25</v>
      </c>
      <c r="T90" s="168">
        <v>0.28350694444444446</v>
      </c>
      <c r="U90" s="169"/>
      <c r="V90" s="170">
        <v>48.250000000000028</v>
      </c>
      <c r="W90" s="173"/>
      <c r="X90" s="151"/>
      <c r="Y90" s="279"/>
      <c r="Z90" s="280"/>
      <c r="AA90" s="109">
        <f>M90-J90</f>
        <v>-428.39378238342124</v>
      </c>
      <c r="AB90" s="152">
        <f>M90/J90</f>
        <v>0.85720207253885961</v>
      </c>
      <c r="AC90" s="267">
        <f>AB106</f>
        <v>0.86400896586991471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1611</v>
      </c>
      <c r="G91" s="95">
        <f t="shared" si="37"/>
        <v>56014.470000000008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2566.1946902654872</v>
      </c>
      <c r="N91" s="99">
        <f>M91/L91</f>
        <v>233.29042638777156</v>
      </c>
      <c r="O91" s="101">
        <f>L91-I91</f>
        <v>0</v>
      </c>
      <c r="P91" s="102">
        <f>N91-K91</f>
        <v>-39.436846339501187</v>
      </c>
      <c r="Q91" s="103">
        <f>N91/K91</f>
        <v>0.85539823008849569</v>
      </c>
      <c r="R91" s="277"/>
      <c r="S91" s="1">
        <v>0.28703703703703703</v>
      </c>
      <c r="T91" s="2">
        <v>0.31319444444444444</v>
      </c>
      <c r="U91" s="104">
        <v>5.083333333333302</v>
      </c>
      <c r="V91" s="105">
        <v>37.666666666666664</v>
      </c>
      <c r="W91" s="106"/>
      <c r="X91" s="107"/>
      <c r="Y91" s="262"/>
      <c r="Z91" s="263"/>
      <c r="AA91" s="111">
        <f>M91-J91</f>
        <v>-433.80530973451278</v>
      </c>
      <c r="AB91" s="103">
        <f>M91/J91</f>
        <v>0.85539823008849569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4222</v>
      </c>
      <c r="G92" s="95">
        <f t="shared" si="37"/>
        <v>153723.01999999999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>F92/V92*60</f>
        <v>2844.6939921392445</v>
      </c>
      <c r="N92" s="99">
        <f>M92/L92</f>
        <v>258.60854473993135</v>
      </c>
      <c r="O92" s="101">
        <f>L92-I92</f>
        <v>0</v>
      </c>
      <c r="P92" s="102">
        <f>N92-K92</f>
        <v>-38.936909805523214</v>
      </c>
      <c r="Q92" s="103">
        <f>N92/K92</f>
        <v>0.86913962485158713</v>
      </c>
      <c r="R92" s="277"/>
      <c r="S92" s="1">
        <v>0.38263888888888881</v>
      </c>
      <c r="T92" s="2">
        <v>0.44447916666666665</v>
      </c>
      <c r="U92" s="104">
        <v>6.7833333333332479</v>
      </c>
      <c r="V92" s="105">
        <v>89.050000000000097</v>
      </c>
      <c r="W92" s="106">
        <v>0.44447916666666665</v>
      </c>
      <c r="X92" s="107">
        <v>0.48478009259259258</v>
      </c>
      <c r="Y92" s="262"/>
      <c r="Z92" s="263"/>
      <c r="AA92" s="111">
        <f>M92-J92</f>
        <v>-428.30600786075547</v>
      </c>
      <c r="AB92" s="103">
        <f>M92/J92</f>
        <v>0.86913962485158713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5806</v>
      </c>
      <c r="G93" s="115">
        <f t="shared" si="37"/>
        <v>208028.97999999998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2857.3615857826389</v>
      </c>
      <c r="N93" s="99">
        <f>M93/L93</f>
        <v>238.11346548188658</v>
      </c>
      <c r="O93" s="101">
        <f>L93-I93</f>
        <v>0</v>
      </c>
      <c r="P93" s="102">
        <f>N93-K93</f>
        <v>-34.636534518113422</v>
      </c>
      <c r="Q93" s="103">
        <f>N93/K93</f>
        <v>0.87300995593725605</v>
      </c>
      <c r="R93" s="277"/>
      <c r="S93" s="1">
        <v>0.48478009259259258</v>
      </c>
      <c r="T93" s="2">
        <v>0.56944444444444442</v>
      </c>
      <c r="U93" s="104">
        <v>58.033333333333346</v>
      </c>
      <c r="V93" s="105">
        <v>121.91666666666664</v>
      </c>
      <c r="W93" s="106"/>
      <c r="X93" s="107"/>
      <c r="Y93" s="262"/>
      <c r="Z93" s="263"/>
      <c r="AA93" s="111">
        <f>M93-J93</f>
        <v>-415.63841421736106</v>
      </c>
      <c r="AB93" s="103">
        <f>M93/J93</f>
        <v>0.87300995593725605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2709.9641214509875</v>
      </c>
      <c r="N106" s="139">
        <f t="shared" ref="N106:N111" si="41">M106/L106</f>
        <v>216.79712971607898</v>
      </c>
      <c r="O106" s="140">
        <f t="shared" ref="O106:O111" si="42">L106-I106</f>
        <v>0</v>
      </c>
      <c r="P106" s="141">
        <f t="shared" ref="P106:P111" si="43">N106-K106</f>
        <v>-34.122870283921003</v>
      </c>
      <c r="Q106" s="142">
        <f t="shared" ref="Q106:Q111" si="44">N106/K106</f>
        <v>0.86400896586991471</v>
      </c>
      <c r="R106" s="278"/>
      <c r="S106" s="143">
        <f>S90</f>
        <v>0.25</v>
      </c>
      <c r="T106" s="144">
        <f>INDEX(T90:T105,COUNTA(T90:T105))</f>
        <v>0.56944444444444442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-426.53587854901252</v>
      </c>
      <c r="AB106" s="142">
        <f t="shared" ref="AB106:AB111" si="46">M106/J106</f>
        <v>0.86400896586991471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948</v>
      </c>
      <c r="G107" s="159">
        <f t="shared" ref="G107:G111" si="47">E107*F107</f>
        <v>25245.239999999998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2217.5438596491249</v>
      </c>
      <c r="N107" s="163">
        <f t="shared" si="41"/>
        <v>369.59064327485413</v>
      </c>
      <c r="O107" s="165">
        <f t="shared" si="42"/>
        <v>0</v>
      </c>
      <c r="P107" s="166">
        <f t="shared" si="43"/>
        <v>-63.742690058479184</v>
      </c>
      <c r="Q107" s="152">
        <f t="shared" si="44"/>
        <v>0.85290148448043268</v>
      </c>
      <c r="R107" s="276">
        <f>Q123</f>
        <v>0.85878976893134118</v>
      </c>
      <c r="S107" s="193">
        <v>0.23783564814814814</v>
      </c>
      <c r="T107" s="194">
        <v>0.25564814814814812</v>
      </c>
      <c r="U107" s="169"/>
      <c r="V107" s="170">
        <v>25.649999999999974</v>
      </c>
      <c r="W107" s="168"/>
      <c r="X107" s="171"/>
      <c r="Y107" s="279"/>
      <c r="Z107" s="280"/>
      <c r="AA107" s="109">
        <f t="shared" si="45"/>
        <v>-382.4561403508751</v>
      </c>
      <c r="AB107" s="152">
        <f t="shared" si="46"/>
        <v>0.85290148448043268</v>
      </c>
      <c r="AC107" s="267">
        <f>AB123</f>
        <v>0.85878976893134118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2341</v>
      </c>
      <c r="G108" s="95">
        <f t="shared" si="47"/>
        <v>71634.600000000006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2253.3689839572203</v>
      </c>
      <c r="N108" s="99">
        <f t="shared" si="41"/>
        <v>375.56149732620338</v>
      </c>
      <c r="O108" s="101">
        <f t="shared" si="42"/>
        <v>0</v>
      </c>
      <c r="P108" s="102">
        <f t="shared" si="43"/>
        <v>-57.771836007129934</v>
      </c>
      <c r="Q108" s="103">
        <f t="shared" si="44"/>
        <v>0.86668037844508472</v>
      </c>
      <c r="R108" s="277"/>
      <c r="S108" s="1">
        <v>0.26041666666666669</v>
      </c>
      <c r="T108" s="2">
        <v>0.3037037037037037</v>
      </c>
      <c r="U108" s="104">
        <v>6.8666666666667275</v>
      </c>
      <c r="V108" s="105">
        <v>62.3333333333333</v>
      </c>
      <c r="W108" s="106"/>
      <c r="X108" s="113"/>
      <c r="Y108" s="262"/>
      <c r="Z108" s="263"/>
      <c r="AA108" s="111">
        <f t="shared" si="45"/>
        <v>-346.63101604277972</v>
      </c>
      <c r="AB108" s="103">
        <f t="shared" si="46"/>
        <v>0.86668037844508472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1985</v>
      </c>
      <c r="G109" s="95">
        <f t="shared" si="47"/>
        <v>49089.05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2233.125</v>
      </c>
      <c r="N109" s="99">
        <f t="shared" si="41"/>
        <v>372.1875</v>
      </c>
      <c r="O109" s="101">
        <f t="shared" si="42"/>
        <v>0</v>
      </c>
      <c r="P109" s="102">
        <f t="shared" si="43"/>
        <v>-61.145833333333314</v>
      </c>
      <c r="Q109" s="103">
        <f t="shared" si="44"/>
        <v>0.85889423076923077</v>
      </c>
      <c r="R109" s="277"/>
      <c r="S109" s="1">
        <v>0.30763888888888891</v>
      </c>
      <c r="T109" s="2">
        <v>0.34467592592592594</v>
      </c>
      <c r="U109" s="104">
        <v>5.6666666666666998</v>
      </c>
      <c r="V109" s="105">
        <v>53.333333333333329</v>
      </c>
      <c r="W109" s="106"/>
      <c r="X109" s="107"/>
      <c r="Y109" s="262"/>
      <c r="Z109" s="263"/>
      <c r="AA109" s="111">
        <f t="shared" si="45"/>
        <v>-366.875</v>
      </c>
      <c r="AB109" s="103">
        <f t="shared" si="46"/>
        <v>0.85889423076923077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1444</v>
      </c>
      <c r="G110" s="95">
        <f t="shared" si="47"/>
        <v>36013.360000000001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2226.2955032119894</v>
      </c>
      <c r="N110" s="99">
        <f t="shared" si="41"/>
        <v>371.04925053533157</v>
      </c>
      <c r="O110" s="101">
        <f t="shared" si="42"/>
        <v>0</v>
      </c>
      <c r="P110" s="102">
        <f t="shared" si="43"/>
        <v>-62.284082798001748</v>
      </c>
      <c r="Q110" s="103">
        <f t="shared" si="44"/>
        <v>0.85626750123538053</v>
      </c>
      <c r="R110" s="277"/>
      <c r="S110" s="1">
        <v>0.34866898148148145</v>
      </c>
      <c r="T110" s="2">
        <v>0.37569444444444444</v>
      </c>
      <c r="U110" s="104">
        <v>5.7499999999999396</v>
      </c>
      <c r="V110" s="105">
        <v>38.9166666666667</v>
      </c>
      <c r="W110" s="106"/>
      <c r="X110" s="113"/>
      <c r="Y110" s="262"/>
      <c r="Z110" s="263"/>
      <c r="AA110" s="111">
        <f t="shared" si="45"/>
        <v>-373.7044967880106</v>
      </c>
      <c r="AB110" s="103">
        <f t="shared" si="46"/>
        <v>0.85626750123538053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1964</v>
      </c>
      <c r="G111" s="95">
        <f t="shared" si="47"/>
        <v>48569.72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2233.9336492890989</v>
      </c>
      <c r="N111" s="99">
        <f t="shared" si="41"/>
        <v>372.32227488151648</v>
      </c>
      <c r="O111" s="101">
        <f t="shared" si="42"/>
        <v>0</v>
      </c>
      <c r="P111" s="102">
        <f t="shared" si="43"/>
        <v>-61.011058451816837</v>
      </c>
      <c r="Q111" s="103">
        <f t="shared" si="44"/>
        <v>0.85920524972657653</v>
      </c>
      <c r="R111" s="277"/>
      <c r="S111" s="1">
        <v>0.37934027777777779</v>
      </c>
      <c r="T111" s="2">
        <v>0.41597222222222224</v>
      </c>
      <c r="U111" s="104">
        <v>5.2500000000000213</v>
      </c>
      <c r="V111" s="105">
        <v>52.750000000000014</v>
      </c>
      <c r="W111" s="106"/>
      <c r="X111" s="113"/>
      <c r="Y111" s="262"/>
      <c r="Z111" s="263"/>
      <c r="AA111" s="111">
        <f t="shared" si="45"/>
        <v>-366.06635071090113</v>
      </c>
      <c r="AB111" s="103">
        <f t="shared" si="46"/>
        <v>0.85920524972657653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2600</v>
      </c>
      <c r="K123" s="139">
        <f t="shared" ref="K123" si="49">J123/I123</f>
        <v>433.33333333333331</v>
      </c>
      <c r="L123" s="137">
        <f t="shared" ref="L123:M123" si="50">AVERAGE(L107:L122)</f>
        <v>6</v>
      </c>
      <c r="M123" s="138">
        <f t="shared" si="50"/>
        <v>2232.8533992214871</v>
      </c>
      <c r="N123" s="139">
        <f>M123/L123</f>
        <v>372.14223320358116</v>
      </c>
      <c r="O123" s="140">
        <f>L123-I123</f>
        <v>0</v>
      </c>
      <c r="P123" s="141">
        <f>N123-K123</f>
        <v>-61.191100129752158</v>
      </c>
      <c r="Q123" s="142">
        <f>N123/K123</f>
        <v>0.85878976893134118</v>
      </c>
      <c r="R123" s="278"/>
      <c r="S123" s="143">
        <f>S107</f>
        <v>0.23783564814814814</v>
      </c>
      <c r="T123" s="144">
        <f>INDEX(T107:T122,COUNTA(T107:T122))</f>
        <v>0.41597222222222224</v>
      </c>
      <c r="U123" s="145"/>
      <c r="V123" s="156"/>
      <c r="W123" s="135"/>
      <c r="X123" s="139"/>
      <c r="Y123" s="265"/>
      <c r="Z123" s="266"/>
      <c r="AA123" s="157">
        <f>M123-J123</f>
        <v>-367.14660077851295</v>
      </c>
      <c r="AB123" s="142">
        <f>M123/J123</f>
        <v>0.85878976893134118</v>
      </c>
      <c r="AC123" s="269"/>
    </row>
    <row r="124" spans="1:29" ht="15.75" customHeight="1">
      <c r="A124" s="281" t="s">
        <v>210</v>
      </c>
      <c r="B124" s="183" t="s">
        <v>169</v>
      </c>
      <c r="C124" s="274" t="s">
        <v>205</v>
      </c>
      <c r="D124" s="275"/>
      <c r="E124" s="158">
        <v>56.79</v>
      </c>
      <c r="F124" s="169">
        <v>2491</v>
      </c>
      <c r="G124" s="159">
        <f t="shared" ref="G124:G126" si="51">E124*F124</f>
        <v>141463.88999999998</v>
      </c>
      <c r="H124" s="160"/>
      <c r="I124" s="161">
        <v>23</v>
      </c>
      <c r="J124" s="162">
        <v>2000</v>
      </c>
      <c r="K124" s="163">
        <f>J124/I124</f>
        <v>86.956521739130437</v>
      </c>
      <c r="L124" s="164">
        <v>23</v>
      </c>
      <c r="M124" s="162">
        <f>F124/V124*60</f>
        <v>1725.2020007695266</v>
      </c>
      <c r="N124" s="163">
        <f>M124/L124</f>
        <v>75.008782642153335</v>
      </c>
      <c r="O124" s="165">
        <f>L124-I124</f>
        <v>0</v>
      </c>
      <c r="P124" s="166">
        <f>N124-K124</f>
        <v>-11.947739096977102</v>
      </c>
      <c r="Q124" s="152">
        <f>N124/K124</f>
        <v>0.86260100038476328</v>
      </c>
      <c r="R124" s="276">
        <f>Q140</f>
        <v>0.86066038407341972</v>
      </c>
      <c r="S124" s="167">
        <v>0.708587962962963</v>
      </c>
      <c r="T124" s="168">
        <v>0.76875000000000004</v>
      </c>
      <c r="U124" s="169"/>
      <c r="V124" s="170">
        <v>86.63333333333334</v>
      </c>
      <c r="W124" s="87"/>
      <c r="X124" s="88"/>
      <c r="Y124" s="279"/>
      <c r="Z124" s="280"/>
      <c r="AA124" s="109">
        <f>M124-J124</f>
        <v>-274.79799923047335</v>
      </c>
      <c r="AB124" s="152">
        <f>M124/J124</f>
        <v>0.86260100038476328</v>
      </c>
      <c r="AC124" s="352">
        <f>AB140</f>
        <v>0.86066038407341972</v>
      </c>
    </row>
    <row r="125" spans="1:29" ht="15.75" customHeight="1">
      <c r="A125" s="282"/>
      <c r="B125" s="153" t="s">
        <v>169</v>
      </c>
      <c r="C125" s="260" t="s">
        <v>202</v>
      </c>
      <c r="D125" s="261"/>
      <c r="E125" s="93">
        <v>56.87</v>
      </c>
      <c r="F125" s="104">
        <v>2070</v>
      </c>
      <c r="G125" s="95">
        <f t="shared" si="51"/>
        <v>117720.9</v>
      </c>
      <c r="H125" s="96"/>
      <c r="I125" s="97">
        <v>23</v>
      </c>
      <c r="J125" s="98">
        <v>2000</v>
      </c>
      <c r="K125" s="99">
        <f t="shared" ref="K125:K126" si="52">J125/I125</f>
        <v>86.956521739130437</v>
      </c>
      <c r="L125" s="100">
        <v>23</v>
      </c>
      <c r="M125" s="98">
        <f>F125/V125*60</f>
        <v>1719.0311418685135</v>
      </c>
      <c r="N125" s="99">
        <f>M125/L125</f>
        <v>74.740484429065802</v>
      </c>
      <c r="O125" s="101">
        <f>L125-I125</f>
        <v>0</v>
      </c>
      <c r="P125" s="102">
        <f>N125-K125</f>
        <v>-12.216037310064635</v>
      </c>
      <c r="Q125" s="103">
        <f>N125/K125</f>
        <v>0.85951557093425668</v>
      </c>
      <c r="R125" s="277"/>
      <c r="S125" s="1">
        <v>0.77222222222222225</v>
      </c>
      <c r="T125" s="2">
        <v>0.82239583333333333</v>
      </c>
      <c r="U125" s="104">
        <v>4.9999999999999822</v>
      </c>
      <c r="V125" s="105">
        <v>72.249999999999943</v>
      </c>
      <c r="W125" s="106"/>
      <c r="X125" s="107"/>
      <c r="Y125" s="262"/>
      <c r="Z125" s="263"/>
      <c r="AA125" s="111">
        <f>M125-J125</f>
        <v>-280.96885813148651</v>
      </c>
      <c r="AB125" s="103">
        <f>M125/J125</f>
        <v>0.85951557093425679</v>
      </c>
      <c r="AC125" s="294"/>
    </row>
    <row r="126" spans="1:29" ht="15.75" customHeight="1">
      <c r="A126" s="282"/>
      <c r="B126" s="153" t="s">
        <v>169</v>
      </c>
      <c r="C126" s="260" t="s">
        <v>206</v>
      </c>
      <c r="D126" s="261"/>
      <c r="E126" s="93">
        <v>44.3</v>
      </c>
      <c r="F126" s="104">
        <v>2046</v>
      </c>
      <c r="G126" s="95">
        <f t="shared" si="51"/>
        <v>90637.799999999988</v>
      </c>
      <c r="H126" s="96"/>
      <c r="I126" s="97">
        <v>17</v>
      </c>
      <c r="J126" s="98">
        <v>2000</v>
      </c>
      <c r="K126" s="99">
        <f t="shared" si="52"/>
        <v>117.64705882352941</v>
      </c>
      <c r="L126" s="100">
        <v>17</v>
      </c>
      <c r="M126" s="98">
        <f>F126/V126*60</f>
        <v>1719.7291618024783</v>
      </c>
      <c r="N126" s="99">
        <f>M126/L126</f>
        <v>101.16053892955755</v>
      </c>
      <c r="O126" s="101">
        <f>L126-I126</f>
        <v>0</v>
      </c>
      <c r="P126" s="102">
        <f>N126-K126</f>
        <v>-16.48651989397186</v>
      </c>
      <c r="Q126" s="103">
        <f>N126/K126</f>
        <v>0.85986458090123918</v>
      </c>
      <c r="R126" s="277"/>
      <c r="S126" s="1">
        <v>0.82638888888888895</v>
      </c>
      <c r="T126" s="2">
        <v>0.87596064814814811</v>
      </c>
      <c r="U126" s="104">
        <v>5.7500000000000995</v>
      </c>
      <c r="V126" s="105">
        <v>71.383333333333198</v>
      </c>
      <c r="W126" s="106"/>
      <c r="X126" s="107"/>
      <c r="Y126" s="262"/>
      <c r="Z126" s="263"/>
      <c r="AA126" s="111">
        <f>M126-J126</f>
        <v>-280.2708381975217</v>
      </c>
      <c r="AB126" s="103">
        <f>M126/J126</f>
        <v>0.85986458090123918</v>
      </c>
      <c r="AC126" s="294"/>
    </row>
    <row r="127" spans="1:29" ht="15.75" customHeight="1">
      <c r="A127" s="282"/>
      <c r="B127" s="153"/>
      <c r="C127" s="260"/>
      <c r="D127" s="261"/>
      <c r="E127" s="93"/>
      <c r="F127" s="10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94"/>
    </row>
    <row r="128" spans="1:29" ht="15.75" customHeight="1">
      <c r="A128" s="282"/>
      <c r="B128" s="153"/>
      <c r="C128" s="260"/>
      <c r="D128" s="261"/>
      <c r="E128" s="93"/>
      <c r="F128" s="10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94"/>
    </row>
    <row r="129" spans="1:29" ht="15.75" customHeight="1">
      <c r="A129" s="282"/>
      <c r="B129" s="153"/>
      <c r="C129" s="260"/>
      <c r="D129" s="261"/>
      <c r="E129" s="93"/>
      <c r="F129" s="10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94"/>
    </row>
    <row r="130" spans="1:29" ht="15.75" customHeight="1">
      <c r="A130" s="282"/>
      <c r="B130" s="153"/>
      <c r="C130" s="260"/>
      <c r="D130" s="261"/>
      <c r="E130" s="93"/>
      <c r="F130" s="10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94"/>
    </row>
    <row r="131" spans="1:29" ht="15.75" customHeight="1">
      <c r="A131" s="282"/>
      <c r="B131" s="153"/>
      <c r="C131" s="260"/>
      <c r="D131" s="261"/>
      <c r="E131" s="93"/>
      <c r="F131" s="10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94"/>
    </row>
    <row r="132" spans="1:29" ht="15.75" customHeight="1">
      <c r="A132" s="282"/>
      <c r="B132" s="153"/>
      <c r="C132" s="260"/>
      <c r="D132" s="261"/>
      <c r="E132" s="93"/>
      <c r="F132" s="10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06"/>
      <c r="X132" s="107"/>
      <c r="Y132" s="262"/>
      <c r="Z132" s="263"/>
      <c r="AA132" s="111"/>
      <c r="AB132" s="103"/>
      <c r="AC132" s="294"/>
    </row>
    <row r="133" spans="1:29" ht="15.75" customHeight="1">
      <c r="A133" s="282"/>
      <c r="B133" s="153"/>
      <c r="C133" s="260"/>
      <c r="D133" s="261"/>
      <c r="E133" s="93"/>
      <c r="F133" s="10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06"/>
      <c r="X133" s="107"/>
      <c r="Y133" s="262"/>
      <c r="Z133" s="263"/>
      <c r="AA133" s="111"/>
      <c r="AB133" s="103"/>
      <c r="AC133" s="294"/>
    </row>
    <row r="134" spans="1:29" ht="15.75" customHeight="1">
      <c r="A134" s="282"/>
      <c r="B134" s="153"/>
      <c r="C134" s="260"/>
      <c r="D134" s="261"/>
      <c r="E134" s="93"/>
      <c r="F134" s="10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06"/>
      <c r="X134" s="107"/>
      <c r="Y134" s="262"/>
      <c r="Z134" s="263"/>
      <c r="AA134" s="111"/>
      <c r="AB134" s="103"/>
      <c r="AC134" s="294"/>
    </row>
    <row r="135" spans="1:29" ht="15.75" customHeight="1">
      <c r="A135" s="282"/>
      <c r="B135" s="153"/>
      <c r="C135" s="260"/>
      <c r="D135" s="261"/>
      <c r="E135" s="93"/>
      <c r="F135" s="10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06"/>
      <c r="X135" s="107"/>
      <c r="Y135" s="262"/>
      <c r="Z135" s="263"/>
      <c r="AA135" s="111"/>
      <c r="AB135" s="103"/>
      <c r="AC135" s="294"/>
    </row>
    <row r="136" spans="1:29" ht="15.75" customHeight="1">
      <c r="A136" s="282"/>
      <c r="B136" s="153"/>
      <c r="C136" s="260"/>
      <c r="D136" s="261"/>
      <c r="E136" s="93"/>
      <c r="F136" s="10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06"/>
      <c r="X136" s="107"/>
      <c r="Y136" s="262"/>
      <c r="Z136" s="263"/>
      <c r="AA136" s="111"/>
      <c r="AB136" s="103"/>
      <c r="AC136" s="294"/>
    </row>
    <row r="137" spans="1:29" ht="15.75" customHeight="1">
      <c r="A137" s="282"/>
      <c r="B137" s="153"/>
      <c r="C137" s="260"/>
      <c r="D137" s="261"/>
      <c r="E137" s="93"/>
      <c r="F137" s="10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84"/>
      <c r="X137" s="185"/>
      <c r="Y137" s="262"/>
      <c r="Z137" s="263"/>
      <c r="AA137" s="111"/>
      <c r="AB137" s="103"/>
      <c r="AC137" s="294"/>
    </row>
    <row r="138" spans="1:29" ht="15.75" customHeight="1">
      <c r="A138" s="282"/>
      <c r="B138" s="153"/>
      <c r="C138" s="260"/>
      <c r="D138" s="261"/>
      <c r="E138" s="93"/>
      <c r="F138" s="10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86"/>
      <c r="X138" s="187"/>
      <c r="Y138" s="262"/>
      <c r="Z138" s="263"/>
      <c r="AA138" s="111"/>
      <c r="AB138" s="103"/>
      <c r="AC138" s="294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"/>
      <c r="T139" s="2"/>
      <c r="U139" s="129"/>
      <c r="V139" s="105"/>
      <c r="W139" s="186"/>
      <c r="X139" s="187"/>
      <c r="Y139" s="262"/>
      <c r="Z139" s="263"/>
      <c r="AA139" s="111"/>
      <c r="AB139" s="103"/>
      <c r="AC139" s="294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21</v>
      </c>
      <c r="J140" s="138">
        <f t="shared" si="53"/>
        <v>2000</v>
      </c>
      <c r="K140" s="139">
        <f t="shared" ref="K140" si="54">J140/I140</f>
        <v>95.238095238095241</v>
      </c>
      <c r="L140" s="137">
        <f t="shared" ref="L140:M140" si="55">AVERAGE(L124:L139)</f>
        <v>21</v>
      </c>
      <c r="M140" s="138">
        <f t="shared" si="55"/>
        <v>1721.3207681468393</v>
      </c>
      <c r="N140" s="139">
        <f>M140/L140</f>
        <v>81.967655626039971</v>
      </c>
      <c r="O140" s="140">
        <f>L140-I140</f>
        <v>0</v>
      </c>
      <c r="P140" s="141">
        <f>N140-K140</f>
        <v>-13.27043961205527</v>
      </c>
      <c r="Q140" s="142">
        <f>N140/K140</f>
        <v>0.86066038407341972</v>
      </c>
      <c r="R140" s="278"/>
      <c r="S140" s="143">
        <f>S124</f>
        <v>0.708587962962963</v>
      </c>
      <c r="T140" s="144">
        <f>INDEX(T124:T139,COUNTA(T124:T139))</f>
        <v>0.87596064814814811</v>
      </c>
      <c r="U140" s="145"/>
      <c r="V140" s="156"/>
      <c r="W140" s="188"/>
      <c r="X140" s="189"/>
      <c r="Y140" s="265"/>
      <c r="Z140" s="266"/>
      <c r="AA140" s="157">
        <f>M140-J140</f>
        <v>-278.67923185316067</v>
      </c>
      <c r="AB140" s="142">
        <f>M140/J140</f>
        <v>0.86066038407341972</v>
      </c>
      <c r="AC140" s="295"/>
    </row>
    <row r="141" spans="1:29" ht="15.75" customHeight="1">
      <c r="A141" s="270" t="s">
        <v>215</v>
      </c>
      <c r="B141" s="183" t="s">
        <v>169</v>
      </c>
      <c r="C141" s="274" t="s">
        <v>223</v>
      </c>
      <c r="D141" s="275"/>
      <c r="E141" s="158">
        <v>50.67</v>
      </c>
      <c r="F141" s="87">
        <v>2727</v>
      </c>
      <c r="G141" s="159">
        <f t="shared" ref="G141:G143" si="56">E141*F141</f>
        <v>138177.09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1719.2994746059553</v>
      </c>
      <c r="N141" s="163">
        <f>M141/L141</f>
        <v>85.964973730297771</v>
      </c>
      <c r="O141" s="165">
        <f>L141-I141</f>
        <v>0</v>
      </c>
      <c r="P141" s="166">
        <f>N141-K141</f>
        <v>-14.035026269702229</v>
      </c>
      <c r="Q141" s="152">
        <f>N141/K141</f>
        <v>0.85964973730297767</v>
      </c>
      <c r="R141" s="276">
        <f>Q157</f>
        <v>0.85932885035504469</v>
      </c>
      <c r="S141" s="167">
        <v>0.70833333333333337</v>
      </c>
      <c r="T141" s="168">
        <v>0.7744212962962963</v>
      </c>
      <c r="U141" s="169"/>
      <c r="V141" s="170">
        <v>95.166666666666629</v>
      </c>
      <c r="W141" s="168"/>
      <c r="X141" s="171"/>
      <c r="Y141" s="279"/>
      <c r="Z141" s="280"/>
      <c r="AA141" s="109">
        <f>M141-J141</f>
        <v>-280.70052539404469</v>
      </c>
      <c r="AB141" s="152">
        <f>M141/J141</f>
        <v>0.85964973730297767</v>
      </c>
      <c r="AC141" s="267">
        <f>AB157</f>
        <v>0.8593288503550448</v>
      </c>
    </row>
    <row r="142" spans="1:29" ht="15.75" customHeight="1">
      <c r="A142" s="271"/>
      <c r="B142" s="153" t="s">
        <v>169</v>
      </c>
      <c r="C142" s="260" t="s">
        <v>201</v>
      </c>
      <c r="D142" s="261"/>
      <c r="E142" s="93">
        <v>50.67</v>
      </c>
      <c r="F142" s="94">
        <v>891</v>
      </c>
      <c r="G142" s="95">
        <f t="shared" si="56"/>
        <v>45146.97</v>
      </c>
      <c r="H142" s="96"/>
      <c r="I142" s="97">
        <v>22</v>
      </c>
      <c r="J142" s="98">
        <v>2000</v>
      </c>
      <c r="K142" s="99">
        <f t="shared" ref="K142:K143" si="57">J142/I142</f>
        <v>90.909090909090907</v>
      </c>
      <c r="L142" s="100">
        <v>22</v>
      </c>
      <c r="M142" s="98">
        <f>F142/V142*60</f>
        <v>1710.7200000000039</v>
      </c>
      <c r="N142" s="99">
        <f>M142/L142</f>
        <v>77.760000000000176</v>
      </c>
      <c r="O142" s="101">
        <f>L142-I142</f>
        <v>0</v>
      </c>
      <c r="P142" s="102">
        <f>N142-K142</f>
        <v>-13.149090909090731</v>
      </c>
      <c r="Q142" s="103">
        <f>N142/K142</f>
        <v>0.85536000000000201</v>
      </c>
      <c r="R142" s="277"/>
      <c r="S142" s="1">
        <v>0.77916666666666667</v>
      </c>
      <c r="T142" s="2">
        <v>0.80086805555555551</v>
      </c>
      <c r="U142" s="104">
        <v>6.8333333333333357</v>
      </c>
      <c r="V142" s="105">
        <v>31.249999999999929</v>
      </c>
      <c r="W142" s="106"/>
      <c r="X142" s="107"/>
      <c r="Y142" s="262"/>
      <c r="Z142" s="263"/>
      <c r="AA142" s="111">
        <f>M142-J142</f>
        <v>-289.27999999999611</v>
      </c>
      <c r="AB142" s="103">
        <f>M142/J142</f>
        <v>0.8553600000000019</v>
      </c>
      <c r="AC142" s="268"/>
    </row>
    <row r="143" spans="1:29" ht="15.75" customHeight="1">
      <c r="A143" s="271"/>
      <c r="B143" s="153" t="s">
        <v>169</v>
      </c>
      <c r="C143" s="260" t="s">
        <v>203</v>
      </c>
      <c r="D143" s="261"/>
      <c r="E143" s="93">
        <v>47.6</v>
      </c>
      <c r="F143" s="94">
        <v>2564</v>
      </c>
      <c r="G143" s="95">
        <f t="shared" si="56"/>
        <v>122046.40000000001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1725.9536275243097</v>
      </c>
      <c r="N143" s="99">
        <f>M143/L143</f>
        <v>75.041462066274335</v>
      </c>
      <c r="O143" s="101">
        <f>L143-I143</f>
        <v>0</v>
      </c>
      <c r="P143" s="102">
        <f>N143-K143</f>
        <v>-11.915059672856103</v>
      </c>
      <c r="Q143" s="103">
        <f>N143/K143</f>
        <v>0.86297681376215485</v>
      </c>
      <c r="R143" s="277"/>
      <c r="S143" s="1">
        <v>0.80555555555555558</v>
      </c>
      <c r="T143" s="2">
        <v>0.86745370370370367</v>
      </c>
      <c r="U143" s="104">
        <v>6.7500000000000959</v>
      </c>
      <c r="V143" s="105">
        <v>89.133333333333255</v>
      </c>
      <c r="W143" s="106"/>
      <c r="X143" s="107"/>
      <c r="Y143" s="262"/>
      <c r="Z143" s="263"/>
      <c r="AA143" s="111">
        <f>M143-J143</f>
        <v>-274.0463724756903</v>
      </c>
      <c r="AB143" s="103">
        <f>M143/J143</f>
        <v>0.86297681376215485</v>
      </c>
      <c r="AC143" s="268"/>
    </row>
    <row r="144" spans="1:29" ht="15.75" customHeight="1">
      <c r="A144" s="271"/>
      <c r="B144" s="153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68"/>
    </row>
    <row r="145" spans="1:29" ht="15.75" customHeight="1">
      <c r="A145" s="272"/>
      <c r="B145" s="153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153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68"/>
    </row>
    <row r="147" spans="1:29" ht="15.75" customHeight="1">
      <c r="A147" s="272"/>
      <c r="B147" s="153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17"/>
      <c r="T147" s="118"/>
      <c r="U147" s="104"/>
      <c r="V147" s="105"/>
      <c r="W147" s="118"/>
      <c r="X147" s="190"/>
      <c r="Y147" s="262"/>
      <c r="Z147" s="263"/>
      <c r="AA147" s="111"/>
      <c r="AB147" s="103"/>
      <c r="AC147" s="268"/>
    </row>
    <row r="148" spans="1:29" ht="15.75" customHeight="1">
      <c r="A148" s="272"/>
      <c r="B148" s="153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17"/>
      <c r="T148" s="118"/>
      <c r="U148" s="104"/>
      <c r="V148" s="105"/>
      <c r="W148" s="118"/>
      <c r="X148" s="190"/>
      <c r="Y148" s="262"/>
      <c r="Z148" s="263"/>
      <c r="AA148" s="111"/>
      <c r="AB148" s="103"/>
      <c r="AC148" s="268"/>
    </row>
    <row r="149" spans="1:29" ht="15.75" customHeight="1">
      <c r="A149" s="272"/>
      <c r="B149" s="153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17"/>
      <c r="T149" s="118"/>
      <c r="U149" s="104"/>
      <c r="V149" s="105"/>
      <c r="W149" s="118"/>
      <c r="X149" s="190"/>
      <c r="Y149" s="262"/>
      <c r="Z149" s="263"/>
      <c r="AA149" s="111"/>
      <c r="AB149" s="103"/>
      <c r="AC149" s="268"/>
    </row>
    <row r="150" spans="1:29" ht="15.75" customHeight="1">
      <c r="A150" s="272"/>
      <c r="B150" s="153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17"/>
      <c r="T150" s="118"/>
      <c r="U150" s="104"/>
      <c r="V150" s="105"/>
      <c r="W150" s="118"/>
      <c r="X150" s="190"/>
      <c r="Y150" s="262"/>
      <c r="Z150" s="263"/>
      <c r="AA150" s="111"/>
      <c r="AB150" s="103"/>
      <c r="AC150" s="268"/>
    </row>
    <row r="151" spans="1:29" ht="15.75" customHeight="1">
      <c r="A151" s="272"/>
      <c r="B151" s="153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17"/>
      <c r="T151" s="118"/>
      <c r="U151" s="104"/>
      <c r="V151" s="105"/>
      <c r="W151" s="118"/>
      <c r="X151" s="190"/>
      <c r="Y151" s="262"/>
      <c r="Z151" s="263"/>
      <c r="AA151" s="111"/>
      <c r="AB151" s="103"/>
      <c r="AC151" s="268"/>
    </row>
    <row r="152" spans="1:29" ht="15.75" customHeight="1">
      <c r="A152" s="272"/>
      <c r="B152" s="153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17"/>
      <c r="T152" s="118"/>
      <c r="U152" s="104"/>
      <c r="V152" s="105"/>
      <c r="W152" s="118"/>
      <c r="X152" s="190"/>
      <c r="Y152" s="262"/>
      <c r="Z152" s="263"/>
      <c r="AA152" s="111"/>
      <c r="AB152" s="103"/>
      <c r="AC152" s="268"/>
    </row>
    <row r="153" spans="1:29" ht="15.75" customHeight="1">
      <c r="A153" s="272"/>
      <c r="B153" s="153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17"/>
      <c r="T153" s="118"/>
      <c r="U153" s="104"/>
      <c r="V153" s="105"/>
      <c r="W153" s="118"/>
      <c r="X153" s="190"/>
      <c r="Y153" s="262"/>
      <c r="Z153" s="263"/>
      <c r="AA153" s="111"/>
      <c r="AB153" s="103"/>
      <c r="AC153" s="268"/>
    </row>
    <row r="154" spans="1:29" ht="15.75" customHeight="1">
      <c r="A154" s="272"/>
      <c r="B154" s="153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17"/>
      <c r="T154" s="118"/>
      <c r="U154" s="104"/>
      <c r="V154" s="105"/>
      <c r="W154" s="118"/>
      <c r="X154" s="190"/>
      <c r="Y154" s="262"/>
      <c r="Z154" s="263"/>
      <c r="AA154" s="111"/>
      <c r="AB154" s="103"/>
      <c r="AC154" s="268"/>
    </row>
    <row r="155" spans="1:29" ht="15.75" customHeight="1">
      <c r="A155" s="272"/>
      <c r="B155" s="153"/>
      <c r="C155" s="260"/>
      <c r="D155" s="261"/>
      <c r="E155" s="93"/>
      <c r="F155" s="127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17"/>
      <c r="T155" s="118"/>
      <c r="U155" s="104"/>
      <c r="V155" s="105"/>
      <c r="W155" s="118"/>
      <c r="X155" s="190"/>
      <c r="Y155" s="262"/>
      <c r="Z155" s="263"/>
      <c r="AA155" s="111"/>
      <c r="AB155" s="103"/>
      <c r="AC155" s="268"/>
    </row>
    <row r="156" spans="1:29" ht="15.75" customHeight="1">
      <c r="A156" s="272"/>
      <c r="B156" s="153"/>
      <c r="C156" s="260"/>
      <c r="D156" s="261"/>
      <c r="E156" s="154"/>
      <c r="F156" s="127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21.666666666666668</v>
      </c>
      <c r="J157" s="138">
        <f t="shared" si="58"/>
        <v>2000</v>
      </c>
      <c r="K157" s="139">
        <f t="shared" ref="K157" si="59">J157/I157</f>
        <v>92.307692307692307</v>
      </c>
      <c r="L157" s="137">
        <f t="shared" ref="L157:M157" si="60">AVERAGE(L141:L156)</f>
        <v>21.666666666666668</v>
      </c>
      <c r="M157" s="138">
        <f t="shared" si="60"/>
        <v>1718.6577007100896</v>
      </c>
      <c r="N157" s="139">
        <f>M157/L157</f>
        <v>79.322663109696435</v>
      </c>
      <c r="O157" s="140">
        <f>L157-I157</f>
        <v>0</v>
      </c>
      <c r="P157" s="141">
        <f>N157-K157</f>
        <v>-12.985029197995871</v>
      </c>
      <c r="Q157" s="142">
        <f>N157/K157</f>
        <v>0.85932885035504469</v>
      </c>
      <c r="R157" s="278"/>
      <c r="S157" s="143">
        <f>S141</f>
        <v>0.70833333333333337</v>
      </c>
      <c r="T157" s="144">
        <f>INDEX(T141:T156,COUNTA(T141:T156))</f>
        <v>0.86745370370370367</v>
      </c>
      <c r="U157" s="145"/>
      <c r="V157" s="156"/>
      <c r="W157" s="135"/>
      <c r="X157" s="139"/>
      <c r="Y157" s="265"/>
      <c r="Z157" s="266"/>
      <c r="AA157" s="157">
        <f>M157-J157</f>
        <v>-281.34229928991044</v>
      </c>
      <c r="AB157" s="142">
        <f>M157/J157</f>
        <v>0.8593288503550448</v>
      </c>
      <c r="AC157" s="269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206" priority="3" operator="greaterThan">
      <formula>0</formula>
    </cfRule>
  </conditionalFormatting>
  <conditionalFormatting sqref="P5:P157 AA5:AA157">
    <cfRule type="cellIs" dxfId="205" priority="6" operator="lessThan">
      <formula>0</formula>
    </cfRule>
  </conditionalFormatting>
  <conditionalFormatting sqref="Q5:Q157 AB5:AB157">
    <cfRule type="cellIs" dxfId="204" priority="4" operator="greaterThan">
      <formula>1</formula>
    </cfRule>
    <cfRule type="cellIs" dxfId="203" priority="5" operator="lessThan">
      <formula>0.8</formula>
    </cfRule>
  </conditionalFormatting>
  <conditionalFormatting sqref="R5:R157 AC124">
    <cfRule type="cellIs" dxfId="202" priority="7" operator="lessThan">
      <formula>0.8</formula>
    </cfRule>
  </conditionalFormatting>
  <conditionalFormatting sqref="AC5:AC22 AC56:AC91">
    <cfRule type="cellIs" dxfId="201" priority="9" operator="lessThan">
      <formula>0.8</formula>
    </cfRule>
  </conditionalFormatting>
  <conditionalFormatting sqref="AC39">
    <cfRule type="cellIs" dxfId="200" priority="12" operator="lessThan">
      <formula>0.8</formula>
    </cfRule>
  </conditionalFormatting>
  <conditionalFormatting sqref="AC54">
    <cfRule type="cellIs" dxfId="199" priority="11" operator="lessThan">
      <formula>0.8</formula>
    </cfRule>
  </conditionalFormatting>
  <conditionalFormatting sqref="AC97:AC105">
    <cfRule type="cellIs" dxfId="198" priority="10" operator="lessThan">
      <formula>0.8</formula>
    </cfRule>
  </conditionalFormatting>
  <conditionalFormatting sqref="AC107:AC112">
    <cfRule type="cellIs" dxfId="197" priority="8" operator="lessThan">
      <formula>0.8</formula>
    </cfRule>
  </conditionalFormatting>
  <conditionalFormatting sqref="AC139">
    <cfRule type="cellIs" dxfId="196" priority="2" operator="lessThan">
      <formula>0.8</formula>
    </cfRule>
  </conditionalFormatting>
  <conditionalFormatting sqref="AC141:AC157">
    <cfRule type="cellIs" dxfId="195" priority="1" operator="lessThan">
      <formula>0.8</formula>
    </cfRule>
  </conditionalFormatting>
  <dataValidations count="1">
    <dataValidation type="list" allowBlank="1" showInputMessage="1" showErrorMessage="1" sqref="Y5:Z157" xr:uid="{90515A91-8664-40D9-914B-83A53BBBC34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D3C7-5F7A-43B0-96DD-5EC4D12DEBEE}">
  <sheetPr>
    <tabColor theme="8" tint="0.59999389629810485"/>
  </sheetPr>
  <dimension ref="B1:AR36"/>
  <sheetViews>
    <sheetView zoomScale="70" zoomScaleNormal="70" workbookViewId="0">
      <selection activeCell="S15" sqref="S1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233</v>
      </c>
      <c r="D3" s="249"/>
      <c r="E3" s="7" t="s">
        <v>2</v>
      </c>
      <c r="F3" s="250">
        <f>'0907(18度C)'!D1+'0907(4度C)'!D1</f>
        <v>262932</v>
      </c>
      <c r="G3" s="251"/>
      <c r="H3" s="7" t="s">
        <v>3</v>
      </c>
      <c r="I3" s="252">
        <f>'0907(18度C)'!F1+'0907(4度C)'!F1</f>
        <v>8031264.3600000013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451.50511877115099</v>
      </c>
      <c r="F6" s="227" t="e">
        <f>AVERAGE(#REF!,D13:K13)</f>
        <v>#REF!</v>
      </c>
      <c r="G6" s="228">
        <f>AVERAGE(D13:K13)</f>
        <v>175.09849452920659</v>
      </c>
      <c r="H6" s="229"/>
      <c r="I6" s="228">
        <f>AVERAGE(L13:O13)</f>
        <v>94.651172912042469</v>
      </c>
      <c r="J6" s="229"/>
      <c r="K6" s="228">
        <f>AVERAGE(D27:O27)</f>
        <v>614.16247430946589</v>
      </c>
      <c r="L6" s="229"/>
      <c r="M6" s="228">
        <f>AVERAGE(P27:X27)</f>
        <v>762.63957185493939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387.58529625238168</v>
      </c>
      <c r="F7" s="231" t="e">
        <f>AVERAGE(#REF!,D14:K14)</f>
        <v>#REF!</v>
      </c>
      <c r="G7" s="218">
        <f>AVERAGE(D14:K14)</f>
        <v>150.90695776652112</v>
      </c>
      <c r="H7" s="219"/>
      <c r="I7" s="218">
        <f>AVERAGE(L14:O14)</f>
        <v>81.268381413139636</v>
      </c>
      <c r="J7" s="219"/>
      <c r="K7" s="218">
        <f>AVERAGE(D28:O28)</f>
        <v>527.22191572077224</v>
      </c>
      <c r="L7" s="219"/>
      <c r="M7" s="218">
        <f>AVERAGE(P28:X28)</f>
        <v>653.95909252571744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0.86024652152206116</v>
      </c>
      <c r="F8" s="223" t="e">
        <f>AVERAGE(D15:K15,#REF!)</f>
        <v>#REF!</v>
      </c>
      <c r="G8" s="224">
        <f>AVERAGE(D15:K15)</f>
        <v>0.86385576412534504</v>
      </c>
      <c r="H8" s="225"/>
      <c r="I8" s="224">
        <f>AVERAGE(L15:O15)</f>
        <v>0.85865811962808358</v>
      </c>
      <c r="J8" s="225"/>
      <c r="K8" s="224">
        <f>AVERAGE(D29:O29)</f>
        <v>0.85774124090691106</v>
      </c>
      <c r="L8" s="225"/>
      <c r="M8" s="224">
        <f>AVERAGE(P29:X29)</f>
        <v>0.85975276681622759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77.922077922077918</v>
      </c>
      <c r="F13" s="24">
        <v>82.10526315789474</v>
      </c>
      <c r="G13" s="24">
        <v>88.235294117647058</v>
      </c>
      <c r="H13" s="24">
        <v>178.02197802197801</v>
      </c>
      <c r="I13" s="24">
        <v>250.92</v>
      </c>
      <c r="J13" s="24" t="s">
        <v>36</v>
      </c>
      <c r="K13" s="54">
        <v>433.33333333333331</v>
      </c>
      <c r="L13" s="23" t="s">
        <v>36</v>
      </c>
      <c r="M13" s="66">
        <v>108.10810810810811</v>
      </c>
      <c r="N13" s="24">
        <v>86.956521739130437</v>
      </c>
      <c r="O13" s="25">
        <v>88.888888888888886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101.09852634356379</v>
      </c>
      <c r="E14" s="28">
        <v>67.010328790000997</v>
      </c>
      <c r="F14" s="28">
        <v>70.918814481369822</v>
      </c>
      <c r="G14" s="28">
        <v>76.424414399716667</v>
      </c>
      <c r="H14" s="28">
        <v>152.86330627309741</v>
      </c>
      <c r="I14" s="28">
        <v>216.66657221058099</v>
      </c>
      <c r="J14" s="28" t="s">
        <v>36</v>
      </c>
      <c r="K14" s="55">
        <v>371.36674186731813</v>
      </c>
      <c r="L14" s="27" t="s">
        <v>36</v>
      </c>
      <c r="M14" s="67">
        <v>92.770458706668109</v>
      </c>
      <c r="N14" s="28">
        <v>74.829614416498387</v>
      </c>
      <c r="O14" s="29">
        <v>76.205071116252398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0.87796088666779082</v>
      </c>
      <c r="E15" s="32">
        <f t="shared" si="0"/>
        <v>0.85996588613834613</v>
      </c>
      <c r="F15" s="32">
        <f t="shared" si="0"/>
        <v>0.86375479176027348</v>
      </c>
      <c r="G15" s="32">
        <f t="shared" si="0"/>
        <v>0.86614336319678886</v>
      </c>
      <c r="H15" s="32">
        <f t="shared" si="0"/>
        <v>0.8586765969661645</v>
      </c>
      <c r="I15" s="32">
        <f t="shared" si="0"/>
        <v>0.86348865060808622</v>
      </c>
      <c r="J15" s="32" t="s">
        <v>36</v>
      </c>
      <c r="K15" s="56">
        <f t="shared" ref="K15" si="1">K14/K13</f>
        <v>0.85700017353996494</v>
      </c>
      <c r="L15" s="31" t="s">
        <v>36</v>
      </c>
      <c r="M15" s="68">
        <f t="shared" ref="M15:O15" si="2">M14/M13</f>
        <v>0.85812674303668002</v>
      </c>
      <c r="N15" s="32">
        <f t="shared" si="2"/>
        <v>0.86054056578973148</v>
      </c>
      <c r="O15" s="33">
        <f t="shared" si="2"/>
        <v>0.85730705005783947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0.25003472222222223</v>
      </c>
      <c r="E16" s="2">
        <v>0.25</v>
      </c>
      <c r="F16" s="2">
        <v>0.2502314814814815</v>
      </c>
      <c r="G16" s="2">
        <v>0.25</v>
      </c>
      <c r="H16" s="2">
        <v>0.16666666666666666</v>
      </c>
      <c r="I16" s="2">
        <v>0.25</v>
      </c>
      <c r="J16" s="2" t="s">
        <v>36</v>
      </c>
      <c r="K16" s="3">
        <v>0.24305555555555558</v>
      </c>
      <c r="L16" s="1" t="s">
        <v>36</v>
      </c>
      <c r="M16" s="69">
        <v>0.708587962962963</v>
      </c>
      <c r="N16" s="2">
        <v>0.70862268518518523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0.53990740740740739</v>
      </c>
      <c r="E17" s="2">
        <v>0.6694444444444444</v>
      </c>
      <c r="F17" s="2">
        <v>0.6</v>
      </c>
      <c r="G17" s="2">
        <v>0.57672453703703708</v>
      </c>
      <c r="H17" s="2">
        <v>0.70902777777777781</v>
      </c>
      <c r="I17" s="2">
        <v>0.56736111111111109</v>
      </c>
      <c r="J17" s="2" t="s">
        <v>36</v>
      </c>
      <c r="K17" s="3">
        <v>0.43055555555555558</v>
      </c>
      <c r="L17" s="1" t="s">
        <v>36</v>
      </c>
      <c r="M17" s="69">
        <v>0.82361111111111107</v>
      </c>
      <c r="N17" s="2">
        <v>0.82430555555555551</v>
      </c>
      <c r="O17" s="4">
        <v>0.79722222222222228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25.666666666666668</v>
      </c>
      <c r="F18" s="35">
        <v>23.75</v>
      </c>
      <c r="G18" s="35">
        <v>22.666666666666668</v>
      </c>
      <c r="H18" s="35">
        <v>20.222222222222221</v>
      </c>
      <c r="I18" s="35">
        <v>12.5</v>
      </c>
      <c r="J18" s="35" t="s">
        <v>36</v>
      </c>
      <c r="K18" s="57">
        <v>6</v>
      </c>
      <c r="L18" s="34" t="s">
        <v>36</v>
      </c>
      <c r="M18" s="70">
        <v>18.5</v>
      </c>
      <c r="N18" s="35">
        <v>23</v>
      </c>
      <c r="O18" s="36">
        <v>22.5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1023.5294117647059</v>
      </c>
      <c r="O27" s="24">
        <v>845.4545454545455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165.16901899227329</v>
      </c>
      <c r="E28" s="28" t="s">
        <v>36</v>
      </c>
      <c r="F28" s="28" t="s">
        <v>36</v>
      </c>
      <c r="G28" s="28">
        <v>223.83056064388202</v>
      </c>
      <c r="H28" s="28">
        <v>361.88719333862133</v>
      </c>
      <c r="I28" s="28" t="s">
        <v>36</v>
      </c>
      <c r="J28" s="28">
        <v>595.40474060822896</v>
      </c>
      <c r="K28" s="28" t="s">
        <v>36</v>
      </c>
      <c r="L28" s="28" t="s">
        <v>36</v>
      </c>
      <c r="M28" s="28">
        <v>749.49528149158493</v>
      </c>
      <c r="N28" s="28">
        <v>866.25657432179571</v>
      </c>
      <c r="O28" s="28">
        <v>728.51004064901963</v>
      </c>
      <c r="P28" s="27">
        <v>193.89061446028202</v>
      </c>
      <c r="Q28" s="28" t="s">
        <v>36</v>
      </c>
      <c r="R28" s="28" t="s">
        <v>36</v>
      </c>
      <c r="S28" s="28">
        <v>601.09509723708197</v>
      </c>
      <c r="T28" s="28">
        <v>716.87908356388346</v>
      </c>
      <c r="U28" s="28" t="s">
        <v>36</v>
      </c>
      <c r="V28" s="28">
        <v>670.3393562600836</v>
      </c>
      <c r="W28" s="28">
        <v>1006.4940020563578</v>
      </c>
      <c r="X28" s="29">
        <v>735.05640157661617</v>
      </c>
    </row>
    <row r="29" spans="2:44" ht="40.15" customHeight="1">
      <c r="B29" s="206"/>
      <c r="C29" s="30" t="s">
        <v>38</v>
      </c>
      <c r="D29" s="32">
        <f>D28/D27</f>
        <v>0.85788980228189615</v>
      </c>
      <c r="E29" s="32" t="s">
        <v>36</v>
      </c>
      <c r="F29" s="32" t="s">
        <v>36</v>
      </c>
      <c r="G29" s="32">
        <f>G28/G27</f>
        <v>0.85801714913488103</v>
      </c>
      <c r="H29" s="32">
        <f>H28/H27</f>
        <v>0.83512429231989538</v>
      </c>
      <c r="I29" s="32" t="s">
        <v>36</v>
      </c>
      <c r="J29" s="32">
        <f>J28/J27</f>
        <v>0.88208109719737626</v>
      </c>
      <c r="K29" s="32" t="s">
        <v>36</v>
      </c>
      <c r="L29" s="32" t="s">
        <v>36</v>
      </c>
      <c r="M29" s="32">
        <f>M28/M27</f>
        <v>0.86305517262667353</v>
      </c>
      <c r="N29" s="32">
        <f>N28/N27</f>
        <v>0.84634263008451305</v>
      </c>
      <c r="O29" s="32">
        <f>O28/O27</f>
        <v>0.86167854270314148</v>
      </c>
      <c r="P29" s="31">
        <f>P28/P27</f>
        <v>0.85544314914775266</v>
      </c>
      <c r="Q29" s="32" t="s">
        <v>36</v>
      </c>
      <c r="R29" s="32" t="s">
        <v>36</v>
      </c>
      <c r="S29" s="32">
        <f>S28/S27</f>
        <v>0.89051125516604734</v>
      </c>
      <c r="T29" s="32">
        <f>T28/T27</f>
        <v>0.85664796149143307</v>
      </c>
      <c r="U29" s="32" t="s">
        <v>36</v>
      </c>
      <c r="V29" s="32">
        <f>V28/V27</f>
        <v>0.86331583760768338</v>
      </c>
      <c r="W29" s="32">
        <f>W28/W27</f>
        <v>0.83874500171363142</v>
      </c>
      <c r="X29" s="33">
        <f>X28/X27</f>
        <v>0.85385339577081676</v>
      </c>
    </row>
    <row r="30" spans="2:44" ht="17.25" customHeight="1">
      <c r="B30" s="207" t="s">
        <v>39</v>
      </c>
      <c r="C30" s="15" t="s">
        <v>40</v>
      </c>
      <c r="D30" s="2">
        <v>0.37224537037037037</v>
      </c>
      <c r="E30" s="2" t="s">
        <v>36</v>
      </c>
      <c r="F30" s="2" t="s">
        <v>36</v>
      </c>
      <c r="G30" s="2">
        <v>0.31805555555555554</v>
      </c>
      <c r="H30" s="2">
        <v>0.16690972222222222</v>
      </c>
      <c r="I30" s="2" t="s">
        <v>36</v>
      </c>
      <c r="J30" s="2">
        <v>0.25</v>
      </c>
      <c r="K30" s="2" t="s">
        <v>36</v>
      </c>
      <c r="L30" s="2" t="s">
        <v>36</v>
      </c>
      <c r="M30" s="2">
        <v>0.16693287037037038</v>
      </c>
      <c r="N30" s="2">
        <v>0.16694444444444445</v>
      </c>
      <c r="O30" s="2">
        <v>0.16666666666666666</v>
      </c>
      <c r="P30" s="1">
        <v>0.70835648148148145</v>
      </c>
      <c r="Q30" s="2" t="s">
        <v>36</v>
      </c>
      <c r="R30" s="2" t="s">
        <v>36</v>
      </c>
      <c r="S30" s="2">
        <v>0.70846064814814813</v>
      </c>
      <c r="T30" s="2">
        <v>0.70841435185185186</v>
      </c>
      <c r="U30" s="2" t="s">
        <v>36</v>
      </c>
      <c r="V30" s="2">
        <v>0.70833333333333337</v>
      </c>
      <c r="W30" s="2">
        <v>0.70856481481481481</v>
      </c>
      <c r="X30" s="4">
        <v>0.70856481481481481</v>
      </c>
    </row>
    <row r="31" spans="2:44" ht="17.25" customHeight="1">
      <c r="B31" s="204"/>
      <c r="C31" s="15" t="s">
        <v>41</v>
      </c>
      <c r="D31" s="2">
        <v>0.45519675925925923</v>
      </c>
      <c r="E31" s="2" t="s">
        <v>36</v>
      </c>
      <c r="F31" s="2" t="s">
        <v>36</v>
      </c>
      <c r="G31" s="2">
        <v>0.38082175925925926</v>
      </c>
      <c r="H31" s="2">
        <v>0.23819444444444443</v>
      </c>
      <c r="I31" s="2" t="s">
        <v>36</v>
      </c>
      <c r="J31" s="2">
        <v>0.35351851851851851</v>
      </c>
      <c r="K31" s="2" t="s">
        <v>36</v>
      </c>
      <c r="L31" s="2" t="s">
        <v>36</v>
      </c>
      <c r="M31" s="2">
        <v>0.42847222222222225</v>
      </c>
      <c r="N31" s="2">
        <v>0.49615740740740738</v>
      </c>
      <c r="O31" s="2">
        <v>0.45711805555555557</v>
      </c>
      <c r="P31" s="1">
        <v>0.85706018518518523</v>
      </c>
      <c r="Q31" s="2" t="s">
        <v>36</v>
      </c>
      <c r="R31" s="2" t="s">
        <v>36</v>
      </c>
      <c r="S31" s="2">
        <v>0.89236111111111116</v>
      </c>
      <c r="T31" s="2">
        <v>0.96489583333333329</v>
      </c>
      <c r="U31" s="2" t="s">
        <v>36</v>
      </c>
      <c r="V31" s="2">
        <v>0.96817129629629628</v>
      </c>
      <c r="W31" s="2">
        <v>1.0064236111111111</v>
      </c>
      <c r="X31" s="4">
        <v>0.99027777777777781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3.4</v>
      </c>
      <c r="O32" s="35">
        <v>3.6666666666666665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DE2B-D7D1-4631-BDBB-717008D6E46C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S15" sqref="S15"/>
      <selection pane="bottomLeft" activeCell="S15" sqref="S1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148474</v>
      </c>
      <c r="E1" s="77" t="s">
        <v>3</v>
      </c>
      <c r="F1" s="78">
        <f>SUM(G5:G225)</f>
        <v>2988024.0800000005</v>
      </c>
      <c r="G1" s="79" t="s">
        <v>73</v>
      </c>
      <c r="H1" s="80">
        <f>L21+L38+L55+L72+L89+L106+L123+L140+L157+L174+L191+L208+L225</f>
        <v>82.749999999999986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45907</v>
      </c>
      <c r="B2" s="326"/>
      <c r="C2" s="82" t="s">
        <v>34</v>
      </c>
      <c r="D2" s="83">
        <f>AVERAGE(N21,N38,N55,N72,N89,N106,N123,N140,N157,N174,N191,N208,N225)</f>
        <v>585.71599732305469</v>
      </c>
      <c r="E2" s="83" t="s">
        <v>80</v>
      </c>
      <c r="F2" s="84">
        <f>F1/D1</f>
        <v>20.124897827229013</v>
      </c>
      <c r="G2" s="85" t="s">
        <v>81</v>
      </c>
      <c r="H2" s="86">
        <f>COUNT(H5:H225)</f>
        <v>5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2712</v>
      </c>
      <c r="G5" s="95">
        <f t="shared" ref="G5:G6" si="0">E5*F5</f>
        <v>80953.2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2807.1305347901066</v>
      </c>
      <c r="N5" s="99">
        <f>M5/L5</f>
        <v>165.12532557588861</v>
      </c>
      <c r="O5" s="101">
        <f>L5-I5</f>
        <v>0</v>
      </c>
      <c r="P5" s="102">
        <f>N5-K5</f>
        <v>-27.404086188817274</v>
      </c>
      <c r="Q5" s="103">
        <f>N5/K5</f>
        <v>0.85766285816990717</v>
      </c>
      <c r="R5" s="277">
        <f>Q21</f>
        <v>0.85788980228189615</v>
      </c>
      <c r="S5" s="1">
        <v>0.37224537037037037</v>
      </c>
      <c r="T5" s="2">
        <v>0.41250000000000003</v>
      </c>
      <c r="U5" s="104">
        <v>4.0333333333332977</v>
      </c>
      <c r="V5" s="105">
        <v>57.966666666666725</v>
      </c>
      <c r="W5" s="106"/>
      <c r="X5" s="107"/>
      <c r="Y5" s="279"/>
      <c r="Z5" s="280"/>
      <c r="AA5" s="109">
        <f>M5-J5</f>
        <v>-465.86946520989341</v>
      </c>
      <c r="AB5" s="110">
        <f>M5/J5</f>
        <v>0.85766285816990728</v>
      </c>
      <c r="AC5" s="292">
        <f>AB21</f>
        <v>0.85788980228189615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2644</v>
      </c>
      <c r="G6" s="95">
        <f t="shared" si="0"/>
        <v>78050.880000000005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2808.6161109471855</v>
      </c>
      <c r="N6" s="99">
        <f>M6/L6</f>
        <v>165.21271240865798</v>
      </c>
      <c r="O6" s="101">
        <f>L6-I6</f>
        <v>0</v>
      </c>
      <c r="P6" s="102">
        <f>N6-K6</f>
        <v>-27.316699356047906</v>
      </c>
      <c r="Q6" s="103">
        <f>N6/K6</f>
        <v>0.85811674639388502</v>
      </c>
      <c r="R6" s="277"/>
      <c r="S6" s="1">
        <v>0.41597222222222224</v>
      </c>
      <c r="T6" s="2">
        <v>0.45519675925925923</v>
      </c>
      <c r="U6" s="104">
        <v>4.9999999999999822</v>
      </c>
      <c r="V6" s="105">
        <v>56.483333333333263</v>
      </c>
      <c r="W6" s="106">
        <v>0.45519675925925923</v>
      </c>
      <c r="X6" s="107">
        <v>0.49513888888888891</v>
      </c>
      <c r="Y6" s="262"/>
      <c r="Z6" s="263"/>
      <c r="AA6" s="111">
        <f>M6-J6</f>
        <v>-464.38388905281454</v>
      </c>
      <c r="AB6" s="112">
        <f>M6/J6</f>
        <v>0.85811674639388491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2807.873322868646</v>
      </c>
      <c r="N21" s="139">
        <f>M21/L21</f>
        <v>165.16901899227329</v>
      </c>
      <c r="O21" s="140">
        <f>L21-I21</f>
        <v>0</v>
      </c>
      <c r="P21" s="141">
        <f>N21-K21</f>
        <v>-27.36039277243259</v>
      </c>
      <c r="Q21" s="142">
        <f>N21/K21</f>
        <v>0.85788980228189615</v>
      </c>
      <c r="R21" s="278"/>
      <c r="S21" s="143">
        <f>S5</f>
        <v>0.37224537037037037</v>
      </c>
      <c r="T21" s="144">
        <f>INDEX(T5:T20,COUNTA(T5:T20))</f>
        <v>0.45519675925925923</v>
      </c>
      <c r="U21" s="145"/>
      <c r="V21" s="145"/>
      <c r="W21" s="146"/>
      <c r="X21" s="147"/>
      <c r="Y21" s="265"/>
      <c r="Z21" s="266"/>
      <c r="AA21" s="148">
        <f>M21-J21</f>
        <v>-465.12667713135397</v>
      </c>
      <c r="AB21" s="149">
        <f>M21/J21</f>
        <v>0.85788980228189615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1350</v>
      </c>
      <c r="G22" s="95">
        <f t="shared" ref="G22:G23" si="5">E22*F22</f>
        <v>34452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2574.1525423728822</v>
      </c>
      <c r="N22" s="99">
        <f>M22/L22</f>
        <v>214.51271186440684</v>
      </c>
      <c r="O22" s="101">
        <f>L22-I22</f>
        <v>0</v>
      </c>
      <c r="P22" s="102">
        <f>N22-K22</f>
        <v>-35.487288135593161</v>
      </c>
      <c r="Q22" s="103">
        <f>N22/K22</f>
        <v>0.85805084745762739</v>
      </c>
      <c r="R22" s="276">
        <f>Q38</f>
        <v>0.85801714913488103</v>
      </c>
      <c r="S22" s="1">
        <v>0.31805555555555554</v>
      </c>
      <c r="T22" s="2">
        <v>0.33990740740740738</v>
      </c>
      <c r="U22" s="104">
        <v>6.9499999999999673</v>
      </c>
      <c r="V22" s="105">
        <v>31.466666666666654</v>
      </c>
      <c r="W22" s="173"/>
      <c r="X22" s="151"/>
      <c r="Y22" s="279"/>
      <c r="Z22" s="280"/>
      <c r="AA22" s="109">
        <f>M22-J22</f>
        <v>-425.84745762711782</v>
      </c>
      <c r="AB22" s="152">
        <f>M22/J22</f>
        <v>0.85805084745762739</v>
      </c>
      <c r="AC22" s="267">
        <f>AB38</f>
        <v>0.85801714913488103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2333</v>
      </c>
      <c r="G23" s="95">
        <f t="shared" si="5"/>
        <v>59818.12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2573.9503524364045</v>
      </c>
      <c r="N23" s="99">
        <f>M23/L23</f>
        <v>233.99548658512768</v>
      </c>
      <c r="O23" s="101">
        <f>L23-I23</f>
        <v>0</v>
      </c>
      <c r="P23" s="102">
        <f>N23-K23</f>
        <v>-38.731786142145069</v>
      </c>
      <c r="Q23" s="103">
        <f>N23/K23</f>
        <v>0.85798345081213478</v>
      </c>
      <c r="R23" s="277"/>
      <c r="S23" s="1">
        <v>0.3430555555555555</v>
      </c>
      <c r="T23" s="2">
        <v>0.38082175925925926</v>
      </c>
      <c r="U23" s="104">
        <v>4.5333333333332959</v>
      </c>
      <c r="V23" s="105">
        <v>54.383333333333411</v>
      </c>
      <c r="W23" s="106"/>
      <c r="X23" s="107"/>
      <c r="Y23" s="262"/>
      <c r="Z23" s="263"/>
      <c r="AA23" s="111">
        <f>M23-J23</f>
        <v>-426.0496475635955</v>
      </c>
      <c r="AB23" s="103">
        <f>M23/J23</f>
        <v>0.85798345081213478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2574.0514474046431</v>
      </c>
      <c r="N38" s="139">
        <f>M38/L38</f>
        <v>223.83056064388202</v>
      </c>
      <c r="O38" s="140">
        <f>L38-I38</f>
        <v>0</v>
      </c>
      <c r="P38" s="141">
        <f>N38-K38</f>
        <v>-37.039004573509288</v>
      </c>
      <c r="Q38" s="142">
        <f>N38/K38</f>
        <v>0.85801714913488103</v>
      </c>
      <c r="R38" s="278"/>
      <c r="S38" s="143">
        <f>S22</f>
        <v>0.31805555555555554</v>
      </c>
      <c r="T38" s="144">
        <f>INDEX(T22:T37,COUNTA(T22:T37))</f>
        <v>0.38082175925925926</v>
      </c>
      <c r="U38" s="145"/>
      <c r="V38" s="156"/>
      <c r="W38" s="135"/>
      <c r="X38" s="139"/>
      <c r="Y38" s="265"/>
      <c r="Z38" s="266"/>
      <c r="AA38" s="157">
        <f>M38-J38</f>
        <v>-425.94855259535689</v>
      </c>
      <c r="AB38" s="142">
        <f>M38/J38</f>
        <v>0.85801714913488103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1110</v>
      </c>
      <c r="G39" s="159">
        <f t="shared" ref="G39:G41" si="9">E39*F39</f>
        <v>15606.6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2172.9200652528552</v>
      </c>
      <c r="N39" s="163">
        <f>M39/L39</f>
        <v>362.15334420880919</v>
      </c>
      <c r="O39" s="165">
        <f>L39-I39</f>
        <v>0</v>
      </c>
      <c r="P39" s="166">
        <f>N39-K39</f>
        <v>-71.179989124524127</v>
      </c>
      <c r="Q39" s="152">
        <f>N39/K39</f>
        <v>0.8357384866357136</v>
      </c>
      <c r="R39" s="276">
        <f>Q55</f>
        <v>0.83512429231989538</v>
      </c>
      <c r="S39" s="167">
        <v>0.16690972222222222</v>
      </c>
      <c r="T39" s="168">
        <v>0.18819444444444444</v>
      </c>
      <c r="U39" s="169"/>
      <c r="V39" s="170">
        <v>30.649999999999995</v>
      </c>
      <c r="W39" s="168"/>
      <c r="X39" s="171"/>
      <c r="Y39" s="279"/>
      <c r="Z39" s="280"/>
      <c r="AA39" s="109">
        <f>M39-J39</f>
        <v>-427.07993474714476</v>
      </c>
      <c r="AB39" s="152">
        <f>M39/J39</f>
        <v>0.8357384866357136</v>
      </c>
      <c r="AC39" s="267">
        <f>AB55</f>
        <v>0.83512429231989538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1366</v>
      </c>
      <c r="G40" s="95">
        <f t="shared" si="9"/>
        <v>20230.46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2177.8565101860063</v>
      </c>
      <c r="N40" s="99">
        <f>M40/L40</f>
        <v>362.97608503100105</v>
      </c>
      <c r="O40" s="101">
        <f>L40-I40</f>
        <v>0</v>
      </c>
      <c r="P40" s="102">
        <f>N40-K40</f>
        <v>-70.357248302332266</v>
      </c>
      <c r="Q40" s="103">
        <f>N40/K40</f>
        <v>0.83763711930231011</v>
      </c>
      <c r="R40" s="277"/>
      <c r="S40" s="1">
        <v>0.19261574074074075</v>
      </c>
      <c r="T40" s="2">
        <v>0.21875</v>
      </c>
      <c r="U40" s="104">
        <v>6.3666666666666893</v>
      </c>
      <c r="V40" s="105">
        <v>37.633333333333312</v>
      </c>
      <c r="W40" s="106"/>
      <c r="X40" s="113"/>
      <c r="Y40" s="262"/>
      <c r="Z40" s="263"/>
      <c r="AA40" s="111">
        <f>M40-J40</f>
        <v>-422.14348981399371</v>
      </c>
      <c r="AB40" s="103">
        <f>M40/J40</f>
        <v>0.83763711930231011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813</v>
      </c>
      <c r="G41" s="95">
        <f t="shared" si="9"/>
        <v>14528.310000000001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2163.1929046563223</v>
      </c>
      <c r="N41" s="99">
        <f>M41/L41</f>
        <v>360.5321507760537</v>
      </c>
      <c r="O41" s="101">
        <f>L41-I41</f>
        <v>0</v>
      </c>
      <c r="P41" s="102">
        <f>N41-K41</f>
        <v>-72.801182557279617</v>
      </c>
      <c r="Q41" s="103">
        <f>N41/K41</f>
        <v>0.83199727102166243</v>
      </c>
      <c r="R41" s="277"/>
      <c r="S41" s="1">
        <v>0.22253472222222223</v>
      </c>
      <c r="T41" s="2">
        <v>0.23819444444444443</v>
      </c>
      <c r="U41" s="104">
        <v>5.4500000000000126</v>
      </c>
      <c r="V41" s="105">
        <v>22.549999999999969</v>
      </c>
      <c r="W41" s="106"/>
      <c r="X41" s="113"/>
      <c r="Y41" s="262"/>
      <c r="Z41" s="263"/>
      <c r="AA41" s="111">
        <f>M41-J41</f>
        <v>-436.8070953436777</v>
      </c>
      <c r="AB41" s="103">
        <f>M41/J41</f>
        <v>0.83199727102166243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2171.3231600317281</v>
      </c>
      <c r="N55" s="139">
        <f>M55/L55</f>
        <v>361.88719333862133</v>
      </c>
      <c r="O55" s="140">
        <f>L55-I55</f>
        <v>0</v>
      </c>
      <c r="P55" s="141">
        <f>N55-K55</f>
        <v>-71.446139994711984</v>
      </c>
      <c r="Q55" s="142">
        <f>N55/K55</f>
        <v>0.83512429231989538</v>
      </c>
      <c r="R55" s="278"/>
      <c r="S55" s="143">
        <f>S39</f>
        <v>0.16690972222222222</v>
      </c>
      <c r="T55" s="144">
        <f>INDEX(T39:T54,COUNTA(T39:T54))</f>
        <v>0.23819444444444443</v>
      </c>
      <c r="U55" s="145"/>
      <c r="V55" s="156"/>
      <c r="W55" s="135"/>
      <c r="X55" s="139"/>
      <c r="Y55" s="265"/>
      <c r="Z55" s="266"/>
      <c r="AA55" s="157">
        <f>M55-J55</f>
        <v>-428.67683996827191</v>
      </c>
      <c r="AB55" s="142">
        <f>M55/J55</f>
        <v>0.83512429231989538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5917</v>
      </c>
      <c r="G56" s="159">
        <f t="shared" ref="G56" si="14">E56*F56</f>
        <v>83015.509999999995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2381.6189624329159</v>
      </c>
      <c r="N56" s="163">
        <f>M56/L56</f>
        <v>595.40474060822896</v>
      </c>
      <c r="O56" s="165">
        <f>L56-I56</f>
        <v>0</v>
      </c>
      <c r="P56" s="166">
        <f>N56-K56</f>
        <v>-79.595259391771037</v>
      </c>
      <c r="Q56" s="152">
        <f>N56/K56</f>
        <v>0.88208109719737626</v>
      </c>
      <c r="R56" s="276">
        <f>Q72</f>
        <v>0.88208109719737626</v>
      </c>
      <c r="S56" s="167">
        <v>0.25</v>
      </c>
      <c r="T56" s="168">
        <v>0.35351851851851851</v>
      </c>
      <c r="U56" s="169"/>
      <c r="V56" s="170">
        <v>149.06666666666666</v>
      </c>
      <c r="W56" s="173"/>
      <c r="X56" s="151"/>
      <c r="Y56" s="279"/>
      <c r="Z56" s="280"/>
      <c r="AA56" s="109">
        <f>M56-J56</f>
        <v>-318.38103756708415</v>
      </c>
      <c r="AB56" s="152">
        <f>M56/J56</f>
        <v>0.88208109719737626</v>
      </c>
      <c r="AC56" s="267">
        <f>AB72</f>
        <v>0.88208109719737626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2381.6189624329159</v>
      </c>
      <c r="N72" s="139">
        <f t="shared" ref="N72:N77" si="18">M72/L72</f>
        <v>595.40474060822896</v>
      </c>
      <c r="O72" s="140">
        <f t="shared" ref="O72:O77" si="19">L72-I72</f>
        <v>0</v>
      </c>
      <c r="P72" s="141">
        <f t="shared" ref="P72:P77" si="20">N72-K72</f>
        <v>-79.595259391771037</v>
      </c>
      <c r="Q72" s="142">
        <f t="shared" ref="Q72:Q77" si="21">N72/K72</f>
        <v>0.88208109719737626</v>
      </c>
      <c r="R72" s="278"/>
      <c r="S72" s="143">
        <f>S56</f>
        <v>0.25</v>
      </c>
      <c r="T72" s="144">
        <f>INDEX(T56:T71,COUNTA(T56:T71))</f>
        <v>0.35351851851851851</v>
      </c>
      <c r="U72" s="145"/>
      <c r="V72" s="156"/>
      <c r="W72" s="89"/>
      <c r="X72" s="91"/>
      <c r="Y72" s="265"/>
      <c r="Z72" s="266"/>
      <c r="AA72" s="157">
        <f t="shared" ref="AA72:AA77" si="22">M72-J72</f>
        <v>-318.38103756708415</v>
      </c>
      <c r="AB72" s="142">
        <f t="shared" ref="AB72:AB77" si="23">M72/J72</f>
        <v>0.88208109719737626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1636</v>
      </c>
      <c r="G73" s="159">
        <f t="shared" ref="G73:G77" si="24">E73*F73</f>
        <v>35092.199999999997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2835.6283100625933</v>
      </c>
      <c r="N73" s="163">
        <f t="shared" si="18"/>
        <v>945.20943668753114</v>
      </c>
      <c r="O73" s="165">
        <f t="shared" si="19"/>
        <v>0</v>
      </c>
      <c r="P73" s="166">
        <f t="shared" si="20"/>
        <v>-154.79056331246886</v>
      </c>
      <c r="Q73" s="152">
        <f t="shared" si="21"/>
        <v>0.85928130607957376</v>
      </c>
      <c r="R73" s="276">
        <f>Q89</f>
        <v>0.86305517262667353</v>
      </c>
      <c r="S73" s="167">
        <v>0.16693287037037038</v>
      </c>
      <c r="T73" s="168">
        <v>0.19097222222222221</v>
      </c>
      <c r="U73" s="169"/>
      <c r="V73" s="170">
        <v>34.616666666666632</v>
      </c>
      <c r="W73" s="173"/>
      <c r="X73" s="151"/>
      <c r="Y73" s="279"/>
      <c r="Z73" s="280"/>
      <c r="AA73" s="109">
        <f t="shared" si="22"/>
        <v>-464.3716899374067</v>
      </c>
      <c r="AB73" s="152">
        <f t="shared" si="23"/>
        <v>0.85928130607957376</v>
      </c>
      <c r="AC73" s="267">
        <f>AB89</f>
        <v>0.86305517262667353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3776</v>
      </c>
      <c r="G74" s="95">
        <f t="shared" si="24"/>
        <v>59320.960000000006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2855.7983193277305</v>
      </c>
      <c r="N74" s="99">
        <f t="shared" si="18"/>
        <v>951.9327731092435</v>
      </c>
      <c r="O74" s="101">
        <f t="shared" si="19"/>
        <v>0</v>
      </c>
      <c r="P74" s="102">
        <f t="shared" si="20"/>
        <v>-148.0672268907565</v>
      </c>
      <c r="Q74" s="103">
        <f t="shared" si="21"/>
        <v>0.86539343009931224</v>
      </c>
      <c r="R74" s="277"/>
      <c r="S74" s="1">
        <v>0.19513888888888889</v>
      </c>
      <c r="T74" s="2">
        <v>0.2502314814814815</v>
      </c>
      <c r="U74" s="104">
        <v>6.0000000000000187</v>
      </c>
      <c r="V74" s="105">
        <v>79.333333333333357</v>
      </c>
      <c r="W74" s="106"/>
      <c r="X74" s="107"/>
      <c r="Y74" s="262"/>
      <c r="Z74" s="263"/>
      <c r="AA74" s="111">
        <f t="shared" si="22"/>
        <v>-444.2016806722695</v>
      </c>
      <c r="AB74" s="103">
        <f t="shared" si="23"/>
        <v>0.86539343009931224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1711</v>
      </c>
      <c r="G75" s="95">
        <f t="shared" si="24"/>
        <v>38121.08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2838.5253456221194</v>
      </c>
      <c r="N75" s="99">
        <f t="shared" si="18"/>
        <v>567.70506912442386</v>
      </c>
      <c r="O75" s="101">
        <f t="shared" si="19"/>
        <v>0</v>
      </c>
      <c r="P75" s="102">
        <f t="shared" si="20"/>
        <v>-92.294930875576142</v>
      </c>
      <c r="Q75" s="103">
        <f t="shared" si="21"/>
        <v>0.86015919564306642</v>
      </c>
      <c r="R75" s="277"/>
      <c r="S75" s="1">
        <v>0.25347222222222221</v>
      </c>
      <c r="T75" s="2">
        <v>0.27858796296296295</v>
      </c>
      <c r="U75" s="104">
        <v>4.6666666666666234</v>
      </c>
      <c r="V75" s="105">
        <v>36.166666666666671</v>
      </c>
      <c r="W75" s="106"/>
      <c r="X75" s="107"/>
      <c r="Y75" s="262"/>
      <c r="Z75" s="263"/>
      <c r="AA75" s="111">
        <f t="shared" si="22"/>
        <v>-461.4746543778806</v>
      </c>
      <c r="AB75" s="103">
        <f t="shared" si="23"/>
        <v>0.86015919564306653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3725</v>
      </c>
      <c r="G76" s="95">
        <f t="shared" si="24"/>
        <v>66640.25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2847.7383733276697</v>
      </c>
      <c r="N76" s="99">
        <f t="shared" si="18"/>
        <v>711.93459333191743</v>
      </c>
      <c r="O76" s="101">
        <f t="shared" si="19"/>
        <v>0</v>
      </c>
      <c r="P76" s="102">
        <f t="shared" si="20"/>
        <v>-113.06540666808257</v>
      </c>
      <c r="Q76" s="103">
        <f t="shared" si="21"/>
        <v>0.86295102222050601</v>
      </c>
      <c r="R76" s="277"/>
      <c r="S76" s="1">
        <v>0.28333333333333333</v>
      </c>
      <c r="T76" s="2">
        <v>0.33783564814814815</v>
      </c>
      <c r="U76" s="104">
        <v>6.8333333333333357</v>
      </c>
      <c r="V76" s="105">
        <v>78.483333333333348</v>
      </c>
      <c r="W76" s="106"/>
      <c r="X76" s="107"/>
      <c r="Y76" s="262"/>
      <c r="Z76" s="263"/>
      <c r="AA76" s="111">
        <f t="shared" si="22"/>
        <v>-452.26162667233029</v>
      </c>
      <c r="AB76" s="103">
        <f t="shared" si="23"/>
        <v>0.86295102222050601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5964</v>
      </c>
      <c r="G77" s="95">
        <f t="shared" si="24"/>
        <v>99360.24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2862.7199999999993</v>
      </c>
      <c r="N77" s="99">
        <f t="shared" si="18"/>
        <v>715.67999999999984</v>
      </c>
      <c r="O77" s="101">
        <f t="shared" si="19"/>
        <v>0</v>
      </c>
      <c r="P77" s="102">
        <f t="shared" si="20"/>
        <v>-109.32000000000016</v>
      </c>
      <c r="Q77" s="103">
        <f t="shared" si="21"/>
        <v>0.86749090909090887</v>
      </c>
      <c r="R77" s="277"/>
      <c r="S77" s="1">
        <v>0.34166666666666667</v>
      </c>
      <c r="T77" s="2">
        <v>0.42847222222222225</v>
      </c>
      <c r="U77" s="104">
        <v>5.5166666666666764</v>
      </c>
      <c r="V77" s="105">
        <v>125.00000000000003</v>
      </c>
      <c r="W77" s="106"/>
      <c r="X77" s="107"/>
      <c r="Y77" s="262"/>
      <c r="Z77" s="263"/>
      <c r="AA77" s="111">
        <f t="shared" si="22"/>
        <v>-437.28000000000065</v>
      </c>
      <c r="AB77" s="103">
        <f t="shared" si="23"/>
        <v>0.86749090909090887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2848.0820696680225</v>
      </c>
      <c r="N89" s="139">
        <f t="shared" ref="N89:N94" si="29">M89/L89</f>
        <v>749.49528149158493</v>
      </c>
      <c r="O89" s="140">
        <f t="shared" ref="O89:O94" si="30">L89-I89</f>
        <v>0</v>
      </c>
      <c r="P89" s="141">
        <f t="shared" ref="P89:P94" si="31">N89-K89</f>
        <v>-118.92577113999403</v>
      </c>
      <c r="Q89" s="142">
        <f t="shared" ref="Q89:Q94" si="32">N89/K89</f>
        <v>0.86305517262667353</v>
      </c>
      <c r="R89" s="278"/>
      <c r="S89" s="143">
        <f>S73</f>
        <v>0.16693287037037038</v>
      </c>
      <c r="T89" s="144">
        <f>INDEX(T73:T88,COUNTA(T73:T88))</f>
        <v>0.42847222222222225</v>
      </c>
      <c r="U89" s="145"/>
      <c r="V89" s="156"/>
      <c r="W89" s="89"/>
      <c r="X89" s="91"/>
      <c r="Y89" s="265"/>
      <c r="Z89" s="266"/>
      <c r="AA89" s="157">
        <f t="shared" ref="AA89:AA94" si="33">M89-J89</f>
        <v>-451.91793033197746</v>
      </c>
      <c r="AB89" s="142">
        <f t="shared" ref="AB89:AB94" si="34">M89/J89</f>
        <v>0.86305517262667353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125</v>
      </c>
      <c r="D90" s="275"/>
      <c r="E90" s="158">
        <v>25.03</v>
      </c>
      <c r="F90" s="87">
        <v>3710</v>
      </c>
      <c r="G90" s="159">
        <f t="shared" ref="G90:G94" si="35">E90*F90</f>
        <v>92861.3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2832.0610687022909</v>
      </c>
      <c r="N90" s="163">
        <f t="shared" si="29"/>
        <v>708.01526717557272</v>
      </c>
      <c r="O90" s="165">
        <f t="shared" si="30"/>
        <v>0</v>
      </c>
      <c r="P90" s="166">
        <f t="shared" si="31"/>
        <v>-116.98473282442728</v>
      </c>
      <c r="Q90" s="152">
        <f t="shared" si="32"/>
        <v>0.8582003238491791</v>
      </c>
      <c r="R90" s="276">
        <f>Q106</f>
        <v>0.84634263008451305</v>
      </c>
      <c r="S90" s="167">
        <v>0.16694444444444445</v>
      </c>
      <c r="T90" s="168">
        <v>0.22152777777777777</v>
      </c>
      <c r="U90" s="169"/>
      <c r="V90" s="170">
        <v>78.59999999999998</v>
      </c>
      <c r="W90" s="173"/>
      <c r="X90" s="151"/>
      <c r="Y90" s="279"/>
      <c r="Z90" s="280"/>
      <c r="AA90" s="109">
        <f t="shared" si="33"/>
        <v>-467.93893129770913</v>
      </c>
      <c r="AB90" s="152">
        <f t="shared" si="34"/>
        <v>0.8582003238491791</v>
      </c>
      <c r="AC90" s="267">
        <f>AB106</f>
        <v>0.84634263008451305</v>
      </c>
    </row>
    <row r="91" spans="1:29" ht="15.75" customHeight="1">
      <c r="A91" s="282"/>
      <c r="B91" s="92" t="s">
        <v>115</v>
      </c>
      <c r="C91" s="260" t="s">
        <v>124</v>
      </c>
      <c r="D91" s="261"/>
      <c r="E91" s="93">
        <v>24.83</v>
      </c>
      <c r="F91" s="94">
        <v>2780</v>
      </c>
      <c r="G91" s="95">
        <f t="shared" si="35"/>
        <v>69027.399999999994</v>
      </c>
      <c r="H91" s="96"/>
      <c r="I91" s="97">
        <v>4</v>
      </c>
      <c r="J91" s="98">
        <v>3300</v>
      </c>
      <c r="K91" s="99">
        <f t="shared" ref="K91:K127" si="36">J91/I91</f>
        <v>825</v>
      </c>
      <c r="L91" s="100">
        <v>4</v>
      </c>
      <c r="M91" s="98">
        <f>F91/V91*60</f>
        <v>2836.7346938775527</v>
      </c>
      <c r="N91" s="99">
        <f t="shared" si="29"/>
        <v>709.18367346938817</v>
      </c>
      <c r="O91" s="101">
        <f t="shared" si="30"/>
        <v>0</v>
      </c>
      <c r="P91" s="102">
        <f t="shared" si="31"/>
        <v>-115.81632653061183</v>
      </c>
      <c r="Q91" s="103">
        <f t="shared" si="32"/>
        <v>0.85961657390228874</v>
      </c>
      <c r="R91" s="277"/>
      <c r="S91" s="1">
        <v>0.23208333333333334</v>
      </c>
      <c r="T91" s="2">
        <v>0.27291666666666664</v>
      </c>
      <c r="U91" s="104">
        <v>15.200000000000017</v>
      </c>
      <c r="V91" s="105">
        <v>58.799999999999962</v>
      </c>
      <c r="W91" s="106"/>
      <c r="X91" s="107"/>
      <c r="Y91" s="262"/>
      <c r="Z91" s="263"/>
      <c r="AA91" s="111">
        <f t="shared" si="33"/>
        <v>-463.26530612244733</v>
      </c>
      <c r="AB91" s="103">
        <f t="shared" si="34"/>
        <v>0.85961657390228874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3207</v>
      </c>
      <c r="G92" s="95">
        <f t="shared" si="35"/>
        <v>58303.26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3019.1422594142246</v>
      </c>
      <c r="N92" s="99">
        <f t="shared" si="29"/>
        <v>1006.3807531380749</v>
      </c>
      <c r="O92" s="101">
        <f t="shared" si="30"/>
        <v>0</v>
      </c>
      <c r="P92" s="102">
        <f t="shared" si="31"/>
        <v>-193.61924686192515</v>
      </c>
      <c r="Q92" s="103">
        <f t="shared" si="32"/>
        <v>0.83865062761506237</v>
      </c>
      <c r="R92" s="277"/>
      <c r="S92" s="1">
        <v>0.28560185185185183</v>
      </c>
      <c r="T92" s="2">
        <v>0.3298611111111111</v>
      </c>
      <c r="U92" s="104">
        <v>18.266666666666673</v>
      </c>
      <c r="V92" s="105">
        <v>63.733333333333356</v>
      </c>
      <c r="W92" s="106"/>
      <c r="X92" s="107"/>
      <c r="Y92" s="262"/>
      <c r="Z92" s="263"/>
      <c r="AA92" s="111">
        <f t="shared" si="33"/>
        <v>-580.85774058577545</v>
      </c>
      <c r="AB92" s="103">
        <f t="shared" si="34"/>
        <v>0.83865062761506237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2771</v>
      </c>
      <c r="G93" s="95">
        <f t="shared" si="35"/>
        <v>50376.78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3012.8662035638799</v>
      </c>
      <c r="N93" s="99">
        <f t="shared" si="29"/>
        <v>1004.2887345212933</v>
      </c>
      <c r="O93" s="101">
        <f t="shared" si="30"/>
        <v>0</v>
      </c>
      <c r="P93" s="102">
        <f t="shared" si="31"/>
        <v>-195.71126547870665</v>
      </c>
      <c r="Q93" s="103">
        <f t="shared" si="32"/>
        <v>0.83690727876774451</v>
      </c>
      <c r="R93" s="277"/>
      <c r="S93" s="1">
        <v>0.34166666666666667</v>
      </c>
      <c r="T93" s="2">
        <v>0.37998842592592591</v>
      </c>
      <c r="U93" s="104">
        <v>17.000000000000021</v>
      </c>
      <c r="V93" s="105">
        <v>55.183333333333302</v>
      </c>
      <c r="W93" s="106"/>
      <c r="X93" s="107"/>
      <c r="Y93" s="262"/>
      <c r="Z93" s="263"/>
      <c r="AA93" s="111">
        <f t="shared" si="33"/>
        <v>-587.13379643612006</v>
      </c>
      <c r="AB93" s="103">
        <f t="shared" si="34"/>
        <v>0.8369072787677444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7537</v>
      </c>
      <c r="G94" s="95">
        <f t="shared" si="35"/>
        <v>107628.36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3025.5575379125785</v>
      </c>
      <c r="N94" s="99">
        <f t="shared" si="29"/>
        <v>1008.5191793041928</v>
      </c>
      <c r="O94" s="101">
        <f t="shared" si="30"/>
        <v>0</v>
      </c>
      <c r="P94" s="102">
        <f t="shared" si="31"/>
        <v>-191.48082069580721</v>
      </c>
      <c r="Q94" s="103">
        <f t="shared" si="32"/>
        <v>0.8404326494201606</v>
      </c>
      <c r="R94" s="277"/>
      <c r="S94" s="1">
        <v>0.3923611111111111</v>
      </c>
      <c r="T94" s="2">
        <v>0.49615740740740738</v>
      </c>
      <c r="U94" s="104">
        <v>17.816666666666681</v>
      </c>
      <c r="V94" s="105">
        <v>149.46666666666664</v>
      </c>
      <c r="W94" s="106"/>
      <c r="X94" s="107"/>
      <c r="Y94" s="262"/>
      <c r="Z94" s="263"/>
      <c r="AA94" s="111">
        <f t="shared" si="33"/>
        <v>-574.44246208742152</v>
      </c>
      <c r="AB94" s="103">
        <f t="shared" si="34"/>
        <v>0.84043264942016072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3.4</v>
      </c>
      <c r="J106" s="138">
        <f t="shared" si="37"/>
        <v>3480</v>
      </c>
      <c r="K106" s="139">
        <f t="shared" ref="K106" si="38">J106/I106</f>
        <v>1023.5294117647059</v>
      </c>
      <c r="L106" s="137">
        <f t="shared" ref="L106:M106" si="39">AVERAGE(L90:L105)</f>
        <v>3.4</v>
      </c>
      <c r="M106" s="138">
        <f t="shared" si="39"/>
        <v>2945.2723526941054</v>
      </c>
      <c r="N106" s="139">
        <f>M106/L106</f>
        <v>866.25657432179571</v>
      </c>
      <c r="O106" s="140">
        <f>L106-I106</f>
        <v>0</v>
      </c>
      <c r="P106" s="141">
        <f>N106-K106</f>
        <v>-157.27283744291015</v>
      </c>
      <c r="Q106" s="142">
        <f>N106/K106</f>
        <v>0.84634263008451305</v>
      </c>
      <c r="R106" s="278"/>
      <c r="S106" s="143">
        <f>S90</f>
        <v>0.16694444444444445</v>
      </c>
      <c r="T106" s="144">
        <f>INDEX(T90:T105,COUNTA(T90:T105))</f>
        <v>0.49615740740740738</v>
      </c>
      <c r="U106" s="145"/>
      <c r="V106" s="156"/>
      <c r="W106" s="89"/>
      <c r="X106" s="91"/>
      <c r="Y106" s="265"/>
      <c r="Z106" s="266"/>
      <c r="AA106" s="157">
        <f>M106-J106</f>
        <v>-534.72764730589461</v>
      </c>
      <c r="AB106" s="142">
        <f>M106/J106</f>
        <v>0.84634263008451305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126</v>
      </c>
      <c r="D107" s="275"/>
      <c r="E107" s="158">
        <v>30</v>
      </c>
      <c r="F107" s="87">
        <v>4731</v>
      </c>
      <c r="G107" s="159">
        <f t="shared" ref="G107:G109" si="40">E107*F107</f>
        <v>141930</v>
      </c>
      <c r="H107" s="160"/>
      <c r="I107" s="161">
        <v>3</v>
      </c>
      <c r="J107" s="162">
        <v>3000</v>
      </c>
      <c r="K107" s="163">
        <f>J107/I107</f>
        <v>1000</v>
      </c>
      <c r="L107" s="164">
        <v>3</v>
      </c>
      <c r="M107" s="162">
        <f>F107/V107*60</f>
        <v>2600.2442748091598</v>
      </c>
      <c r="N107" s="163">
        <f>M107/L107</f>
        <v>866.74809160305324</v>
      </c>
      <c r="O107" s="165">
        <f>L107-I107</f>
        <v>0</v>
      </c>
      <c r="P107" s="166">
        <f>N107-K107</f>
        <v>-133.25190839694676</v>
      </c>
      <c r="Q107" s="152">
        <f>N107/K107</f>
        <v>0.86674809160305322</v>
      </c>
      <c r="R107" s="276">
        <f>Q123</f>
        <v>0.86167854270314148</v>
      </c>
      <c r="S107" s="167">
        <v>0.16666666666666666</v>
      </c>
      <c r="T107" s="168">
        <v>0.24247685185185186</v>
      </c>
      <c r="U107" s="169"/>
      <c r="V107" s="170">
        <v>109.16666666666669</v>
      </c>
      <c r="W107" s="168"/>
      <c r="X107" s="171"/>
      <c r="Y107" s="279"/>
      <c r="Z107" s="280"/>
      <c r="AA107" s="109">
        <f>M107-J107</f>
        <v>-399.75572519084017</v>
      </c>
      <c r="AB107" s="152">
        <f>M107/J107</f>
        <v>0.86674809160305333</v>
      </c>
      <c r="AC107" s="267">
        <f>AB123</f>
        <v>0.86167854270314148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5529</v>
      </c>
      <c r="G108" s="95">
        <f t="shared" si="40"/>
        <v>140713.04999999999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2830.546075085324</v>
      </c>
      <c r="N108" s="99">
        <f>M108/L108</f>
        <v>707.636518771331</v>
      </c>
      <c r="O108" s="101">
        <f>L108-I108</f>
        <v>0</v>
      </c>
      <c r="P108" s="102">
        <f>N108-K108</f>
        <v>-117.363481228669</v>
      </c>
      <c r="Q108" s="103">
        <f>N108/K108</f>
        <v>0.85774123487434062</v>
      </c>
      <c r="R108" s="277"/>
      <c r="S108" s="1">
        <v>0.25486111111111109</v>
      </c>
      <c r="T108" s="2">
        <v>0.33624999999999999</v>
      </c>
      <c r="U108" s="104">
        <v>17.833333333333297</v>
      </c>
      <c r="V108" s="105">
        <v>117.20000000000002</v>
      </c>
      <c r="W108" s="106"/>
      <c r="X108" s="113"/>
      <c r="Y108" s="262"/>
      <c r="Z108" s="263"/>
      <c r="AA108" s="111">
        <f>M108-J108</f>
        <v>-469.45392491467601</v>
      </c>
      <c r="AB108" s="103">
        <f>M108/J108</f>
        <v>0.85774123487434062</v>
      </c>
      <c r="AC108" s="268"/>
    </row>
    <row r="109" spans="1:29" ht="15.75" customHeight="1">
      <c r="A109" s="271"/>
      <c r="B109" s="92" t="s">
        <v>115</v>
      </c>
      <c r="C109" s="260" t="s">
        <v>226</v>
      </c>
      <c r="D109" s="261"/>
      <c r="E109" s="93">
        <v>30</v>
      </c>
      <c r="F109" s="94">
        <v>6640</v>
      </c>
      <c r="G109" s="95">
        <f t="shared" si="40"/>
        <v>199200</v>
      </c>
      <c r="H109" s="96"/>
      <c r="I109" s="97">
        <v>4</v>
      </c>
      <c r="J109" s="98">
        <v>3000</v>
      </c>
      <c r="K109" s="99">
        <f t="shared" si="36"/>
        <v>750</v>
      </c>
      <c r="L109" s="100">
        <v>4</v>
      </c>
      <c r="M109" s="98">
        <f>F109/V109*60</f>
        <v>2582.8200972447316</v>
      </c>
      <c r="N109" s="99">
        <f>M109/L109</f>
        <v>645.70502431118291</v>
      </c>
      <c r="O109" s="101">
        <f>L109-I109</f>
        <v>0</v>
      </c>
      <c r="P109" s="102">
        <f>N109-K109</f>
        <v>-104.29497568881709</v>
      </c>
      <c r="Q109" s="103">
        <f>N109/K109</f>
        <v>0.86094003241491057</v>
      </c>
      <c r="R109" s="277"/>
      <c r="S109" s="1">
        <v>0.35</v>
      </c>
      <c r="T109" s="2">
        <v>0.45711805555555557</v>
      </c>
      <c r="U109" s="104">
        <v>19.799999999999976</v>
      </c>
      <c r="V109" s="105">
        <v>154.25000000000006</v>
      </c>
      <c r="W109" s="106"/>
      <c r="X109" s="113"/>
      <c r="Y109" s="262"/>
      <c r="Z109" s="263"/>
      <c r="AA109" s="111">
        <f>M109-J109</f>
        <v>-417.17990275526836</v>
      </c>
      <c r="AB109" s="103">
        <f>M109/J109</f>
        <v>0.86094003241491057</v>
      </c>
      <c r="AC109" s="268"/>
    </row>
    <row r="110" spans="1:29" ht="15.75" customHeight="1">
      <c r="A110" s="271"/>
      <c r="B110" s="92"/>
      <c r="C110" s="260"/>
      <c r="D110" s="261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7"/>
      <c r="S110" s="1"/>
      <c r="T110" s="2"/>
      <c r="U110" s="104"/>
      <c r="V110" s="105"/>
      <c r="W110" s="106"/>
      <c r="X110" s="107"/>
      <c r="Y110" s="262"/>
      <c r="Z110" s="263"/>
      <c r="AA110" s="111"/>
      <c r="AB110" s="103"/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3.6666666666666665</v>
      </c>
      <c r="J123" s="138">
        <f t="shared" si="41"/>
        <v>3100</v>
      </c>
      <c r="K123" s="139">
        <f t="shared" ref="K123" si="42">J123/I123</f>
        <v>845.4545454545455</v>
      </c>
      <c r="L123" s="137">
        <f t="shared" ref="L123:M123" si="43">AVERAGE(L107:L122)</f>
        <v>3.6666666666666665</v>
      </c>
      <c r="M123" s="138">
        <f t="shared" si="43"/>
        <v>2671.2034823797385</v>
      </c>
      <c r="N123" s="139">
        <f>M123/L123</f>
        <v>728.51004064901963</v>
      </c>
      <c r="O123" s="140">
        <f>L123-I123</f>
        <v>0</v>
      </c>
      <c r="P123" s="141">
        <f>N123-K123</f>
        <v>-116.94450480552587</v>
      </c>
      <c r="Q123" s="142">
        <f>N123/K123</f>
        <v>0.86167854270314148</v>
      </c>
      <c r="R123" s="278"/>
      <c r="S123" s="143">
        <f>S107</f>
        <v>0.16666666666666666</v>
      </c>
      <c r="T123" s="144">
        <f>INDEX(T107:T122,COUNTA(T107:T122))</f>
        <v>0.45711805555555557</v>
      </c>
      <c r="U123" s="145"/>
      <c r="V123" s="156"/>
      <c r="W123" s="135"/>
      <c r="X123" s="139"/>
      <c r="Y123" s="265"/>
      <c r="Z123" s="266"/>
      <c r="AA123" s="157">
        <f>M123-J123</f>
        <v>-428.79651762026151</v>
      </c>
      <c r="AB123" s="142">
        <f>M123/J123</f>
        <v>0.86167854270314148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2385</v>
      </c>
      <c r="G124" s="159">
        <f t="shared" ref="G124:G127" si="44">E124*F124</f>
        <v>70405.2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2807.7174623937171</v>
      </c>
      <c r="N124" s="163">
        <f>M124/L124</f>
        <v>165.15985072904218</v>
      </c>
      <c r="O124" s="165">
        <f>L124-I124</f>
        <v>0</v>
      </c>
      <c r="P124" s="166">
        <f>N124-K124</f>
        <v>-27.369561035663708</v>
      </c>
      <c r="Q124" s="152">
        <f>N124/K124</f>
        <v>0.85784218221622888</v>
      </c>
      <c r="R124" s="276">
        <f>Q140</f>
        <v>0.85544314914775266</v>
      </c>
      <c r="S124" s="167">
        <v>0.70835648148148145</v>
      </c>
      <c r="T124" s="168">
        <v>0.74375000000000002</v>
      </c>
      <c r="U124" s="169"/>
      <c r="V124" s="170">
        <v>50.966666666666747</v>
      </c>
      <c r="W124" s="168"/>
      <c r="X124" s="171"/>
      <c r="Y124" s="279"/>
      <c r="Z124" s="280"/>
      <c r="AA124" s="109">
        <f>M124-J124</f>
        <v>-465.28253760628286</v>
      </c>
      <c r="AB124" s="152">
        <f>M124/J124</f>
        <v>0.85784218221622888</v>
      </c>
      <c r="AC124" s="267">
        <f>AB140</f>
        <v>0.85544314914775266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2533</v>
      </c>
      <c r="G125" s="95">
        <f t="shared" si="44"/>
        <v>75610.05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2808.3769633507886</v>
      </c>
      <c r="N125" s="99">
        <f>M125/L125</f>
        <v>165.19864490298755</v>
      </c>
      <c r="O125" s="101">
        <f>L125-I125</f>
        <v>0</v>
      </c>
      <c r="P125" s="102">
        <f>N125-K125</f>
        <v>-27.330766861718331</v>
      </c>
      <c r="Q125" s="103">
        <f>N125/K125</f>
        <v>0.85804367960610706</v>
      </c>
      <c r="R125" s="277"/>
      <c r="S125" s="1">
        <v>0.74722222222222223</v>
      </c>
      <c r="T125" s="2">
        <v>0.7848032407407407</v>
      </c>
      <c r="U125" s="104">
        <v>4.9999999999999822</v>
      </c>
      <c r="V125" s="105">
        <v>54.116666666666603</v>
      </c>
      <c r="W125" s="106"/>
      <c r="X125" s="113"/>
      <c r="Y125" s="262"/>
      <c r="Z125" s="263"/>
      <c r="AA125" s="111">
        <f>M125-J125</f>
        <v>-464.62303664921137</v>
      </c>
      <c r="AB125" s="103">
        <f>M125/J125</f>
        <v>0.85804367960610717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1906</v>
      </c>
      <c r="G126" s="95">
        <f t="shared" si="44"/>
        <v>54454.42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3056.3919821826248</v>
      </c>
      <c r="N126" s="99">
        <f>M126/L126</f>
        <v>235.1070755525096</v>
      </c>
      <c r="O126" s="101">
        <f>L126-I126</f>
        <v>0</v>
      </c>
      <c r="P126" s="102">
        <f>N126-K126</f>
        <v>-41.816001370567307</v>
      </c>
      <c r="Q126" s="103">
        <f>N126/K126</f>
        <v>0.84899777282850697</v>
      </c>
      <c r="R126" s="277"/>
      <c r="S126" s="1">
        <v>0.79027777777777775</v>
      </c>
      <c r="T126" s="2">
        <v>0.81626157407407407</v>
      </c>
      <c r="U126" s="104">
        <v>7.88333333333334</v>
      </c>
      <c r="V126" s="105">
        <v>37.416666666666707</v>
      </c>
      <c r="W126" s="106"/>
      <c r="X126" s="113"/>
      <c r="Y126" s="262"/>
      <c r="Z126" s="263"/>
      <c r="AA126" s="111">
        <f>M126-J126</f>
        <v>-543.60801781737518</v>
      </c>
      <c r="AB126" s="103">
        <f>M126/J126</f>
        <v>0.84899777282850686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2323</v>
      </c>
      <c r="G127" s="95">
        <f t="shared" si="44"/>
        <v>59561.72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2573.1692307692256</v>
      </c>
      <c r="N127" s="99">
        <f>M127/L127</f>
        <v>233.92447552447504</v>
      </c>
      <c r="O127" s="101">
        <f>L127-I127</f>
        <v>0</v>
      </c>
      <c r="P127" s="102">
        <f>N127-K127</f>
        <v>-38.802797202797706</v>
      </c>
      <c r="Q127" s="103">
        <f>N127/K127</f>
        <v>0.85772307692307515</v>
      </c>
      <c r="R127" s="277"/>
      <c r="S127" s="1">
        <v>0.81944444444444442</v>
      </c>
      <c r="T127" s="2">
        <v>0.85706018518518523</v>
      </c>
      <c r="U127" s="104">
        <v>4.5833333333333037</v>
      </c>
      <c r="V127" s="105">
        <v>54.166666666666771</v>
      </c>
      <c r="W127" s="106"/>
      <c r="X127" s="107"/>
      <c r="Y127" s="262"/>
      <c r="Z127" s="263"/>
      <c r="AA127" s="111">
        <f>M127-J127</f>
        <v>-426.83076923077442</v>
      </c>
      <c r="AB127" s="103">
        <f>M127/J127</f>
        <v>0.85772307692307515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2811.4139096740892</v>
      </c>
      <c r="N140" s="139">
        <f>M140/L140</f>
        <v>193.89061446028202</v>
      </c>
      <c r="O140" s="140">
        <f>L140-I140</f>
        <v>0</v>
      </c>
      <c r="P140" s="141">
        <f>N140-K140</f>
        <v>-32.764557953511087</v>
      </c>
      <c r="Q140" s="142">
        <f>N140/K140</f>
        <v>0.85544314914775266</v>
      </c>
      <c r="R140" s="278"/>
      <c r="S140" s="143">
        <f>S124</f>
        <v>0.70835648148148145</v>
      </c>
      <c r="T140" s="144">
        <f>INDEX(T124:T139,COUNTA(T124:T139))</f>
        <v>0.85706018518518523</v>
      </c>
      <c r="U140" s="145"/>
      <c r="V140" s="156"/>
      <c r="W140" s="135"/>
      <c r="X140" s="139"/>
      <c r="Y140" s="265"/>
      <c r="Z140" s="266"/>
      <c r="AA140" s="157">
        <f>M140-J140</f>
        <v>-475.08609032591085</v>
      </c>
      <c r="AB140" s="142">
        <f>M140/J140</f>
        <v>0.85544314914775266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10612</v>
      </c>
      <c r="G141" s="159">
        <f t="shared" ref="G141" si="48">E141*F141</f>
        <v>148886.35999999999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2404.3803889483279</v>
      </c>
      <c r="N141" s="163">
        <f>M141/L141</f>
        <v>601.09509723708197</v>
      </c>
      <c r="O141" s="165">
        <f>L141-I141</f>
        <v>0</v>
      </c>
      <c r="P141" s="166">
        <f>N141-K141</f>
        <v>-73.904902762918027</v>
      </c>
      <c r="Q141" s="152">
        <f>N141/K141</f>
        <v>0.89051125516604734</v>
      </c>
      <c r="R141" s="276">
        <f>Q157</f>
        <v>0.89051125516604734</v>
      </c>
      <c r="S141" s="167">
        <v>0.70846064814814813</v>
      </c>
      <c r="T141" s="168">
        <v>0.89236111111111116</v>
      </c>
      <c r="U141" s="169"/>
      <c r="V141" s="170">
        <v>264.81666666666678</v>
      </c>
      <c r="W141" s="168"/>
      <c r="X141" s="171"/>
      <c r="Y141" s="279"/>
      <c r="Z141" s="280"/>
      <c r="AA141" s="109">
        <f>M141-J141</f>
        <v>-295.61961105167211</v>
      </c>
      <c r="AB141" s="152">
        <f>M141/J141</f>
        <v>0.89051125516604734</v>
      </c>
      <c r="AC141" s="267">
        <f>AB157</f>
        <v>0.89051125516604734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2404.3803889483279</v>
      </c>
      <c r="N157" s="139">
        <f t="shared" ref="N157:N162" si="52">M157/L157</f>
        <v>601.09509723708197</v>
      </c>
      <c r="O157" s="140">
        <f t="shared" ref="O157:O162" si="53">L157-I157</f>
        <v>0</v>
      </c>
      <c r="P157" s="141">
        <f t="shared" ref="P157:P162" si="54">N157-K157</f>
        <v>-73.904902762918027</v>
      </c>
      <c r="Q157" s="142">
        <f t="shared" ref="Q157:Q162" si="55">N157/K157</f>
        <v>0.89051125516604734</v>
      </c>
      <c r="R157" s="278"/>
      <c r="S157" s="143">
        <f>S141</f>
        <v>0.70846064814814813</v>
      </c>
      <c r="T157" s="144">
        <f>INDEX(T141:T156,COUNTA(T141:T156))</f>
        <v>0.89236111111111116</v>
      </c>
      <c r="U157" s="145"/>
      <c r="V157" s="156"/>
      <c r="W157" s="135"/>
      <c r="X157" s="139"/>
      <c r="Y157" s="265"/>
      <c r="Z157" s="266"/>
      <c r="AA157" s="157">
        <f t="shared" ref="AA157:AA162" si="56">M157-J157</f>
        <v>-295.61961105167211</v>
      </c>
      <c r="AB157" s="142">
        <f t="shared" ref="AB157:AB162" si="57">M157/J157</f>
        <v>0.89051125516604734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1650</v>
      </c>
      <c r="G158" s="159">
        <f t="shared" ref="G158:G162" si="58">E158*F158</f>
        <v>45507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2546.0780111444456</v>
      </c>
      <c r="N158" s="163">
        <f t="shared" si="52"/>
        <v>636.51950278611139</v>
      </c>
      <c r="O158" s="165">
        <f t="shared" si="53"/>
        <v>0</v>
      </c>
      <c r="P158" s="166">
        <f t="shared" si="54"/>
        <v>-113.48049721388861</v>
      </c>
      <c r="Q158" s="152">
        <f t="shared" si="55"/>
        <v>0.84869267038148188</v>
      </c>
      <c r="R158" s="276">
        <f>Q174</f>
        <v>0.85664796149143307</v>
      </c>
      <c r="S158" s="167">
        <v>0.70841435185185186</v>
      </c>
      <c r="T158" s="168">
        <v>0.73541666666666672</v>
      </c>
      <c r="U158" s="169"/>
      <c r="V158" s="170">
        <v>38.88333333333339</v>
      </c>
      <c r="W158" s="173"/>
      <c r="X158" s="151"/>
      <c r="Y158" s="279"/>
      <c r="Z158" s="280"/>
      <c r="AA158" s="109">
        <f t="shared" si="56"/>
        <v>-453.92198885555445</v>
      </c>
      <c r="AB158" s="152">
        <f t="shared" si="57"/>
        <v>0.84869267038148188</v>
      </c>
      <c r="AC158" s="267">
        <f>AB174</f>
        <v>0.85664796149143307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1330</v>
      </c>
      <c r="G159" s="95">
        <f t="shared" si="58"/>
        <v>32119.499999999996</v>
      </c>
      <c r="H159" s="96"/>
      <c r="I159" s="97">
        <v>4</v>
      </c>
      <c r="J159" s="98">
        <v>3000</v>
      </c>
      <c r="K159" s="99">
        <f t="shared" ref="K159:K162" si="59">J159/I159</f>
        <v>750</v>
      </c>
      <c r="L159" s="100">
        <v>4</v>
      </c>
      <c r="M159" s="98">
        <f>F159/V159*60</f>
        <v>2540.0530503978862</v>
      </c>
      <c r="N159" s="99">
        <f t="shared" si="52"/>
        <v>635.01326259947155</v>
      </c>
      <c r="O159" s="101">
        <f t="shared" si="53"/>
        <v>0</v>
      </c>
      <c r="P159" s="102">
        <f t="shared" si="54"/>
        <v>-114.98673740052845</v>
      </c>
      <c r="Q159" s="103">
        <f t="shared" si="55"/>
        <v>0.84668435013262877</v>
      </c>
      <c r="R159" s="277"/>
      <c r="S159" s="1">
        <v>0.74027777777777781</v>
      </c>
      <c r="T159" s="2">
        <v>0.76209490740740737</v>
      </c>
      <c r="U159" s="104">
        <v>6.9999999999999751</v>
      </c>
      <c r="V159" s="105">
        <v>31.416666666666568</v>
      </c>
      <c r="W159" s="106"/>
      <c r="X159" s="107"/>
      <c r="Y159" s="262"/>
      <c r="Z159" s="263"/>
      <c r="AA159" s="111">
        <f t="shared" si="56"/>
        <v>-459.94694960211382</v>
      </c>
      <c r="AB159" s="103">
        <f t="shared" si="57"/>
        <v>0.84668435013262877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3741</v>
      </c>
      <c r="G160" s="95">
        <f t="shared" si="58"/>
        <v>58771.11</v>
      </c>
      <c r="H160" s="96"/>
      <c r="I160" s="97">
        <v>3</v>
      </c>
      <c r="J160" s="98">
        <v>3300</v>
      </c>
      <c r="K160" s="99">
        <f t="shared" si="59"/>
        <v>1100</v>
      </c>
      <c r="L160" s="100">
        <v>3</v>
      </c>
      <c r="M160" s="98">
        <f>F160/V160*60</f>
        <v>2850.2857142857142</v>
      </c>
      <c r="N160" s="99">
        <f t="shared" si="52"/>
        <v>950.09523809523807</v>
      </c>
      <c r="O160" s="101">
        <f t="shared" si="53"/>
        <v>0</v>
      </c>
      <c r="P160" s="102">
        <f t="shared" si="54"/>
        <v>-149.90476190476193</v>
      </c>
      <c r="Q160" s="103">
        <f t="shared" si="55"/>
        <v>0.86372294372294367</v>
      </c>
      <c r="R160" s="277"/>
      <c r="S160" s="1">
        <v>0.76753472222222219</v>
      </c>
      <c r="T160" s="2">
        <v>0.82222222222222219</v>
      </c>
      <c r="U160" s="104">
        <v>7.8333333333333321</v>
      </c>
      <c r="V160" s="105">
        <v>78.75</v>
      </c>
      <c r="W160" s="106"/>
      <c r="X160" s="107"/>
      <c r="Y160" s="262"/>
      <c r="Z160" s="263"/>
      <c r="AA160" s="111">
        <f t="shared" si="56"/>
        <v>-449.71428571428578</v>
      </c>
      <c r="AB160" s="103">
        <f t="shared" si="57"/>
        <v>0.86372294372294367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1807</v>
      </c>
      <c r="G161" s="95">
        <f t="shared" si="58"/>
        <v>32327.23</v>
      </c>
      <c r="H161" s="96">
        <v>2</v>
      </c>
      <c r="I161" s="97">
        <v>4</v>
      </c>
      <c r="J161" s="98">
        <v>3300</v>
      </c>
      <c r="K161" s="99">
        <f t="shared" si="59"/>
        <v>825</v>
      </c>
      <c r="L161" s="100">
        <v>4</v>
      </c>
      <c r="M161" s="98">
        <f>F161/V161*60</f>
        <v>2834.5098039215759</v>
      </c>
      <c r="N161" s="99">
        <f t="shared" si="52"/>
        <v>708.62745098039397</v>
      </c>
      <c r="O161" s="101">
        <f t="shared" si="53"/>
        <v>0</v>
      </c>
      <c r="P161" s="102">
        <f t="shared" si="54"/>
        <v>-116.37254901960603</v>
      </c>
      <c r="Q161" s="103">
        <f t="shared" si="55"/>
        <v>0.85894236482471997</v>
      </c>
      <c r="R161" s="277"/>
      <c r="S161" s="1">
        <v>0.82638888888888895</v>
      </c>
      <c r="T161" s="2">
        <v>0.85295138888888888</v>
      </c>
      <c r="U161" s="104">
        <v>6.0000000000001386</v>
      </c>
      <c r="V161" s="105">
        <v>38.249999999999901</v>
      </c>
      <c r="W161" s="106">
        <v>0.85295138888888888</v>
      </c>
      <c r="X161" s="107">
        <v>0.89513888888888893</v>
      </c>
      <c r="Y161" s="262"/>
      <c r="Z161" s="263"/>
      <c r="AA161" s="111">
        <f t="shared" si="56"/>
        <v>-465.49019607842411</v>
      </c>
      <c r="AB161" s="103">
        <f t="shared" si="57"/>
        <v>0.85894236482471997</v>
      </c>
      <c r="AC161" s="268"/>
    </row>
    <row r="162" spans="1:29" ht="15.75" customHeight="1">
      <c r="A162" s="282"/>
      <c r="B162" s="92" t="s">
        <v>115</v>
      </c>
      <c r="C162" s="260" t="s">
        <v>137</v>
      </c>
      <c r="D162" s="261"/>
      <c r="E162" s="93">
        <v>17.89</v>
      </c>
      <c r="F162" s="94">
        <v>4771</v>
      </c>
      <c r="G162" s="95">
        <f t="shared" si="58"/>
        <v>85353.19</v>
      </c>
      <c r="H162" s="113"/>
      <c r="I162" s="97">
        <v>4</v>
      </c>
      <c r="J162" s="98">
        <v>3300</v>
      </c>
      <c r="K162" s="99">
        <f t="shared" si="59"/>
        <v>825</v>
      </c>
      <c r="L162" s="114">
        <v>4</v>
      </c>
      <c r="M162" s="98">
        <f>F162/V162*60</f>
        <v>2849.7760079641648</v>
      </c>
      <c r="N162" s="99">
        <f t="shared" si="52"/>
        <v>712.4440019910412</v>
      </c>
      <c r="O162" s="101">
        <f t="shared" si="53"/>
        <v>0</v>
      </c>
      <c r="P162" s="102">
        <f t="shared" si="54"/>
        <v>-112.5559980089588</v>
      </c>
      <c r="Q162" s="103">
        <f t="shared" si="55"/>
        <v>0.86356848726186808</v>
      </c>
      <c r="R162" s="277"/>
      <c r="S162" s="1">
        <v>0.89513888888888893</v>
      </c>
      <c r="T162" s="2">
        <v>0.96489583333333329</v>
      </c>
      <c r="U162" s="104">
        <v>60.750000000000064</v>
      </c>
      <c r="V162" s="105">
        <v>100.44999999999987</v>
      </c>
      <c r="W162" s="106"/>
      <c r="X162" s="107"/>
      <c r="Y162" s="262"/>
      <c r="Z162" s="263"/>
      <c r="AA162" s="111">
        <f t="shared" si="56"/>
        <v>-450.22399203583518</v>
      </c>
      <c r="AB162" s="103">
        <f t="shared" si="57"/>
        <v>0.86356848726186808</v>
      </c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0">AVERAGE(I158:I173)</f>
        <v>3.8</v>
      </c>
      <c r="J174" s="138">
        <f t="shared" si="60"/>
        <v>3180</v>
      </c>
      <c r="K174" s="139">
        <f t="shared" ref="K174" si="61">J174/I174</f>
        <v>836.84210526315792</v>
      </c>
      <c r="L174" s="137">
        <f t="shared" ref="L174:M174" si="62">AVERAGE(L158:L173)</f>
        <v>3.8</v>
      </c>
      <c r="M174" s="138">
        <f t="shared" si="62"/>
        <v>2724.1405175427572</v>
      </c>
      <c r="N174" s="139">
        <f>M174/L174</f>
        <v>716.87908356388346</v>
      </c>
      <c r="O174" s="140">
        <f>L174-I174</f>
        <v>0</v>
      </c>
      <c r="P174" s="141">
        <f>N174-K174</f>
        <v>-119.96302169927446</v>
      </c>
      <c r="Q174" s="142">
        <f>N174/K174</f>
        <v>0.85664796149143307</v>
      </c>
      <c r="R174" s="278"/>
      <c r="S174" s="143">
        <f>S158</f>
        <v>0.70841435185185186</v>
      </c>
      <c r="T174" s="144">
        <f>INDEX(T158:T173,COUNTA(T158:T173))</f>
        <v>0.96489583333333329</v>
      </c>
      <c r="U174" s="145"/>
      <c r="V174" s="156"/>
      <c r="W174" s="89"/>
      <c r="X174" s="91"/>
      <c r="Y174" s="265"/>
      <c r="Z174" s="266"/>
      <c r="AA174" s="157">
        <f>M174-J174</f>
        <v>-455.85948245724285</v>
      </c>
      <c r="AB174" s="142">
        <f>M174/J174</f>
        <v>0.85664796149143307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2228</v>
      </c>
      <c r="G175" s="159">
        <f t="shared" ref="G175:G178" si="63">E175*F175</f>
        <v>49639.840000000004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2834.2049469964686</v>
      </c>
      <c r="N175" s="163">
        <f>M175/L175</f>
        <v>566.84098939929368</v>
      </c>
      <c r="O175" s="165">
        <f>L175-I175</f>
        <v>0</v>
      </c>
      <c r="P175" s="166">
        <f>N175-K175</f>
        <v>-93.159010600706324</v>
      </c>
      <c r="Q175" s="152">
        <f>N175/K175</f>
        <v>0.85884998393832379</v>
      </c>
      <c r="R175" s="276">
        <f>Q191</f>
        <v>0.86331583760768338</v>
      </c>
      <c r="S175" s="167">
        <v>0.70833333333333337</v>
      </c>
      <c r="T175" s="168">
        <v>0.74108796296296298</v>
      </c>
      <c r="U175" s="169"/>
      <c r="V175" s="170">
        <v>47.166666666666629</v>
      </c>
      <c r="W175" s="173"/>
      <c r="X175" s="151"/>
      <c r="Y175" s="279"/>
      <c r="Z175" s="280"/>
      <c r="AA175" s="109">
        <f>M175-J175</f>
        <v>-465.79505300353139</v>
      </c>
      <c r="AB175" s="152">
        <f>M175/J175</f>
        <v>0.85884998393832379</v>
      </c>
      <c r="AC175" s="267">
        <f>AB191</f>
        <v>0.86331583760768338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2261</v>
      </c>
      <c r="G176" s="95">
        <f t="shared" si="63"/>
        <v>41104.979999999996</v>
      </c>
      <c r="H176" s="96"/>
      <c r="I176" s="97">
        <v>4</v>
      </c>
      <c r="J176" s="98">
        <v>3300</v>
      </c>
      <c r="K176" s="99">
        <f t="shared" ref="K176:K214" si="64">J176/I176</f>
        <v>825</v>
      </c>
      <c r="L176" s="100">
        <v>4</v>
      </c>
      <c r="M176" s="98">
        <f>F176/V176*60</f>
        <v>2843.0317848410727</v>
      </c>
      <c r="N176" s="99">
        <f>M176/L176</f>
        <v>710.75794621026819</v>
      </c>
      <c r="O176" s="101">
        <f>L176-I176</f>
        <v>0</v>
      </c>
      <c r="P176" s="102">
        <f>N176-K176</f>
        <v>-114.24205378973181</v>
      </c>
      <c r="Q176" s="103">
        <f>N176/K176</f>
        <v>0.86152478328517357</v>
      </c>
      <c r="R176" s="277"/>
      <c r="S176" s="1">
        <v>0.74672453703703701</v>
      </c>
      <c r="T176" s="2">
        <v>0.77986111111111112</v>
      </c>
      <c r="U176" s="104">
        <v>8.1166666666666032</v>
      </c>
      <c r="V176" s="105">
        <v>47.716666666666718</v>
      </c>
      <c r="W176" s="106"/>
      <c r="X176" s="107"/>
      <c r="Y176" s="262"/>
      <c r="Z176" s="263"/>
      <c r="AA176" s="111">
        <f>M176-J176</f>
        <v>-456.96821515892725</v>
      </c>
      <c r="AB176" s="103">
        <f>M176/J176</f>
        <v>0.86152478328517357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5798</v>
      </c>
      <c r="G177" s="95">
        <f t="shared" si="63"/>
        <v>96594.680000000008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>F177/V177*60</f>
        <v>2861.2474297464005</v>
      </c>
      <c r="N177" s="99">
        <f>M177/L177</f>
        <v>715.31185743660012</v>
      </c>
      <c r="O177" s="101">
        <f>L177-I177</f>
        <v>0</v>
      </c>
      <c r="P177" s="102">
        <f>N177-K177</f>
        <v>-109.68814256339988</v>
      </c>
      <c r="Q177" s="103">
        <f>N177/K177</f>
        <v>0.86704467568072741</v>
      </c>
      <c r="R177" s="277"/>
      <c r="S177" s="1">
        <v>0.78501157407407407</v>
      </c>
      <c r="T177" s="2">
        <v>0.86944444444444446</v>
      </c>
      <c r="U177" s="104">
        <v>7.4166666666666536</v>
      </c>
      <c r="V177" s="105">
        <v>121.58333333333337</v>
      </c>
      <c r="W177" s="106">
        <v>0.86944444444444446</v>
      </c>
      <c r="X177" s="107">
        <v>0.90763888888888888</v>
      </c>
      <c r="Y177" s="262"/>
      <c r="Z177" s="263"/>
      <c r="AA177" s="111">
        <f>M177-J177</f>
        <v>-438.75257025359952</v>
      </c>
      <c r="AB177" s="103">
        <f>M177/J177</f>
        <v>0.86704467568072741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4151</v>
      </c>
      <c r="G178" s="95">
        <f t="shared" si="63"/>
        <v>69155.66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2857.2848948374767</v>
      </c>
      <c r="N178" s="99">
        <f>M178/L178</f>
        <v>714.32122370936918</v>
      </c>
      <c r="O178" s="101">
        <f>L178-I178</f>
        <v>0</v>
      </c>
      <c r="P178" s="102">
        <f>N178-K178</f>
        <v>-110.67877629063082</v>
      </c>
      <c r="Q178" s="103">
        <f>N178/K178</f>
        <v>0.86584390752650808</v>
      </c>
      <c r="R178" s="277"/>
      <c r="S178" s="1">
        <v>0.90763888888888888</v>
      </c>
      <c r="T178" s="2">
        <v>0.96817129629629628</v>
      </c>
      <c r="U178" s="104">
        <v>54.999999999999964</v>
      </c>
      <c r="V178" s="105">
        <v>87.166666666666657</v>
      </c>
      <c r="W178" s="106"/>
      <c r="X178" s="107"/>
      <c r="Y178" s="262"/>
      <c r="Z178" s="263"/>
      <c r="AA178" s="111">
        <f>M178-J178</f>
        <v>-442.71510516252329</v>
      </c>
      <c r="AB178" s="103">
        <f>M178/J178</f>
        <v>0.86584390752650808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4.25</v>
      </c>
      <c r="J191" s="138">
        <f t="shared" si="65"/>
        <v>3300</v>
      </c>
      <c r="K191" s="139">
        <f t="shared" ref="K191" si="66">J191/I191</f>
        <v>776.47058823529414</v>
      </c>
      <c r="L191" s="137">
        <f t="shared" ref="L191:M191" si="67">AVERAGE(L175:L190)</f>
        <v>4.25</v>
      </c>
      <c r="M191" s="138">
        <f t="shared" si="67"/>
        <v>2848.9422641053552</v>
      </c>
      <c r="N191" s="139">
        <f>M191/L191</f>
        <v>670.3393562600836</v>
      </c>
      <c r="O191" s="140">
        <f>L191-I191</f>
        <v>0</v>
      </c>
      <c r="P191" s="141">
        <f>N191-K191</f>
        <v>-106.13123197521054</v>
      </c>
      <c r="Q191" s="142">
        <f>N191/K191</f>
        <v>0.86331583760768338</v>
      </c>
      <c r="R191" s="278"/>
      <c r="S191" s="143">
        <f>S175</f>
        <v>0.70833333333333337</v>
      </c>
      <c r="T191" s="144">
        <f>INDEX(T175:T190,COUNTA(T175:T190))</f>
        <v>0.96817129629629628</v>
      </c>
      <c r="U191" s="145"/>
      <c r="V191" s="156"/>
      <c r="W191" s="89"/>
      <c r="X191" s="91"/>
      <c r="Y191" s="265"/>
      <c r="Z191" s="266"/>
      <c r="AA191" s="157">
        <f>M191-J191</f>
        <v>-451.05773589464479</v>
      </c>
      <c r="AB191" s="142">
        <f>M191/J191</f>
        <v>0.86331583760768338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4665</v>
      </c>
      <c r="G192" s="159">
        <f t="shared" ref="G192:G194" si="68">E192*F192</f>
        <v>84809.7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3020.5035971223006</v>
      </c>
      <c r="N192" s="163">
        <f>M192/L192</f>
        <v>1006.8345323741001</v>
      </c>
      <c r="O192" s="165">
        <f>L192-I192</f>
        <v>0</v>
      </c>
      <c r="P192" s="166">
        <f>N192-K192</f>
        <v>-193.16546762589985</v>
      </c>
      <c r="Q192" s="152">
        <f>N192/K192</f>
        <v>0.83902877697841682</v>
      </c>
      <c r="R192" s="276">
        <f>Q208</f>
        <v>0.83874500171363142</v>
      </c>
      <c r="S192" s="167">
        <v>0.70856481481481481</v>
      </c>
      <c r="T192" s="168">
        <v>0.7729166666666667</v>
      </c>
      <c r="U192" s="169"/>
      <c r="V192" s="170">
        <v>92.666666666666714</v>
      </c>
      <c r="W192" s="173"/>
      <c r="X192" s="151"/>
      <c r="Y192" s="279"/>
      <c r="Z192" s="280"/>
      <c r="AA192" s="109">
        <f>M192-J192</f>
        <v>-579.49640287769944</v>
      </c>
      <c r="AB192" s="152">
        <f>M192/J192</f>
        <v>0.83902877697841682</v>
      </c>
      <c r="AC192" s="267">
        <f>AB208</f>
        <v>0.83874500171363153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5100</v>
      </c>
      <c r="G193" s="95">
        <f t="shared" si="68"/>
        <v>72828</v>
      </c>
      <c r="H193" s="96">
        <v>2</v>
      </c>
      <c r="I193" s="97">
        <v>3</v>
      </c>
      <c r="J193" s="98">
        <v>3600</v>
      </c>
      <c r="K193" s="99">
        <f t="shared" si="64"/>
        <v>1200</v>
      </c>
      <c r="L193" s="100">
        <v>3</v>
      </c>
      <c r="M193" s="98">
        <f>F193/V193*60</f>
        <v>3015.2734439152541</v>
      </c>
      <c r="N193" s="99">
        <f>M193/L193</f>
        <v>1005.0911479717514</v>
      </c>
      <c r="O193" s="101">
        <f>L193-I193</f>
        <v>0</v>
      </c>
      <c r="P193" s="102">
        <f>N193-K193</f>
        <v>-194.90885202824859</v>
      </c>
      <c r="Q193" s="103">
        <f>N193/K193</f>
        <v>0.83757595664312623</v>
      </c>
      <c r="R193" s="277"/>
      <c r="S193" s="1">
        <v>0.78333333333333333</v>
      </c>
      <c r="T193" s="2">
        <v>0.85380787037037043</v>
      </c>
      <c r="U193" s="104">
        <v>14.999999999999947</v>
      </c>
      <c r="V193" s="105">
        <v>101.48333333333342</v>
      </c>
      <c r="W193" s="106">
        <v>0.85380787037037043</v>
      </c>
      <c r="X193" s="107">
        <v>0.90624999999999989</v>
      </c>
      <c r="Y193" s="262"/>
      <c r="Z193" s="263"/>
      <c r="AA193" s="111">
        <f>M193-J193</f>
        <v>-584.72655608474588</v>
      </c>
      <c r="AB193" s="103">
        <f>M193/J193</f>
        <v>0.83757595664312612</v>
      </c>
      <c r="AC193" s="268"/>
    </row>
    <row r="194" spans="1:29" ht="15.75" customHeight="1">
      <c r="A194" s="282"/>
      <c r="B194" s="92" t="s">
        <v>115</v>
      </c>
      <c r="C194" s="260" t="s">
        <v>234</v>
      </c>
      <c r="D194" s="261"/>
      <c r="E194" s="93">
        <v>14.28</v>
      </c>
      <c r="F194" s="94">
        <v>7267</v>
      </c>
      <c r="G194" s="95">
        <f t="shared" si="68"/>
        <v>103772.76</v>
      </c>
      <c r="H194" s="96"/>
      <c r="I194" s="97">
        <v>3</v>
      </c>
      <c r="J194" s="98">
        <v>3600</v>
      </c>
      <c r="K194" s="99">
        <f t="shared" si="64"/>
        <v>1200</v>
      </c>
      <c r="L194" s="100">
        <v>3</v>
      </c>
      <c r="M194" s="98">
        <f>F194/V194*60</f>
        <v>3022.668977469667</v>
      </c>
      <c r="N194" s="99">
        <f>M194/L194</f>
        <v>1007.5563258232223</v>
      </c>
      <c r="O194" s="101">
        <f>L194-I194</f>
        <v>0</v>
      </c>
      <c r="P194" s="102">
        <f>N194-K194</f>
        <v>-192.44367417677768</v>
      </c>
      <c r="Q194" s="103">
        <f>N194/K194</f>
        <v>0.83963027151935199</v>
      </c>
      <c r="R194" s="277"/>
      <c r="S194" s="1">
        <v>0.90624999999999989</v>
      </c>
      <c r="T194" s="2">
        <v>1.0064236111111111</v>
      </c>
      <c r="U194" s="104">
        <v>75.516666666666424</v>
      </c>
      <c r="V194" s="105">
        <v>144.25000000000017</v>
      </c>
      <c r="W194" s="106"/>
      <c r="X194" s="107"/>
      <c r="Y194" s="262"/>
      <c r="Z194" s="263"/>
      <c r="AA194" s="111">
        <f>M194-J194</f>
        <v>-577.33102253033303</v>
      </c>
      <c r="AB194" s="103">
        <f>M194/J194</f>
        <v>0.83963027151935199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3</v>
      </c>
      <c r="J208" s="138">
        <f t="shared" si="69"/>
        <v>3600</v>
      </c>
      <c r="K208" s="139">
        <f t="shared" ref="K208" si="70">J208/I208</f>
        <v>1200</v>
      </c>
      <c r="L208" s="137">
        <f t="shared" ref="L208:M208" si="71">AVERAGE(L192:L207)</f>
        <v>3</v>
      </c>
      <c r="M208" s="138">
        <f t="shared" si="71"/>
        <v>3019.4820061690734</v>
      </c>
      <c r="N208" s="139">
        <f t="shared" ref="N208:N214" si="72">M208/L208</f>
        <v>1006.4940020563578</v>
      </c>
      <c r="O208" s="140">
        <f t="shared" ref="O208:O214" si="73">L208-I208</f>
        <v>0</v>
      </c>
      <c r="P208" s="141">
        <f t="shared" ref="P208:P214" si="74">N208-K208</f>
        <v>-193.50599794364223</v>
      </c>
      <c r="Q208" s="142">
        <f t="shared" ref="Q208:Q214" si="75">N208/K208</f>
        <v>0.83874500171363142</v>
      </c>
      <c r="R208" s="278"/>
      <c r="S208" s="143">
        <f>S192</f>
        <v>0.70856481481481481</v>
      </c>
      <c r="T208" s="144">
        <f>INDEX(T192:T207,COUNTA(T192:T207))</f>
        <v>1.0064236111111111</v>
      </c>
      <c r="U208" s="145"/>
      <c r="V208" s="156"/>
      <c r="W208" s="89"/>
      <c r="X208" s="91"/>
      <c r="Y208" s="265"/>
      <c r="Z208" s="266"/>
      <c r="AA208" s="157">
        <f t="shared" ref="AA208:AA214" si="76">M208-J208</f>
        <v>-580.51799383092657</v>
      </c>
      <c r="AB208" s="142">
        <f t="shared" ref="AB208:AB214" si="77">M208/J208</f>
        <v>0.83874500171363153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2595</v>
      </c>
      <c r="G209" s="159">
        <f t="shared" ref="G209:G214" si="78">E209*F209</f>
        <v>47177.1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9">F209/V209*60</f>
        <v>3013.5483870967719</v>
      </c>
      <c r="N209" s="163">
        <f t="shared" si="72"/>
        <v>1004.5161290322573</v>
      </c>
      <c r="O209" s="165">
        <f t="shared" si="73"/>
        <v>0</v>
      </c>
      <c r="P209" s="166">
        <f t="shared" si="74"/>
        <v>-195.48387096774275</v>
      </c>
      <c r="Q209" s="152">
        <f t="shared" si="75"/>
        <v>0.83709677419354767</v>
      </c>
      <c r="R209" s="276">
        <f>Q225</f>
        <v>0.85385339577081676</v>
      </c>
      <c r="S209" s="167">
        <v>0.70856481481481481</v>
      </c>
      <c r="T209" s="168">
        <v>0.74444444444444446</v>
      </c>
      <c r="U209" s="169"/>
      <c r="V209" s="170">
        <v>51.6666666666667</v>
      </c>
      <c r="W209" s="168"/>
      <c r="X209" s="171"/>
      <c r="Y209" s="279"/>
      <c r="Z209" s="280"/>
      <c r="AA209" s="174">
        <f t="shared" si="76"/>
        <v>-586.45161290322812</v>
      </c>
      <c r="AB209" s="152">
        <f t="shared" si="77"/>
        <v>0.83709677419354778</v>
      </c>
      <c r="AC209" s="267">
        <f>AB225</f>
        <v>0.85385339577081676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25.03</v>
      </c>
      <c r="F210" s="94">
        <v>1286</v>
      </c>
      <c r="G210" s="95">
        <f t="shared" si="78"/>
        <v>32188.58</v>
      </c>
      <c r="H210" s="96">
        <v>2</v>
      </c>
      <c r="I210" s="97">
        <v>4</v>
      </c>
      <c r="J210" s="98">
        <v>3300</v>
      </c>
      <c r="K210" s="99">
        <f t="shared" si="64"/>
        <v>825</v>
      </c>
      <c r="L210" s="100">
        <v>4</v>
      </c>
      <c r="M210" s="98">
        <f t="shared" si="79"/>
        <v>2826.3736263736314</v>
      </c>
      <c r="N210" s="99">
        <f t="shared" si="72"/>
        <v>706.59340659340785</v>
      </c>
      <c r="O210" s="101">
        <f t="shared" si="73"/>
        <v>0</v>
      </c>
      <c r="P210" s="102">
        <f t="shared" si="74"/>
        <v>-118.40659340659215</v>
      </c>
      <c r="Q210" s="103">
        <f t="shared" si="75"/>
        <v>0.85647685647685801</v>
      </c>
      <c r="R210" s="277"/>
      <c r="S210" s="1">
        <v>0.75486111111111109</v>
      </c>
      <c r="T210" s="2">
        <v>0.77381944444444439</v>
      </c>
      <c r="U210" s="104">
        <v>14.999999999999947</v>
      </c>
      <c r="V210" s="105">
        <v>27.299999999999951</v>
      </c>
      <c r="W210" s="106"/>
      <c r="X210" s="113"/>
      <c r="Y210" s="262"/>
      <c r="Z210" s="263"/>
      <c r="AA210" s="175">
        <f t="shared" si="76"/>
        <v>-473.6263736263686</v>
      </c>
      <c r="AB210" s="103">
        <f t="shared" si="77"/>
        <v>0.85647685647685801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24.83</v>
      </c>
      <c r="F211" s="94">
        <v>653</v>
      </c>
      <c r="G211" s="95">
        <f t="shared" si="78"/>
        <v>16213.99</v>
      </c>
      <c r="H211" s="96">
        <v>2</v>
      </c>
      <c r="I211" s="97">
        <v>4</v>
      </c>
      <c r="J211" s="98">
        <v>3300</v>
      </c>
      <c r="K211" s="99">
        <f t="shared" si="64"/>
        <v>825</v>
      </c>
      <c r="L211" s="100">
        <v>4</v>
      </c>
      <c r="M211" s="98">
        <f t="shared" si="79"/>
        <v>2815.3293413173888</v>
      </c>
      <c r="N211" s="99">
        <f t="shared" si="72"/>
        <v>703.83233532934719</v>
      </c>
      <c r="O211" s="101">
        <f t="shared" si="73"/>
        <v>0</v>
      </c>
      <c r="P211" s="102">
        <f t="shared" si="74"/>
        <v>-121.16766467065281</v>
      </c>
      <c r="Q211" s="103">
        <f t="shared" si="75"/>
        <v>0.85313010342951179</v>
      </c>
      <c r="R211" s="277"/>
      <c r="S211" s="1">
        <v>0.78547453703703707</v>
      </c>
      <c r="T211" s="2">
        <v>0.79513888888888884</v>
      </c>
      <c r="U211" s="104">
        <v>16.783333333333452</v>
      </c>
      <c r="V211" s="105">
        <v>13.916666666666551</v>
      </c>
      <c r="W211" s="106"/>
      <c r="X211" s="113"/>
      <c r="Y211" s="262"/>
      <c r="Z211" s="263"/>
      <c r="AA211" s="175">
        <f t="shared" si="76"/>
        <v>-484.67065868261125</v>
      </c>
      <c r="AB211" s="103">
        <f t="shared" si="77"/>
        <v>0.85313010342951179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2897</v>
      </c>
      <c r="G212" s="95">
        <f t="shared" si="78"/>
        <v>52667.46</v>
      </c>
      <c r="H212" s="96"/>
      <c r="I212" s="97">
        <v>4</v>
      </c>
      <c r="J212" s="98">
        <v>3000</v>
      </c>
      <c r="K212" s="99">
        <f t="shared" si="64"/>
        <v>750</v>
      </c>
      <c r="L212" s="100">
        <v>4</v>
      </c>
      <c r="M212" s="98">
        <f t="shared" si="79"/>
        <v>2593.0382894082491</v>
      </c>
      <c r="N212" s="99">
        <f t="shared" si="72"/>
        <v>648.25957235206226</v>
      </c>
      <c r="O212" s="101">
        <f t="shared" si="73"/>
        <v>0</v>
      </c>
      <c r="P212" s="102">
        <f t="shared" si="74"/>
        <v>-101.74042764793774</v>
      </c>
      <c r="Q212" s="103">
        <f t="shared" si="75"/>
        <v>0.8643460964694164</v>
      </c>
      <c r="R212" s="277"/>
      <c r="S212" s="1">
        <v>0.80694444444444435</v>
      </c>
      <c r="T212" s="2">
        <v>0.85349537037037038</v>
      </c>
      <c r="U212" s="104">
        <v>16.99999999999994</v>
      </c>
      <c r="V212" s="105">
        <v>67.033333333333474</v>
      </c>
      <c r="W212" s="106">
        <v>0.85349537037037038</v>
      </c>
      <c r="X212" s="107">
        <v>0.90908564814814818</v>
      </c>
      <c r="Y212" s="262"/>
      <c r="Z212" s="263"/>
      <c r="AA212" s="175">
        <f t="shared" si="76"/>
        <v>-406.96171059175094</v>
      </c>
      <c r="AB212" s="103">
        <f t="shared" si="77"/>
        <v>0.8643460964694164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2973</v>
      </c>
      <c r="G213" s="95">
        <f t="shared" si="78"/>
        <v>74414.19</v>
      </c>
      <c r="H213" s="113"/>
      <c r="I213" s="97">
        <v>4</v>
      </c>
      <c r="J213" s="98">
        <v>3300</v>
      </c>
      <c r="K213" s="99">
        <f t="shared" si="64"/>
        <v>825</v>
      </c>
      <c r="L213" s="114">
        <v>4</v>
      </c>
      <c r="M213" s="98">
        <f t="shared" si="79"/>
        <v>2835.1788079470261</v>
      </c>
      <c r="N213" s="99">
        <f t="shared" si="72"/>
        <v>708.79470198675654</v>
      </c>
      <c r="O213" s="101">
        <f t="shared" si="73"/>
        <v>0</v>
      </c>
      <c r="P213" s="102">
        <f t="shared" si="74"/>
        <v>-116.20529801324346</v>
      </c>
      <c r="Q213" s="103">
        <f t="shared" si="75"/>
        <v>0.85914509331728062</v>
      </c>
      <c r="R213" s="277"/>
      <c r="S213" s="1">
        <v>0.90908564814814818</v>
      </c>
      <c r="T213" s="2">
        <v>0.95277777777777772</v>
      </c>
      <c r="U213" s="104">
        <v>80.05000000000004</v>
      </c>
      <c r="V213" s="105">
        <v>62.916666666666536</v>
      </c>
      <c r="W213" s="106"/>
      <c r="X213" s="107"/>
      <c r="Y213" s="262"/>
      <c r="Z213" s="263"/>
      <c r="AA213" s="175">
        <f t="shared" si="76"/>
        <v>-464.82119205297386</v>
      </c>
      <c r="AB213" s="103">
        <f t="shared" si="77"/>
        <v>0.85914509331728062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24.83</v>
      </c>
      <c r="F214" s="94">
        <v>1580</v>
      </c>
      <c r="G214" s="115">
        <f t="shared" si="78"/>
        <v>39231.399999999994</v>
      </c>
      <c r="H214" s="116"/>
      <c r="I214" s="97">
        <v>4</v>
      </c>
      <c r="J214" s="98">
        <v>3300</v>
      </c>
      <c r="K214" s="99">
        <f t="shared" si="64"/>
        <v>825</v>
      </c>
      <c r="L214" s="100">
        <v>4</v>
      </c>
      <c r="M214" s="98">
        <f t="shared" si="79"/>
        <v>2822.828784119105</v>
      </c>
      <c r="N214" s="99">
        <f t="shared" si="72"/>
        <v>705.70719602977624</v>
      </c>
      <c r="O214" s="101">
        <f t="shared" si="73"/>
        <v>0</v>
      </c>
      <c r="P214" s="102">
        <f t="shared" si="74"/>
        <v>-119.29280397022376</v>
      </c>
      <c r="Q214" s="103">
        <f t="shared" si="75"/>
        <v>0.85540266185427427</v>
      </c>
      <c r="R214" s="277"/>
      <c r="S214" s="1">
        <v>0.96695601851851853</v>
      </c>
      <c r="T214" s="2">
        <v>0.99027777777777781</v>
      </c>
      <c r="U214" s="104">
        <v>20.416666666666767</v>
      </c>
      <c r="V214" s="105">
        <v>33.583333333333357</v>
      </c>
      <c r="W214" s="106"/>
      <c r="X214" s="4"/>
      <c r="Y214" s="262"/>
      <c r="Z214" s="263"/>
      <c r="AA214" s="175">
        <f t="shared" si="76"/>
        <v>-477.17121588089503</v>
      </c>
      <c r="AB214" s="103">
        <f t="shared" si="77"/>
        <v>0.85540266185427427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3.8333333333333335</v>
      </c>
      <c r="J225" s="138">
        <f t="shared" si="80"/>
        <v>3300</v>
      </c>
      <c r="K225" s="139">
        <f t="shared" ref="K225" si="81">J225/I225</f>
        <v>860.86956521739125</v>
      </c>
      <c r="L225" s="137">
        <f t="shared" ref="L225:M225" si="82">AVERAGE(L209:L224)</f>
        <v>3.8333333333333335</v>
      </c>
      <c r="M225" s="138">
        <f t="shared" si="82"/>
        <v>2817.7162060436954</v>
      </c>
      <c r="N225" s="139">
        <f>M225/L225</f>
        <v>735.05640157661617</v>
      </c>
      <c r="O225" s="140">
        <f>L225-I225</f>
        <v>0</v>
      </c>
      <c r="P225" s="141">
        <f>N225-K225</f>
        <v>-125.81316364077509</v>
      </c>
      <c r="Q225" s="142">
        <f>N225/K225</f>
        <v>0.85385339577081676</v>
      </c>
      <c r="R225" s="278"/>
      <c r="S225" s="143">
        <f>S209</f>
        <v>0.70856481481481481</v>
      </c>
      <c r="T225" s="144">
        <f>INDEX(T209:T224,COUNTA(T209:T224))</f>
        <v>0.99027777777777781</v>
      </c>
      <c r="U225" s="145"/>
      <c r="V225" s="156"/>
      <c r="W225" s="135"/>
      <c r="X225" s="139"/>
      <c r="Y225" s="265"/>
      <c r="Z225" s="266"/>
      <c r="AA225" s="177">
        <f>M225-J225</f>
        <v>-482.28379395630463</v>
      </c>
      <c r="AB225" s="142">
        <f>M225/J225</f>
        <v>0.85385339577081676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194" priority="1" operator="greaterThan">
      <formula>0</formula>
    </cfRule>
  </conditionalFormatting>
  <conditionalFormatting sqref="P5:P225 AA5:AA225">
    <cfRule type="cellIs" dxfId="193" priority="4" operator="lessThan">
      <formula>0</formula>
    </cfRule>
  </conditionalFormatting>
  <conditionalFormatting sqref="Q5:Q225 AB5:AB225">
    <cfRule type="cellIs" dxfId="192" priority="2" operator="greaterThan">
      <formula>1</formula>
    </cfRule>
    <cfRule type="cellIs" dxfId="191" priority="3" operator="lessThan">
      <formula>0.8</formula>
    </cfRule>
  </conditionalFormatting>
  <conditionalFormatting sqref="AC5:AC23 R5:R225 AC124:AC129">
    <cfRule type="cellIs" dxfId="190" priority="5" operator="lessThan">
      <formula>0.8</formula>
    </cfRule>
  </conditionalFormatting>
  <conditionalFormatting sqref="AC29:AC37">
    <cfRule type="cellIs" dxfId="189" priority="15" operator="lessThan">
      <formula>0.8</formula>
    </cfRule>
  </conditionalFormatting>
  <conditionalFormatting sqref="AC39:AC44">
    <cfRule type="cellIs" dxfId="188" priority="14" operator="lessThan">
      <formula>0.8</formula>
    </cfRule>
  </conditionalFormatting>
  <conditionalFormatting sqref="AC56">
    <cfRule type="cellIs" dxfId="187" priority="16" operator="lessThan">
      <formula>0.8</formula>
    </cfRule>
  </conditionalFormatting>
  <conditionalFormatting sqref="AC73">
    <cfRule type="cellIs" dxfId="186" priority="13" operator="lessThan">
      <formula>0.8</formula>
    </cfRule>
  </conditionalFormatting>
  <conditionalFormatting sqref="AC90">
    <cfRule type="cellIs" dxfId="185" priority="7" operator="lessThan">
      <formula>0.8</formula>
    </cfRule>
  </conditionalFormatting>
  <conditionalFormatting sqref="AC107:AC112">
    <cfRule type="cellIs" dxfId="184" priority="6" operator="lessThan">
      <formula>0.8</formula>
    </cfRule>
  </conditionalFormatting>
  <conditionalFormatting sqref="AC141:AC146">
    <cfRule type="cellIs" dxfId="183" priority="12" operator="lessThan">
      <formula>0.8</formula>
    </cfRule>
  </conditionalFormatting>
  <conditionalFormatting sqref="AC158">
    <cfRule type="cellIs" dxfId="182" priority="11" operator="lessThan">
      <formula>0.8</formula>
    </cfRule>
  </conditionalFormatting>
  <conditionalFormatting sqref="AC175">
    <cfRule type="cellIs" dxfId="181" priority="10" operator="lessThan">
      <formula>0.8</formula>
    </cfRule>
  </conditionalFormatting>
  <conditionalFormatting sqref="AC192">
    <cfRule type="cellIs" dxfId="180" priority="9" operator="lessThan">
      <formula>0.8</formula>
    </cfRule>
  </conditionalFormatting>
  <conditionalFormatting sqref="AC209:AC214">
    <cfRule type="cellIs" dxfId="179" priority="8" operator="lessThan">
      <formula>0.8</formula>
    </cfRule>
  </conditionalFormatting>
  <dataValidations count="1">
    <dataValidation type="list" allowBlank="1" showInputMessage="1" showErrorMessage="1" sqref="Y5:Z225" xr:uid="{8D5F773C-96E9-4E0E-80A2-79E9A49641F4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59AD-6D5A-42E1-9C1C-B06A89F7B179}">
  <sheetPr>
    <tabColor theme="8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S15" sqref="S15"/>
      <selection pane="bottomLeft" activeCell="S15" sqref="S1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114458</v>
      </c>
      <c r="E1" s="77" t="s">
        <v>3</v>
      </c>
      <c r="F1" s="78">
        <f>SUM(G5:G174)</f>
        <v>5043240.28</v>
      </c>
      <c r="G1" s="79" t="s">
        <v>73</v>
      </c>
      <c r="H1" s="80">
        <f>L21+L38+L55+L72+L89+L106+L123+L140+L157+L174</f>
        <v>191.30555555555557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45907</v>
      </c>
      <c r="B2" s="326"/>
      <c r="C2" s="82" t="s">
        <v>34</v>
      </c>
      <c r="D2" s="83">
        <f>AVERAGE(N21,N38,N55,N72,N89,N106,N123,N140,N157,N174)</f>
        <v>130.01538486050666</v>
      </c>
      <c r="E2" s="83" t="s">
        <v>80</v>
      </c>
      <c r="F2" s="84">
        <f>F1/D1</f>
        <v>44.061929091893973</v>
      </c>
      <c r="G2" s="85" t="s">
        <v>81</v>
      </c>
      <c r="H2" s="86">
        <f>COUNT(H5:H174)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3045</v>
      </c>
      <c r="G5" s="159">
        <f t="shared" ref="G5:G6" si="0">E5*F5</f>
        <v>59986.5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1062.5181738877582</v>
      </c>
      <c r="N5" s="163">
        <f>M5/L5</f>
        <v>81.732167222135246</v>
      </c>
      <c r="O5" s="179">
        <f>L5-I5</f>
        <v>0</v>
      </c>
      <c r="P5" s="180">
        <f>N5-K5</f>
        <v>-10.575525085557061</v>
      </c>
      <c r="Q5" s="132">
        <f>N5/K5</f>
        <v>0.88543181157313189</v>
      </c>
      <c r="R5" s="277">
        <f>Q21</f>
        <v>0.87796088666779082</v>
      </c>
      <c r="S5" s="167">
        <v>0.25003472222222223</v>
      </c>
      <c r="T5" s="168">
        <v>0.36944444444444446</v>
      </c>
      <c r="U5" s="169"/>
      <c r="V5" s="170">
        <v>171.95000000000002</v>
      </c>
      <c r="W5" s="87"/>
      <c r="X5" s="88"/>
      <c r="Y5" s="279"/>
      <c r="Z5" s="280"/>
      <c r="AA5" s="109">
        <f>M5-J5</f>
        <v>-137.48182611224183</v>
      </c>
      <c r="AB5" s="110">
        <f>M5/J5</f>
        <v>0.88543181157313178</v>
      </c>
      <c r="AC5" s="292">
        <f>AB21</f>
        <v>0.87796088666779082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2443</v>
      </c>
      <c r="G6" s="95">
        <f t="shared" si="0"/>
        <v>73216.709999999992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2273.7331954498468</v>
      </c>
      <c r="N6" s="99">
        <f>M6/L6</f>
        <v>113.68665977249233</v>
      </c>
      <c r="O6" s="101">
        <f>L6-I6</f>
        <v>0</v>
      </c>
      <c r="P6" s="102">
        <f>N6-K6</f>
        <v>-16.313340227507666</v>
      </c>
      <c r="Q6" s="103">
        <f>N6/K6</f>
        <v>0.87451276748071027</v>
      </c>
      <c r="R6" s="277"/>
      <c r="S6" s="1">
        <v>0.49513888888888891</v>
      </c>
      <c r="T6" s="2">
        <v>0.53990740740740739</v>
      </c>
      <c r="U6" s="104">
        <v>57.51666666666673</v>
      </c>
      <c r="V6" s="105">
        <v>64.466666666666612</v>
      </c>
      <c r="W6" s="2"/>
      <c r="X6" s="107"/>
      <c r="Y6" s="262"/>
      <c r="Z6" s="263"/>
      <c r="AA6" s="111">
        <f>M6-J6</f>
        <v>-326.26680455015321</v>
      </c>
      <c r="AB6" s="112">
        <f>M6/J6</f>
        <v>0.87451276748071027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6"/>
      <c r="D12" s="286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1668.1256846688025</v>
      </c>
      <c r="N21" s="139">
        <f t="shared" ref="N21:N27" si="5">M21/L21</f>
        <v>101.09852634356379</v>
      </c>
      <c r="O21" s="140">
        <f t="shared" ref="O21:O27" si="6">L21-I21</f>
        <v>0</v>
      </c>
      <c r="P21" s="141">
        <f t="shared" ref="P21:P27" si="7">N21-K21</f>
        <v>-14.052988807951365</v>
      </c>
      <c r="Q21" s="142">
        <f t="shared" ref="Q21:Q27" si="8">N21/K21</f>
        <v>0.87796088666779082</v>
      </c>
      <c r="R21" s="278"/>
      <c r="S21" s="143">
        <f>S5</f>
        <v>0.25003472222222223</v>
      </c>
      <c r="T21" s="144">
        <f>INDEX(T5:T20,COUNTA(T5:T20))</f>
        <v>0.53990740740740739</v>
      </c>
      <c r="U21" s="145"/>
      <c r="V21" s="145"/>
      <c r="W21" s="146"/>
      <c r="X21" s="147"/>
      <c r="Y21" s="265"/>
      <c r="Z21" s="266"/>
      <c r="AA21" s="148">
        <f t="shared" ref="AA21:AA27" si="9">M21-J21</f>
        <v>-231.87431533119752</v>
      </c>
      <c r="AB21" s="149">
        <f t="shared" ref="AB21:AB27" si="10">M21/J21</f>
        <v>0.87796088666779082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1319</v>
      </c>
      <c r="G22" s="159">
        <f t="shared" ref="G22:G27" si="11">E22*F22</f>
        <v>94809.72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1709.9027727763771</v>
      </c>
      <c r="N22" s="163">
        <f t="shared" si="5"/>
        <v>65.765491260629886</v>
      </c>
      <c r="O22" s="165">
        <f t="shared" si="6"/>
        <v>0</v>
      </c>
      <c r="P22" s="166">
        <f t="shared" si="7"/>
        <v>-11.157585662447033</v>
      </c>
      <c r="Q22" s="152">
        <f t="shared" si="8"/>
        <v>0.85495138638818857</v>
      </c>
      <c r="R22" s="276">
        <f>Q38</f>
        <v>0.85996588613834613</v>
      </c>
      <c r="S22" s="167">
        <v>0.25</v>
      </c>
      <c r="T22" s="168">
        <v>0.28214120370370371</v>
      </c>
      <c r="U22" s="169"/>
      <c r="V22" s="170">
        <v>46.283333333333346</v>
      </c>
      <c r="W22" s="181"/>
      <c r="X22" s="163"/>
      <c r="Y22" s="279"/>
      <c r="Z22" s="280"/>
      <c r="AA22" s="109">
        <f t="shared" si="9"/>
        <v>-290.09722722362289</v>
      </c>
      <c r="AB22" s="152">
        <f t="shared" si="10"/>
        <v>0.85495138638818857</v>
      </c>
      <c r="AC22" s="352">
        <f>AB38</f>
        <v>0.85996588613834624</v>
      </c>
    </row>
    <row r="23" spans="1:43" ht="15.75" customHeight="1">
      <c r="A23" s="282"/>
      <c r="B23" s="92" t="s">
        <v>169</v>
      </c>
      <c r="C23" s="286" t="s">
        <v>170</v>
      </c>
      <c r="D23" s="286"/>
      <c r="E23" s="93">
        <v>51.86</v>
      </c>
      <c r="F23" s="94">
        <v>1851</v>
      </c>
      <c r="G23" s="95">
        <f t="shared" si="11"/>
        <v>95992.86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1711.2480739599387</v>
      </c>
      <c r="N23" s="99">
        <f t="shared" si="5"/>
        <v>65.817233613843797</v>
      </c>
      <c r="O23" s="101">
        <f t="shared" si="6"/>
        <v>0</v>
      </c>
      <c r="P23" s="102">
        <f t="shared" si="7"/>
        <v>-11.105843309233123</v>
      </c>
      <c r="Q23" s="103">
        <f t="shared" si="8"/>
        <v>0.85562403697996936</v>
      </c>
      <c r="R23" s="277"/>
      <c r="S23" s="1">
        <v>0.28548611111111111</v>
      </c>
      <c r="T23" s="2">
        <v>0.33055555555555555</v>
      </c>
      <c r="U23" s="104">
        <v>4.8166666666666469</v>
      </c>
      <c r="V23" s="105">
        <v>64.899999999999991</v>
      </c>
      <c r="W23" s="106"/>
      <c r="X23" s="107"/>
      <c r="Y23" s="262"/>
      <c r="Z23" s="263"/>
      <c r="AA23" s="111">
        <f t="shared" si="9"/>
        <v>-288.75192604006133</v>
      </c>
      <c r="AB23" s="103">
        <f t="shared" si="10"/>
        <v>0.85562403697996936</v>
      </c>
      <c r="AC23" s="294"/>
    </row>
    <row r="24" spans="1:43" ht="15.75" customHeight="1">
      <c r="A24" s="282"/>
      <c r="B24" s="92" t="s">
        <v>169</v>
      </c>
      <c r="C24" s="286" t="s">
        <v>211</v>
      </c>
      <c r="D24" s="286"/>
      <c r="E24" s="93">
        <v>57.3</v>
      </c>
      <c r="F24" s="94">
        <v>1435</v>
      </c>
      <c r="G24" s="95">
        <f t="shared" si="11"/>
        <v>82225.5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1710.5960264900659</v>
      </c>
      <c r="N24" s="99">
        <f t="shared" si="5"/>
        <v>65.79215486500253</v>
      </c>
      <c r="O24" s="101">
        <f t="shared" si="6"/>
        <v>0</v>
      </c>
      <c r="P24" s="102">
        <f t="shared" si="7"/>
        <v>-11.13092205807439</v>
      </c>
      <c r="Q24" s="103">
        <f t="shared" si="8"/>
        <v>0.85529801324503296</v>
      </c>
      <c r="R24" s="277"/>
      <c r="S24" s="1">
        <v>0.33333333333333331</v>
      </c>
      <c r="T24" s="2">
        <v>0.36828703703703702</v>
      </c>
      <c r="U24" s="104">
        <v>3.9999999999999858</v>
      </c>
      <c r="V24" s="105">
        <v>50.333333333333343</v>
      </c>
      <c r="W24" s="106"/>
      <c r="X24" s="107"/>
      <c r="Y24" s="262"/>
      <c r="Z24" s="263"/>
      <c r="AA24" s="111">
        <f t="shared" si="9"/>
        <v>-289.40397350993408</v>
      </c>
      <c r="AB24" s="103">
        <f t="shared" si="10"/>
        <v>0.85529801324503296</v>
      </c>
      <c r="AC24" s="294"/>
    </row>
    <row r="25" spans="1:43" ht="15.75" customHeight="1">
      <c r="A25" s="282"/>
      <c r="B25" s="92" t="s">
        <v>169</v>
      </c>
      <c r="C25" s="286" t="s">
        <v>171</v>
      </c>
      <c r="D25" s="286"/>
      <c r="E25" s="93">
        <v>56.77</v>
      </c>
      <c r="F25" s="94">
        <v>4651</v>
      </c>
      <c r="G25" s="95">
        <f t="shared" si="11"/>
        <v>264037.27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1745.9436913451511</v>
      </c>
      <c r="N25" s="99">
        <f t="shared" si="5"/>
        <v>67.151680436351967</v>
      </c>
      <c r="O25" s="101">
        <f t="shared" si="6"/>
        <v>0</v>
      </c>
      <c r="P25" s="102">
        <f t="shared" si="7"/>
        <v>-9.771396486724953</v>
      </c>
      <c r="Q25" s="103">
        <f t="shared" si="8"/>
        <v>0.87297184567257557</v>
      </c>
      <c r="R25" s="277"/>
      <c r="S25" s="1">
        <v>0.37164351851851851</v>
      </c>
      <c r="T25" s="2">
        <v>0.4826388888888889</v>
      </c>
      <c r="U25" s="104">
        <v>4.8333333333333428</v>
      </c>
      <c r="V25" s="105">
        <v>159.83333333333334</v>
      </c>
      <c r="W25" s="106">
        <v>0.4826388888888889</v>
      </c>
      <c r="X25" s="107">
        <v>0.52013888888888882</v>
      </c>
      <c r="Y25" s="262"/>
      <c r="Z25" s="263"/>
      <c r="AA25" s="111">
        <f t="shared" si="9"/>
        <v>-254.05630865484886</v>
      </c>
      <c r="AB25" s="103">
        <f t="shared" si="10"/>
        <v>0.87297184567257557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2006</v>
      </c>
      <c r="G26" s="95">
        <f t="shared" si="11"/>
        <v>114943.79999999999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1714.122952765249</v>
      </c>
      <c r="N26" s="99">
        <f t="shared" si="5"/>
        <v>68.564918110609966</v>
      </c>
      <c r="O26" s="101">
        <f t="shared" si="6"/>
        <v>0</v>
      </c>
      <c r="P26" s="102">
        <f t="shared" si="7"/>
        <v>-11.435081889390034</v>
      </c>
      <c r="Q26" s="103">
        <f t="shared" si="8"/>
        <v>0.85706147638262453</v>
      </c>
      <c r="R26" s="277"/>
      <c r="S26" s="1">
        <v>0.52013888888888882</v>
      </c>
      <c r="T26" s="2">
        <v>0.56890046296296293</v>
      </c>
      <c r="U26" s="104">
        <v>53.999999999999886</v>
      </c>
      <c r="V26" s="105">
        <v>70.216666666666725</v>
      </c>
      <c r="W26" s="106"/>
      <c r="X26" s="107"/>
      <c r="Y26" s="262"/>
      <c r="Z26" s="263"/>
      <c r="AA26" s="111">
        <f t="shared" si="9"/>
        <v>-285.87704723475099</v>
      </c>
      <c r="AB26" s="103">
        <f t="shared" si="10"/>
        <v>0.85706147638262453</v>
      </c>
      <c r="AC26" s="294"/>
    </row>
    <row r="27" spans="1:43" ht="15.75" customHeight="1">
      <c r="A27" s="282"/>
      <c r="B27" s="92" t="s">
        <v>172</v>
      </c>
      <c r="C27" s="286" t="s">
        <v>182</v>
      </c>
      <c r="D27" s="286"/>
      <c r="E27" s="93">
        <v>77.34</v>
      </c>
      <c r="F27" s="94">
        <v>4031</v>
      </c>
      <c r="G27" s="115">
        <f t="shared" si="11"/>
        <v>311757.54000000004</v>
      </c>
      <c r="H27" s="116"/>
      <c r="I27" s="97">
        <v>25</v>
      </c>
      <c r="J27" s="98">
        <v>2000</v>
      </c>
      <c r="K27" s="99">
        <f t="shared" si="13"/>
        <v>80</v>
      </c>
      <c r="L27" s="100">
        <v>25</v>
      </c>
      <c r="M27" s="98">
        <f t="shared" si="12"/>
        <v>1727.7771163233733</v>
      </c>
      <c r="N27" s="99">
        <f t="shared" si="5"/>
        <v>69.111084652934935</v>
      </c>
      <c r="O27" s="101">
        <f t="shared" si="6"/>
        <v>0</v>
      </c>
      <c r="P27" s="102">
        <f t="shared" si="7"/>
        <v>-10.888915347065065</v>
      </c>
      <c r="Q27" s="103">
        <f t="shared" si="8"/>
        <v>0.86388855816168664</v>
      </c>
      <c r="R27" s="277"/>
      <c r="S27" s="1">
        <v>0.57223379629629634</v>
      </c>
      <c r="T27" s="2">
        <v>0.6694444444444444</v>
      </c>
      <c r="U27" s="104">
        <v>4.8000000000001108</v>
      </c>
      <c r="V27" s="105">
        <v>139.98333333333321</v>
      </c>
      <c r="W27" s="106"/>
      <c r="X27" s="107"/>
      <c r="Y27" s="262"/>
      <c r="Z27" s="263"/>
      <c r="AA27" s="111">
        <f t="shared" si="9"/>
        <v>-272.22288367662668</v>
      </c>
      <c r="AB27" s="103">
        <f t="shared" si="10"/>
        <v>0.86388855816168664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25.666666666666668</v>
      </c>
      <c r="J38" s="138">
        <f t="shared" si="14"/>
        <v>2000</v>
      </c>
      <c r="K38" s="139">
        <f t="shared" ref="K38" si="15">J38/I38</f>
        <v>77.922077922077918</v>
      </c>
      <c r="L38" s="137">
        <f t="shared" ref="L38:M38" si="16">AVERAGE(L22:L37)</f>
        <v>25.666666666666668</v>
      </c>
      <c r="M38" s="138">
        <f t="shared" si="16"/>
        <v>1719.9317722766925</v>
      </c>
      <c r="N38" s="139">
        <f>M38/L38</f>
        <v>67.010328790000997</v>
      </c>
      <c r="O38" s="140">
        <f>L38-I38</f>
        <v>0</v>
      </c>
      <c r="P38" s="141">
        <f>N38-K38</f>
        <v>-10.91174913207692</v>
      </c>
      <c r="Q38" s="142">
        <f>N38/K38</f>
        <v>0.85996588613834613</v>
      </c>
      <c r="R38" s="278"/>
      <c r="S38" s="143">
        <f>S22</f>
        <v>0.25</v>
      </c>
      <c r="T38" s="144">
        <f>INDEX(T22:T37,COUNTA(T22:T37))</f>
        <v>0.6694444444444444</v>
      </c>
      <c r="U38" s="145"/>
      <c r="V38" s="156"/>
      <c r="W38" s="135"/>
      <c r="X38" s="139"/>
      <c r="Y38" s="265"/>
      <c r="Z38" s="266"/>
      <c r="AA38" s="157">
        <f>M38-J38</f>
        <v>-280.06822772330747</v>
      </c>
      <c r="AB38" s="142">
        <f>M38/J38</f>
        <v>0.85996588613834624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2085</v>
      </c>
      <c r="G39" s="159">
        <f t="shared" ref="G39:G42" si="17">E39*F39</f>
        <v>103249.20000000001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1721.5596330275237</v>
      </c>
      <c r="N39" s="163">
        <f>M39/L39</f>
        <v>71.731651376146814</v>
      </c>
      <c r="O39" s="165">
        <f>L39-I39</f>
        <v>0</v>
      </c>
      <c r="P39" s="166">
        <f>N39-K39</f>
        <v>-11.601681957186514</v>
      </c>
      <c r="Q39" s="152">
        <f>N39/K39</f>
        <v>0.86077981651376179</v>
      </c>
      <c r="R39" s="276">
        <f>Q55</f>
        <v>0.86375479176027348</v>
      </c>
      <c r="S39" s="167">
        <v>0.2502314814814815</v>
      </c>
      <c r="T39" s="168">
        <v>0.30069444444444443</v>
      </c>
      <c r="U39" s="169"/>
      <c r="V39" s="170">
        <v>72.666666666666629</v>
      </c>
      <c r="W39" s="87"/>
      <c r="X39" s="88"/>
      <c r="Y39" s="279"/>
      <c r="Z39" s="280"/>
      <c r="AA39" s="109">
        <f>M39-J39</f>
        <v>-278.44036697247634</v>
      </c>
      <c r="AB39" s="152">
        <f>M39/J39</f>
        <v>0.86077981651376179</v>
      </c>
      <c r="AC39" s="352">
        <f>AB55</f>
        <v>0.86375479176027348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2359</v>
      </c>
      <c r="G40" s="95">
        <f t="shared" si="17"/>
        <v>122243.38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1549.425287356321</v>
      </c>
      <c r="N40" s="99">
        <f>M40/L40</f>
        <v>67.366316841579177</v>
      </c>
      <c r="O40" s="101">
        <f>L40-I40</f>
        <v>0</v>
      </c>
      <c r="P40" s="102">
        <f>N40-K40</f>
        <v>-10.894552723638213</v>
      </c>
      <c r="Q40" s="103">
        <f>N40/K40</f>
        <v>0.86079182630906725</v>
      </c>
      <c r="R40" s="277"/>
      <c r="S40" s="1">
        <v>0.30555555555555552</v>
      </c>
      <c r="T40" s="2">
        <v>0.36899305555555556</v>
      </c>
      <c r="U40" s="104">
        <v>6.9999999999999751</v>
      </c>
      <c r="V40" s="105">
        <v>91.350000000000051</v>
      </c>
      <c r="W40" s="106"/>
      <c r="X40" s="107"/>
      <c r="Y40" s="262"/>
      <c r="Z40" s="263"/>
      <c r="AA40" s="111">
        <f>M40-J40</f>
        <v>-250.57471264367905</v>
      </c>
      <c r="AB40" s="103">
        <f>M40/J40</f>
        <v>0.86079182630906714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2784</v>
      </c>
      <c r="G41" s="95">
        <f t="shared" si="17"/>
        <v>165202.56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1725.6198347107447</v>
      </c>
      <c r="N41" s="99">
        <f>M41/L41</f>
        <v>71.90082644628103</v>
      </c>
      <c r="O41" s="101">
        <f>L41-I41</f>
        <v>0</v>
      </c>
      <c r="P41" s="102">
        <f>N41-K41</f>
        <v>-11.432506887052298</v>
      </c>
      <c r="Q41" s="103">
        <f>N41/K41</f>
        <v>0.86280991735537238</v>
      </c>
      <c r="R41" s="277"/>
      <c r="S41" s="1">
        <v>0.37444444444444447</v>
      </c>
      <c r="T41" s="2">
        <v>0.44166666666666665</v>
      </c>
      <c r="U41" s="104">
        <v>7.8500000000000281</v>
      </c>
      <c r="V41" s="105">
        <v>96.79999999999994</v>
      </c>
      <c r="W41" s="106">
        <v>0.44166666666666665</v>
      </c>
      <c r="X41" s="107">
        <v>0.48199074074074072</v>
      </c>
      <c r="Y41" s="262"/>
      <c r="Z41" s="263"/>
      <c r="AA41" s="111">
        <f>M41-J41</f>
        <v>-274.38016528925527</v>
      </c>
      <c r="AB41" s="103">
        <f>M41/J41</f>
        <v>0.86280991735537238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4930</v>
      </c>
      <c r="G42" s="95">
        <f t="shared" si="17"/>
        <v>289243.10000000003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1740.6826206355431</v>
      </c>
      <c r="N42" s="99">
        <f>M42/L42</f>
        <v>72.528442526480958</v>
      </c>
      <c r="O42" s="101">
        <f>L42-I42</f>
        <v>0</v>
      </c>
      <c r="P42" s="102">
        <f>N42-K42</f>
        <v>-10.80489080685237</v>
      </c>
      <c r="Q42" s="103">
        <f>N42/K42</f>
        <v>0.87034131031777151</v>
      </c>
      <c r="R42" s="277"/>
      <c r="S42" s="1">
        <v>0.48199074074074072</v>
      </c>
      <c r="T42" s="2">
        <v>0.6</v>
      </c>
      <c r="U42" s="104">
        <v>58.066666666666656</v>
      </c>
      <c r="V42" s="105">
        <v>169.93333333333334</v>
      </c>
      <c r="W42" s="106"/>
      <c r="X42" s="107"/>
      <c r="Y42" s="262"/>
      <c r="Z42" s="263"/>
      <c r="AA42" s="111">
        <f>M42-J42</f>
        <v>-259.31737936445688</v>
      </c>
      <c r="AB42" s="103">
        <f>M42/J42</f>
        <v>0.87034131031777151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1684.3218439325333</v>
      </c>
      <c r="N55" s="139">
        <f>M55/L55</f>
        <v>70.918814481369822</v>
      </c>
      <c r="O55" s="140">
        <f>L55-I55</f>
        <v>0</v>
      </c>
      <c r="P55" s="141">
        <f>N55-K55</f>
        <v>-11.186448676524918</v>
      </c>
      <c r="Q55" s="142">
        <f>N55/K55</f>
        <v>0.86375479176027348</v>
      </c>
      <c r="R55" s="278"/>
      <c r="S55" s="143">
        <f>S39</f>
        <v>0.2502314814814815</v>
      </c>
      <c r="T55" s="144">
        <f>INDEX(T39:T54,COUNTA(T39:T54))</f>
        <v>0.6</v>
      </c>
      <c r="U55" s="145"/>
      <c r="V55" s="156"/>
      <c r="W55" s="188"/>
      <c r="X55" s="189"/>
      <c r="Y55" s="265"/>
      <c r="Z55" s="266"/>
      <c r="AA55" s="157">
        <f>M55-J55</f>
        <v>-265.67815606746672</v>
      </c>
      <c r="AB55" s="142">
        <f>M55/J55</f>
        <v>0.86375479176027348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6728</v>
      </c>
      <c r="G56" s="159">
        <f t="shared" ref="G56:G58" si="21">E56*F56</f>
        <v>400450.56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1754.6218487394956</v>
      </c>
      <c r="N56" s="163">
        <f>M56/L56</f>
        <v>70.184873949579824</v>
      </c>
      <c r="O56" s="165">
        <f>L56-I56</f>
        <v>0</v>
      </c>
      <c r="P56" s="166">
        <f>N56-K56</f>
        <v>-9.8151260504201758</v>
      </c>
      <c r="Q56" s="152">
        <f>N56/K56</f>
        <v>0.87731092436974778</v>
      </c>
      <c r="R56" s="276">
        <f>Q72</f>
        <v>0.86614336319678886</v>
      </c>
      <c r="S56" s="167">
        <v>0.25</v>
      </c>
      <c r="T56" s="168">
        <v>0.40976851851851853</v>
      </c>
      <c r="U56" s="169"/>
      <c r="V56" s="170">
        <v>230.06666666666669</v>
      </c>
      <c r="W56" s="168"/>
      <c r="X56" s="171"/>
      <c r="Y56" s="279"/>
      <c r="Z56" s="280"/>
      <c r="AA56" s="109">
        <f>M56-J56</f>
        <v>-245.37815126050441</v>
      </c>
      <c r="AB56" s="152">
        <f>M56/J56</f>
        <v>0.87731092436974778</v>
      </c>
      <c r="AC56" s="267">
        <f>AB72</f>
        <v>0.86614336319678897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2123</v>
      </c>
      <c r="G57" s="95">
        <f t="shared" si="21"/>
        <v>100566.51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1720.576316974335</v>
      </c>
      <c r="N57" s="99">
        <f>M57/L57</f>
        <v>81.932205570206435</v>
      </c>
      <c r="O57" s="101">
        <f>L57-I57</f>
        <v>0</v>
      </c>
      <c r="P57" s="102">
        <f>N57-K57</f>
        <v>-13.305889667888806</v>
      </c>
      <c r="Q57" s="103">
        <f>N57/K57</f>
        <v>0.86028815848716755</v>
      </c>
      <c r="R57" s="277"/>
      <c r="S57" s="1">
        <v>0.4145833333333333</v>
      </c>
      <c r="T57" s="2">
        <v>0.46599537037037037</v>
      </c>
      <c r="U57" s="104">
        <v>6.9333333333332714</v>
      </c>
      <c r="V57" s="105">
        <v>74.033333333333374</v>
      </c>
      <c r="W57" s="106">
        <v>0.46599537037037037</v>
      </c>
      <c r="X57" s="107">
        <v>0.50624999999999987</v>
      </c>
      <c r="Y57" s="262"/>
      <c r="Z57" s="263"/>
      <c r="AA57" s="111">
        <f>M57-J57</f>
        <v>-279.42368302566501</v>
      </c>
      <c r="AB57" s="103">
        <f>M57/J57</f>
        <v>0.86028815848716744</v>
      </c>
      <c r="AC57" s="268"/>
    </row>
    <row r="58" spans="1:29" ht="15.75" customHeight="1">
      <c r="A58" s="282"/>
      <c r="B58" s="153" t="s">
        <v>169</v>
      </c>
      <c r="C58" s="260" t="s">
        <v>216</v>
      </c>
      <c r="D58" s="261"/>
      <c r="E58" s="93">
        <v>56.43</v>
      </c>
      <c r="F58" s="94">
        <v>2912</v>
      </c>
      <c r="G58" s="95">
        <f t="shared" si="21"/>
        <v>164324.16</v>
      </c>
      <c r="H58" s="96"/>
      <c r="I58" s="97">
        <v>22</v>
      </c>
      <c r="J58" s="98">
        <v>2000</v>
      </c>
      <c r="K58" s="99">
        <f t="shared" si="13"/>
        <v>90.909090909090907</v>
      </c>
      <c r="L58" s="100">
        <v>22</v>
      </c>
      <c r="M58" s="98">
        <f>F58/V58*60</f>
        <v>1721.6620134669033</v>
      </c>
      <c r="N58" s="99">
        <f>M58/L58</f>
        <v>78.257364248495605</v>
      </c>
      <c r="O58" s="101">
        <f>L58-I58</f>
        <v>0</v>
      </c>
      <c r="P58" s="102">
        <f>N58-K58</f>
        <v>-12.651726660595301</v>
      </c>
      <c r="Q58" s="103">
        <f>N58/K58</f>
        <v>0.8608310067334517</v>
      </c>
      <c r="R58" s="277"/>
      <c r="S58" s="1">
        <v>0.50624999999999987</v>
      </c>
      <c r="T58" s="2">
        <v>0.57672453703703708</v>
      </c>
      <c r="U58" s="104">
        <v>57.966666666666484</v>
      </c>
      <c r="V58" s="105">
        <v>101.48333333333358</v>
      </c>
      <c r="W58" s="106"/>
      <c r="X58" s="107"/>
      <c r="Y58" s="262"/>
      <c r="Z58" s="263"/>
      <c r="AA58" s="111">
        <f>M58-J58</f>
        <v>-278.33798653309668</v>
      </c>
      <c r="AB58" s="103">
        <f>M58/J58</f>
        <v>0.8608310067334517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22.666666666666668</v>
      </c>
      <c r="J72" s="138">
        <f t="shared" si="22"/>
        <v>2000</v>
      </c>
      <c r="K72" s="139">
        <f t="shared" ref="K72" si="23">J72/I72</f>
        <v>88.235294117647058</v>
      </c>
      <c r="L72" s="137">
        <f t="shared" ref="L72:M72" si="24">AVERAGE(L56:L71)</f>
        <v>22.666666666666668</v>
      </c>
      <c r="M72" s="138">
        <f t="shared" si="24"/>
        <v>1732.286726393578</v>
      </c>
      <c r="N72" s="139">
        <f t="shared" ref="N72:N81" si="25">M72/L72</f>
        <v>76.424414399716667</v>
      </c>
      <c r="O72" s="140">
        <f t="shared" ref="O72:O81" si="26">L72-I72</f>
        <v>0</v>
      </c>
      <c r="P72" s="141">
        <f t="shared" ref="P72:P81" si="27">N72-K72</f>
        <v>-11.810879717930391</v>
      </c>
      <c r="Q72" s="142">
        <f t="shared" ref="Q72:Q81" si="28">N72/K72</f>
        <v>0.86614336319678886</v>
      </c>
      <c r="R72" s="278"/>
      <c r="S72" s="143">
        <f>S56</f>
        <v>0.25</v>
      </c>
      <c r="T72" s="144">
        <f>INDEX(T56:T71,COUNTA(T56:T71))</f>
        <v>0.57672453703703708</v>
      </c>
      <c r="U72" s="145"/>
      <c r="V72" s="156"/>
      <c r="W72" s="135"/>
      <c r="X72" s="139"/>
      <c r="Y72" s="265"/>
      <c r="Z72" s="266"/>
      <c r="AA72" s="157">
        <f t="shared" ref="AA72:AA81" si="29">M72-J72</f>
        <v>-267.71327360642204</v>
      </c>
      <c r="AB72" s="142">
        <f t="shared" ref="AB72:AB81" si="30">M72/J72</f>
        <v>0.86614336319678897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2623</v>
      </c>
      <c r="G73" s="159">
        <f t="shared" ref="G73:G81" si="31">E73*F73</f>
        <v>84093.38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3013.0185067007005</v>
      </c>
      <c r="N73" s="163">
        <f t="shared" si="25"/>
        <v>143.47707174765242</v>
      </c>
      <c r="O73" s="165">
        <f t="shared" si="26"/>
        <v>0</v>
      </c>
      <c r="P73" s="166">
        <f t="shared" si="27"/>
        <v>-27.951499680919</v>
      </c>
      <c r="Q73" s="152">
        <f t="shared" si="28"/>
        <v>0.83694958519463913</v>
      </c>
      <c r="R73" s="276">
        <f>Q89</f>
        <v>0.8586765969661645</v>
      </c>
      <c r="S73" s="167">
        <v>0.16666666666666666</v>
      </c>
      <c r="T73" s="168">
        <v>0.20293981481481482</v>
      </c>
      <c r="U73" s="169"/>
      <c r="V73" s="170">
        <v>52.233333333333356</v>
      </c>
      <c r="W73" s="168"/>
      <c r="X73" s="171"/>
      <c r="Y73" s="279"/>
      <c r="Z73" s="280"/>
      <c r="AA73" s="109">
        <f t="shared" si="29"/>
        <v>-586.98149329929947</v>
      </c>
      <c r="AB73" s="152">
        <f t="shared" si="30"/>
        <v>0.83694958519463902</v>
      </c>
      <c r="AC73" s="267">
        <f>AB89</f>
        <v>0.85867659696616438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5136</v>
      </c>
      <c r="G74" s="95">
        <f t="shared" si="31"/>
        <v>194859.84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3019.2031352057493</v>
      </c>
      <c r="N74" s="99">
        <f t="shared" si="25"/>
        <v>143.77157786694045</v>
      </c>
      <c r="O74" s="101">
        <f t="shared" si="26"/>
        <v>0</v>
      </c>
      <c r="P74" s="102">
        <f t="shared" si="27"/>
        <v>-27.656993561630969</v>
      </c>
      <c r="Q74" s="103">
        <f t="shared" si="28"/>
        <v>0.83866753755715262</v>
      </c>
      <c r="R74" s="277"/>
      <c r="S74" s="1">
        <v>0.20694444444444446</v>
      </c>
      <c r="T74" s="2">
        <v>0.27782407407407406</v>
      </c>
      <c r="U74" s="104">
        <v>5.7666666666666755</v>
      </c>
      <c r="V74" s="105">
        <v>102.06666666666662</v>
      </c>
      <c r="W74" s="106"/>
      <c r="X74" s="107"/>
      <c r="Y74" s="262"/>
      <c r="Z74" s="263"/>
      <c r="AA74" s="111">
        <f t="shared" si="29"/>
        <v>-580.79686479425072</v>
      </c>
      <c r="AB74" s="103">
        <f t="shared" si="30"/>
        <v>0.83866753755715262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4195</v>
      </c>
      <c r="G75" s="95">
        <f t="shared" si="31"/>
        <v>118676.55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3016.7798641630047</v>
      </c>
      <c r="N75" s="99">
        <f t="shared" si="25"/>
        <v>158.77788758752658</v>
      </c>
      <c r="O75" s="101">
        <f t="shared" si="26"/>
        <v>0</v>
      </c>
      <c r="P75" s="102">
        <f t="shared" si="27"/>
        <v>-30.695796622999751</v>
      </c>
      <c r="Q75" s="103">
        <f t="shared" si="28"/>
        <v>0.83799440671194581</v>
      </c>
      <c r="R75" s="277"/>
      <c r="S75" s="1">
        <v>0.28402777777777777</v>
      </c>
      <c r="T75" s="2">
        <v>0.34196759259259257</v>
      </c>
      <c r="U75" s="104">
        <v>8.9333333333333442</v>
      </c>
      <c r="V75" s="105">
        <v>83.433333333333323</v>
      </c>
      <c r="W75" s="106"/>
      <c r="X75" s="107"/>
      <c r="Y75" s="262"/>
      <c r="Z75" s="263"/>
      <c r="AA75" s="111">
        <f t="shared" si="29"/>
        <v>-583.22013583699527</v>
      </c>
      <c r="AB75" s="103">
        <f t="shared" si="30"/>
        <v>0.83799440671194581</v>
      </c>
      <c r="AC75" s="268"/>
    </row>
    <row r="76" spans="1:29" ht="15.75" customHeight="1">
      <c r="A76" s="271"/>
      <c r="B76" s="92" t="s">
        <v>179</v>
      </c>
      <c r="C76" s="286" t="s">
        <v>188</v>
      </c>
      <c r="D76" s="286"/>
      <c r="E76" s="93">
        <v>38.99</v>
      </c>
      <c r="F76" s="94">
        <v>2363</v>
      </c>
      <c r="G76" s="95">
        <f t="shared" si="31"/>
        <v>92133.37000000001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3005.9363957597143</v>
      </c>
      <c r="N76" s="99">
        <f t="shared" si="25"/>
        <v>158.2071787241955</v>
      </c>
      <c r="O76" s="101">
        <f t="shared" si="26"/>
        <v>0</v>
      </c>
      <c r="P76" s="102">
        <f t="shared" si="27"/>
        <v>-31.266505486330828</v>
      </c>
      <c r="Q76" s="103">
        <f t="shared" si="28"/>
        <v>0.83498233215547624</v>
      </c>
      <c r="R76" s="277"/>
      <c r="S76" s="1">
        <v>0.34791666666666665</v>
      </c>
      <c r="T76" s="2">
        <v>0.38067129629629631</v>
      </c>
      <c r="U76" s="104">
        <v>8.5666666666666735</v>
      </c>
      <c r="V76" s="105">
        <v>47.166666666666714</v>
      </c>
      <c r="W76" s="106"/>
      <c r="X76" s="107"/>
      <c r="Y76" s="262"/>
      <c r="Z76" s="263"/>
      <c r="AA76" s="191">
        <f t="shared" si="29"/>
        <v>-594.06360424028571</v>
      </c>
      <c r="AB76" s="192">
        <f t="shared" si="30"/>
        <v>0.83498233215547624</v>
      </c>
      <c r="AC76" s="268"/>
    </row>
    <row r="77" spans="1:29" ht="15.75" customHeight="1">
      <c r="A77" s="272"/>
      <c r="B77" s="92" t="s">
        <v>179</v>
      </c>
      <c r="C77" s="286" t="s">
        <v>189</v>
      </c>
      <c r="D77" s="286"/>
      <c r="E77" s="93">
        <v>31.27</v>
      </c>
      <c r="F77" s="98">
        <v>4004</v>
      </c>
      <c r="G77" s="95">
        <f t="shared" si="31"/>
        <v>125205.08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3016.827124319801</v>
      </c>
      <c r="N77" s="99">
        <f t="shared" si="25"/>
        <v>158.78037496420006</v>
      </c>
      <c r="O77" s="101">
        <f t="shared" si="26"/>
        <v>0</v>
      </c>
      <c r="P77" s="102">
        <f t="shared" si="27"/>
        <v>-30.693309246326265</v>
      </c>
      <c r="Q77" s="103">
        <f t="shared" si="28"/>
        <v>0.83800753453327803</v>
      </c>
      <c r="R77" s="277"/>
      <c r="S77" s="1">
        <v>0.38636574074074076</v>
      </c>
      <c r="T77" s="2">
        <v>0.44166666666666665</v>
      </c>
      <c r="U77" s="104">
        <v>8.2000000000000028</v>
      </c>
      <c r="V77" s="105">
        <v>79.633333333333283</v>
      </c>
      <c r="W77" s="106">
        <v>0.44166666666666665</v>
      </c>
      <c r="X77" s="107">
        <v>0.48200231481481481</v>
      </c>
      <c r="Y77" s="262"/>
      <c r="Z77" s="263"/>
      <c r="AA77" s="191">
        <f t="shared" si="29"/>
        <v>-583.17287568019901</v>
      </c>
      <c r="AB77" s="192">
        <f t="shared" si="30"/>
        <v>0.83800753453327803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3550</v>
      </c>
      <c r="G78" s="115">
        <f t="shared" si="31"/>
        <v>130853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3183.0635118306345</v>
      </c>
      <c r="N78" s="99">
        <f t="shared" si="25"/>
        <v>151.57445294431594</v>
      </c>
      <c r="O78" s="101">
        <f t="shared" si="26"/>
        <v>0</v>
      </c>
      <c r="P78" s="102">
        <f t="shared" si="27"/>
        <v>-19.85411848425548</v>
      </c>
      <c r="Q78" s="103">
        <f t="shared" si="28"/>
        <v>0.88418430884184307</v>
      </c>
      <c r="R78" s="277"/>
      <c r="S78" s="1">
        <v>0.48200231481481481</v>
      </c>
      <c r="T78" s="2">
        <v>0.52847222222222223</v>
      </c>
      <c r="U78" s="104">
        <v>58.083333333333357</v>
      </c>
      <c r="V78" s="105">
        <v>66.916666666666686</v>
      </c>
      <c r="W78" s="106"/>
      <c r="X78" s="107"/>
      <c r="Y78" s="262"/>
      <c r="Z78" s="263"/>
      <c r="AA78" s="191">
        <f t="shared" si="29"/>
        <v>-416.93648816936548</v>
      </c>
      <c r="AB78" s="192">
        <f t="shared" si="30"/>
        <v>0.88418430884184296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2007</v>
      </c>
      <c r="G79" s="115">
        <f t="shared" si="31"/>
        <v>76266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3175.912087912091</v>
      </c>
      <c r="N79" s="99">
        <f t="shared" si="25"/>
        <v>151.23390894819482</v>
      </c>
      <c r="O79" s="120">
        <f t="shared" si="26"/>
        <v>0</v>
      </c>
      <c r="P79" s="121">
        <f t="shared" si="27"/>
        <v>-20.194662480376593</v>
      </c>
      <c r="Q79" s="122">
        <f t="shared" si="28"/>
        <v>0.88219780219780319</v>
      </c>
      <c r="R79" s="277"/>
      <c r="S79" s="1">
        <v>0.53350694444444446</v>
      </c>
      <c r="T79" s="2">
        <v>0.55983796296296295</v>
      </c>
      <c r="U79" s="104">
        <v>7.2500000000000142</v>
      </c>
      <c r="V79" s="105">
        <v>37.916666666666629</v>
      </c>
      <c r="W79" s="106"/>
      <c r="X79" s="107"/>
      <c r="Y79" s="262"/>
      <c r="Z79" s="263"/>
      <c r="AA79" s="191">
        <f t="shared" si="29"/>
        <v>-424.08791208790899</v>
      </c>
      <c r="AB79" s="192">
        <f t="shared" si="30"/>
        <v>0.88219780219780308</v>
      </c>
      <c r="AC79" s="268"/>
    </row>
    <row r="80" spans="1:29" ht="15.75" customHeight="1">
      <c r="A80" s="272"/>
      <c r="B80" s="92" t="s">
        <v>179</v>
      </c>
      <c r="C80" s="286" t="s">
        <v>191</v>
      </c>
      <c r="D80" s="286"/>
      <c r="E80" s="93">
        <v>38.630000000000003</v>
      </c>
      <c r="F80" s="98">
        <v>5439</v>
      </c>
      <c r="G80" s="115">
        <f t="shared" si="31"/>
        <v>210108.57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3195.2349869451687</v>
      </c>
      <c r="N80" s="99">
        <f t="shared" si="25"/>
        <v>159.76174934725844</v>
      </c>
      <c r="O80" s="120">
        <f t="shared" si="26"/>
        <v>0</v>
      </c>
      <c r="P80" s="121">
        <f t="shared" si="27"/>
        <v>-20.238250652741556</v>
      </c>
      <c r="Q80" s="122">
        <f t="shared" si="28"/>
        <v>0.88756527415143582</v>
      </c>
      <c r="R80" s="277"/>
      <c r="S80" s="1">
        <v>0.56458333333333333</v>
      </c>
      <c r="T80" s="2">
        <v>0.63550925925925927</v>
      </c>
      <c r="U80" s="104">
        <v>6.8333333333333357</v>
      </c>
      <c r="V80" s="105">
        <v>102.13333333333337</v>
      </c>
      <c r="W80" s="106"/>
      <c r="X80" s="107"/>
      <c r="Y80" s="262"/>
      <c r="Z80" s="263"/>
      <c r="AA80" s="191">
        <f t="shared" si="29"/>
        <v>-404.76501305483134</v>
      </c>
      <c r="AB80" s="192">
        <f t="shared" si="30"/>
        <v>0.88756527415143571</v>
      </c>
      <c r="AC80" s="268"/>
    </row>
    <row r="81" spans="1:29" ht="15.75" customHeight="1">
      <c r="A81" s="272"/>
      <c r="B81" s="92" t="s">
        <v>179</v>
      </c>
      <c r="C81" s="286" t="s">
        <v>192</v>
      </c>
      <c r="D81" s="286"/>
      <c r="E81" s="93">
        <v>38</v>
      </c>
      <c r="F81" s="98">
        <v>5193</v>
      </c>
      <c r="G81" s="115">
        <f t="shared" si="31"/>
        <v>197334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3195.1461288668602</v>
      </c>
      <c r="N81" s="99">
        <f t="shared" si="25"/>
        <v>152.14981566032668</v>
      </c>
      <c r="O81" s="120">
        <f t="shared" si="26"/>
        <v>0</v>
      </c>
      <c r="P81" s="121">
        <f t="shared" si="27"/>
        <v>-19.278755768244736</v>
      </c>
      <c r="Q81" s="122">
        <f t="shared" si="28"/>
        <v>0.88754059135190566</v>
      </c>
      <c r="R81" s="277"/>
      <c r="S81" s="1">
        <v>0.6413078703703704</v>
      </c>
      <c r="T81" s="2">
        <v>0.70902777777777781</v>
      </c>
      <c r="U81" s="104">
        <v>8.3500000000000263</v>
      </c>
      <c r="V81" s="105">
        <v>97.516666666666666</v>
      </c>
      <c r="W81" s="106"/>
      <c r="X81" s="107"/>
      <c r="Y81" s="262"/>
      <c r="Z81" s="263"/>
      <c r="AA81" s="191">
        <f t="shared" si="29"/>
        <v>-404.85387113313982</v>
      </c>
      <c r="AB81" s="192">
        <f t="shared" si="30"/>
        <v>0.88754059135190566</v>
      </c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3091.2357490781919</v>
      </c>
      <c r="N89" s="139">
        <f>M89/L89</f>
        <v>152.86330627309741</v>
      </c>
      <c r="O89" s="140">
        <f>L89-I89</f>
        <v>0</v>
      </c>
      <c r="P89" s="141">
        <f>N89-K89</f>
        <v>-25.158671748880607</v>
      </c>
      <c r="Q89" s="142">
        <f>N89/K89</f>
        <v>0.8586765969661645</v>
      </c>
      <c r="R89" s="278"/>
      <c r="S89" s="143">
        <f>S73</f>
        <v>0.16666666666666666</v>
      </c>
      <c r="T89" s="144">
        <f>INDEX(T73:T88,COUNTA(T73:T88))</f>
        <v>0.70902777777777781</v>
      </c>
      <c r="U89" s="145"/>
      <c r="V89" s="156"/>
      <c r="W89" s="135"/>
      <c r="X89" s="139"/>
      <c r="Y89" s="265"/>
      <c r="Z89" s="266"/>
      <c r="AA89" s="157">
        <f>M89-J89</f>
        <v>-508.76425092180807</v>
      </c>
      <c r="AB89" s="142">
        <f>M89/J89</f>
        <v>0.85867659696616438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2068</v>
      </c>
      <c r="G90" s="159">
        <f t="shared" ref="G90:G93" si="37">E90*F90</f>
        <v>70787.64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2570.7182320442002</v>
      </c>
      <c r="N90" s="163">
        <f>M90/L90</f>
        <v>160.66988950276252</v>
      </c>
      <c r="O90" s="165">
        <f>L90-I90</f>
        <v>0</v>
      </c>
      <c r="P90" s="166">
        <f>N90-K90</f>
        <v>-26.830110497237484</v>
      </c>
      <c r="Q90" s="152">
        <f>N90/K90</f>
        <v>0.85690607734806679</v>
      </c>
      <c r="R90" s="276">
        <f>Q106</f>
        <v>0.86348865060808622</v>
      </c>
      <c r="S90" s="167">
        <v>0.25</v>
      </c>
      <c r="T90" s="168">
        <v>0.2835185185185185</v>
      </c>
      <c r="U90" s="169"/>
      <c r="V90" s="170">
        <v>48.266666666666644</v>
      </c>
      <c r="W90" s="173"/>
      <c r="X90" s="151"/>
      <c r="Y90" s="279"/>
      <c r="Z90" s="280"/>
      <c r="AA90" s="109">
        <f>M90-J90</f>
        <v>-429.28176795579975</v>
      </c>
      <c r="AB90" s="152">
        <f>M90/J90</f>
        <v>0.85690607734806679</v>
      </c>
      <c r="AC90" s="267">
        <f>AB106</f>
        <v>0.86348865060808622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1624</v>
      </c>
      <c r="G91" s="95">
        <f t="shared" si="37"/>
        <v>56466.48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2560.8409986859374</v>
      </c>
      <c r="N91" s="99">
        <f>M91/L91</f>
        <v>232.80372715326703</v>
      </c>
      <c r="O91" s="101">
        <f>L91-I91</f>
        <v>0</v>
      </c>
      <c r="P91" s="102">
        <f>N91-K91</f>
        <v>-39.923545574005715</v>
      </c>
      <c r="Q91" s="103">
        <f>N91/K91</f>
        <v>0.85361366622864576</v>
      </c>
      <c r="R91" s="277"/>
      <c r="S91" s="1">
        <v>0.28680555555555554</v>
      </c>
      <c r="T91" s="2">
        <v>0.31322916666666667</v>
      </c>
      <c r="U91" s="104">
        <v>4.7333333333333272</v>
      </c>
      <c r="V91" s="105">
        <v>38.050000000000033</v>
      </c>
      <c r="W91" s="106"/>
      <c r="X91" s="107"/>
      <c r="Y91" s="262"/>
      <c r="Z91" s="263"/>
      <c r="AA91" s="111">
        <f>M91-J91</f>
        <v>-439.15900131406261</v>
      </c>
      <c r="AB91" s="103">
        <f>M91/J91</f>
        <v>0.85361366622864576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4206</v>
      </c>
      <c r="G92" s="95">
        <f t="shared" si="37"/>
        <v>153140.46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>F92/V92*60</f>
        <v>2844.5613375915818</v>
      </c>
      <c r="N92" s="99">
        <f>M92/L92</f>
        <v>258.59648523559832</v>
      </c>
      <c r="O92" s="101">
        <f>L92-I92</f>
        <v>0</v>
      </c>
      <c r="P92" s="102">
        <f>N92-K92</f>
        <v>-38.948969309856238</v>
      </c>
      <c r="Q92" s="103">
        <f>N92/K92</f>
        <v>0.86909909489507531</v>
      </c>
      <c r="R92" s="277"/>
      <c r="S92" s="1">
        <v>0.38630787037037034</v>
      </c>
      <c r="T92" s="2">
        <v>0.44791666666666669</v>
      </c>
      <c r="U92" s="104">
        <v>7.8999999999999559</v>
      </c>
      <c r="V92" s="105">
        <v>88.716666666666725</v>
      </c>
      <c r="W92" s="106">
        <v>0.44791666666666669</v>
      </c>
      <c r="X92" s="107">
        <v>0.48619212962962965</v>
      </c>
      <c r="Y92" s="262"/>
      <c r="Z92" s="263"/>
      <c r="AA92" s="111">
        <f>M92-J92</f>
        <v>-428.43866240841817</v>
      </c>
      <c r="AB92" s="103">
        <f>M92/J92</f>
        <v>0.86909909489507542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5566</v>
      </c>
      <c r="G93" s="115">
        <f t="shared" si="37"/>
        <v>199429.78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2857.2080422073309</v>
      </c>
      <c r="N93" s="99">
        <f>M93/L93</f>
        <v>238.10067018394423</v>
      </c>
      <c r="O93" s="101">
        <f>L93-I93</f>
        <v>0</v>
      </c>
      <c r="P93" s="102">
        <f>N93-K93</f>
        <v>-34.649329816055769</v>
      </c>
      <c r="Q93" s="103">
        <f>N93/K93</f>
        <v>0.87296304375414935</v>
      </c>
      <c r="R93" s="277"/>
      <c r="S93" s="1">
        <v>0.48619212962962965</v>
      </c>
      <c r="T93" s="2">
        <v>0.56736111111111109</v>
      </c>
      <c r="U93" s="104">
        <v>55.116666666666674</v>
      </c>
      <c r="V93" s="105">
        <v>116.88333333333327</v>
      </c>
      <c r="W93" s="106"/>
      <c r="X93" s="107"/>
      <c r="Y93" s="262"/>
      <c r="Z93" s="263"/>
      <c r="AA93" s="111">
        <f>M93-J93</f>
        <v>-415.79195779266911</v>
      </c>
      <c r="AB93" s="103">
        <f>M93/J93</f>
        <v>0.87296304375414935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2708.3321526322625</v>
      </c>
      <c r="N106" s="139">
        <f t="shared" ref="N106:N111" si="41">M106/L106</f>
        <v>216.66657221058099</v>
      </c>
      <c r="O106" s="140">
        <f t="shared" ref="O106:O111" si="42">L106-I106</f>
        <v>0</v>
      </c>
      <c r="P106" s="141">
        <f t="shared" ref="P106:P111" si="43">N106-K106</f>
        <v>-34.253427789418993</v>
      </c>
      <c r="Q106" s="142">
        <f t="shared" ref="Q106:Q111" si="44">N106/K106</f>
        <v>0.86348865060808622</v>
      </c>
      <c r="R106" s="278"/>
      <c r="S106" s="143">
        <f>S90</f>
        <v>0.25</v>
      </c>
      <c r="T106" s="144">
        <f>INDEX(T90:T105,COUNTA(T90:T105))</f>
        <v>0.56736111111111109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-428.16784736773752</v>
      </c>
      <c r="AB106" s="142">
        <f t="shared" ref="AB106:AB111" si="46">M106/J106</f>
        <v>0.86348865060808622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972</v>
      </c>
      <c r="G107" s="159">
        <f t="shared" ref="G107:G111" si="47">E107*F107</f>
        <v>25884.36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2209.0909090909117</v>
      </c>
      <c r="N107" s="163">
        <f t="shared" si="41"/>
        <v>368.18181818181864</v>
      </c>
      <c r="O107" s="165">
        <f t="shared" si="42"/>
        <v>0</v>
      </c>
      <c r="P107" s="166">
        <f t="shared" si="43"/>
        <v>-65.151515151514673</v>
      </c>
      <c r="Q107" s="152">
        <f t="shared" si="44"/>
        <v>0.8496503496503508</v>
      </c>
      <c r="R107" s="276">
        <f>Q123</f>
        <v>0.85700017353996494</v>
      </c>
      <c r="S107" s="193">
        <v>0.24305555555555558</v>
      </c>
      <c r="T107" s="194">
        <v>0.26138888888888889</v>
      </c>
      <c r="U107" s="169"/>
      <c r="V107" s="170">
        <v>26.39999999999997</v>
      </c>
      <c r="W107" s="168"/>
      <c r="X107" s="171"/>
      <c r="Y107" s="279"/>
      <c r="Z107" s="280"/>
      <c r="AA107" s="109">
        <f t="shared" si="45"/>
        <v>-390.90909090908826</v>
      </c>
      <c r="AB107" s="152">
        <f t="shared" si="46"/>
        <v>0.84965034965035069</v>
      </c>
      <c r="AC107" s="267">
        <f>AB123</f>
        <v>0.85700017353996494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2574</v>
      </c>
      <c r="G108" s="95">
        <f t="shared" si="47"/>
        <v>78764.400000000009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2244.7674418604665</v>
      </c>
      <c r="N108" s="99">
        <f t="shared" si="41"/>
        <v>374.12790697674444</v>
      </c>
      <c r="O108" s="101">
        <f t="shared" si="42"/>
        <v>0</v>
      </c>
      <c r="P108" s="102">
        <f t="shared" si="43"/>
        <v>-59.205426356588873</v>
      </c>
      <c r="Q108" s="103">
        <f t="shared" si="44"/>
        <v>0.86337209302325646</v>
      </c>
      <c r="R108" s="277"/>
      <c r="S108" s="1">
        <v>0.26680555555555557</v>
      </c>
      <c r="T108" s="2">
        <v>0.31458333333333333</v>
      </c>
      <c r="U108" s="104">
        <v>7.8000000000000203</v>
      </c>
      <c r="V108" s="105">
        <v>68.799999999999969</v>
      </c>
      <c r="W108" s="106"/>
      <c r="X108" s="113"/>
      <c r="Y108" s="262"/>
      <c r="Z108" s="263"/>
      <c r="AA108" s="111">
        <f t="shared" si="45"/>
        <v>-355.23255813953347</v>
      </c>
      <c r="AB108" s="103">
        <f t="shared" si="46"/>
        <v>0.86337209302325635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1996</v>
      </c>
      <c r="G109" s="95">
        <f t="shared" si="47"/>
        <v>49361.08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2231.5527950310552</v>
      </c>
      <c r="N109" s="99">
        <f t="shared" si="41"/>
        <v>371.92546583850918</v>
      </c>
      <c r="O109" s="101">
        <f t="shared" si="42"/>
        <v>0</v>
      </c>
      <c r="P109" s="102">
        <f t="shared" si="43"/>
        <v>-61.407867494824131</v>
      </c>
      <c r="Q109" s="103">
        <f t="shared" si="44"/>
        <v>0.85828953655040585</v>
      </c>
      <c r="R109" s="277"/>
      <c r="S109" s="1">
        <v>0.31759259259259259</v>
      </c>
      <c r="T109" s="2">
        <v>0.35486111111111113</v>
      </c>
      <c r="U109" s="104">
        <v>4.3333333333333446</v>
      </c>
      <c r="V109" s="105">
        <v>53.666666666666686</v>
      </c>
      <c r="W109" s="106"/>
      <c r="X109" s="107"/>
      <c r="Y109" s="262"/>
      <c r="Z109" s="263"/>
      <c r="AA109" s="111">
        <f t="shared" si="45"/>
        <v>-368.44720496894479</v>
      </c>
      <c r="AB109" s="103">
        <f t="shared" si="46"/>
        <v>0.85828953655040585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1542</v>
      </c>
      <c r="G110" s="95">
        <f t="shared" si="47"/>
        <v>38457.480000000003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2225.8219727345604</v>
      </c>
      <c r="N110" s="99">
        <f t="shared" si="41"/>
        <v>370.9703287890934</v>
      </c>
      <c r="O110" s="101">
        <f t="shared" si="42"/>
        <v>0</v>
      </c>
      <c r="P110" s="102">
        <f t="shared" si="43"/>
        <v>-62.363004544239914</v>
      </c>
      <c r="Q110" s="103">
        <f t="shared" si="44"/>
        <v>0.85608537412867713</v>
      </c>
      <c r="R110" s="277"/>
      <c r="S110" s="1">
        <v>0.35863425925925924</v>
      </c>
      <c r="T110" s="2">
        <v>0.38750000000000001</v>
      </c>
      <c r="U110" s="104">
        <v>5.4333333333332767</v>
      </c>
      <c r="V110" s="105">
        <v>41.56666666666672</v>
      </c>
      <c r="W110" s="106"/>
      <c r="X110" s="113"/>
      <c r="Y110" s="262"/>
      <c r="Z110" s="263"/>
      <c r="AA110" s="111">
        <f t="shared" si="45"/>
        <v>-374.1780272654396</v>
      </c>
      <c r="AB110" s="103">
        <f t="shared" si="46"/>
        <v>0.85608537412867702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2039</v>
      </c>
      <c r="G111" s="95">
        <f t="shared" si="47"/>
        <v>50424.47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2229.76913730255</v>
      </c>
      <c r="N111" s="99">
        <f t="shared" si="41"/>
        <v>371.62818955042502</v>
      </c>
      <c r="O111" s="101">
        <f t="shared" si="42"/>
        <v>0</v>
      </c>
      <c r="P111" s="102">
        <f t="shared" si="43"/>
        <v>-61.705143782908294</v>
      </c>
      <c r="Q111" s="103">
        <f t="shared" si="44"/>
        <v>0.85760351434713467</v>
      </c>
      <c r="R111" s="277"/>
      <c r="S111" s="1">
        <v>0.39245370370370369</v>
      </c>
      <c r="T111" s="2">
        <v>0.43055555555555558</v>
      </c>
      <c r="U111" s="104">
        <v>7.1333333333333027</v>
      </c>
      <c r="V111" s="105">
        <v>54.866666666666717</v>
      </c>
      <c r="W111" s="106"/>
      <c r="X111" s="113"/>
      <c r="Y111" s="262"/>
      <c r="Z111" s="263"/>
      <c r="AA111" s="111">
        <f t="shared" si="45"/>
        <v>-370.23086269744999</v>
      </c>
      <c r="AB111" s="103">
        <f t="shared" si="46"/>
        <v>0.85760351434713467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2600</v>
      </c>
      <c r="K123" s="139">
        <f t="shared" ref="K123" si="49">J123/I123</f>
        <v>433.33333333333331</v>
      </c>
      <c r="L123" s="137">
        <f t="shared" ref="L123:M123" si="50">AVERAGE(L107:L122)</f>
        <v>6</v>
      </c>
      <c r="M123" s="138">
        <f t="shared" si="50"/>
        <v>2228.2004512039089</v>
      </c>
      <c r="N123" s="139">
        <f>M123/L123</f>
        <v>371.36674186731813</v>
      </c>
      <c r="O123" s="140">
        <f>L123-I123</f>
        <v>0</v>
      </c>
      <c r="P123" s="141">
        <f>N123-K123</f>
        <v>-61.966591466015188</v>
      </c>
      <c r="Q123" s="142">
        <f>N123/K123</f>
        <v>0.85700017353996494</v>
      </c>
      <c r="R123" s="278"/>
      <c r="S123" s="143">
        <f>S107</f>
        <v>0.24305555555555558</v>
      </c>
      <c r="T123" s="144">
        <f>INDEX(T107:T122,COUNTA(T107:T122))</f>
        <v>0.43055555555555558</v>
      </c>
      <c r="U123" s="145"/>
      <c r="V123" s="156"/>
      <c r="W123" s="135"/>
      <c r="X123" s="139"/>
      <c r="Y123" s="265"/>
      <c r="Z123" s="266"/>
      <c r="AA123" s="157">
        <f>M123-J123</f>
        <v>-371.79954879609113</v>
      </c>
      <c r="AB123" s="142">
        <f>M123/J123</f>
        <v>0.85700017353996494</v>
      </c>
      <c r="AC123" s="269"/>
    </row>
    <row r="124" spans="1:29" ht="15.75" customHeight="1">
      <c r="A124" s="281" t="s">
        <v>204</v>
      </c>
      <c r="B124" s="183" t="s">
        <v>169</v>
      </c>
      <c r="C124" s="274" t="s">
        <v>206</v>
      </c>
      <c r="D124" s="275"/>
      <c r="E124" s="158">
        <v>44.3</v>
      </c>
      <c r="F124" s="87">
        <v>2081</v>
      </c>
      <c r="G124" s="159">
        <f t="shared" ref="G124:G125" si="51">E124*F124</f>
        <v>92188.299999999988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1719.0454336851792</v>
      </c>
      <c r="N124" s="163">
        <f>M124/L124</f>
        <v>101.12031962853996</v>
      </c>
      <c r="O124" s="165">
        <f>L124-I124</f>
        <v>0</v>
      </c>
      <c r="P124" s="166">
        <f>N124-K124</f>
        <v>-16.526739194989446</v>
      </c>
      <c r="Q124" s="152">
        <f>N124/K124</f>
        <v>0.85952271684258974</v>
      </c>
      <c r="R124" s="276">
        <f>Q140</f>
        <v>0.85812674303668002</v>
      </c>
      <c r="S124" s="167">
        <v>0.708587962962963</v>
      </c>
      <c r="T124" s="168">
        <v>0.75902777777777775</v>
      </c>
      <c r="U124" s="169"/>
      <c r="V124" s="170">
        <v>72.633333333333226</v>
      </c>
      <c r="W124" s="168"/>
      <c r="X124" s="171"/>
      <c r="Y124" s="279"/>
      <c r="Z124" s="280"/>
      <c r="AA124" s="109">
        <f>M124-J124</f>
        <v>-280.9545663148208</v>
      </c>
      <c r="AB124" s="152">
        <f>M124/J124</f>
        <v>0.85952271684258963</v>
      </c>
      <c r="AC124" s="267">
        <f>AB140</f>
        <v>0.85812674303667991</v>
      </c>
    </row>
    <row r="125" spans="1:29" ht="15.75" customHeight="1">
      <c r="A125" s="282"/>
      <c r="B125" s="153" t="s">
        <v>169</v>
      </c>
      <c r="C125" s="260" t="s">
        <v>223</v>
      </c>
      <c r="D125" s="261"/>
      <c r="E125" s="93">
        <v>50.67</v>
      </c>
      <c r="F125" s="94">
        <v>2475</v>
      </c>
      <c r="G125" s="95">
        <f t="shared" si="51"/>
        <v>125408.25</v>
      </c>
      <c r="H125" s="96"/>
      <c r="I125" s="97">
        <v>20</v>
      </c>
      <c r="J125" s="98">
        <v>2000</v>
      </c>
      <c r="K125" s="99">
        <f t="shared" ref="K125" si="52">J125/I125</f>
        <v>100</v>
      </c>
      <c r="L125" s="100">
        <v>20</v>
      </c>
      <c r="M125" s="98">
        <f>F125/V125*60</f>
        <v>1713.4615384615404</v>
      </c>
      <c r="N125" s="99">
        <f>M125/L125</f>
        <v>85.673076923077019</v>
      </c>
      <c r="O125" s="101">
        <f>L125-I125</f>
        <v>0</v>
      </c>
      <c r="P125" s="102">
        <f>N125-K125</f>
        <v>-14.326923076922981</v>
      </c>
      <c r="Q125" s="103">
        <f>N125/K125</f>
        <v>0.85673076923077018</v>
      </c>
      <c r="R125" s="277"/>
      <c r="S125" s="1">
        <v>0.76342592592592595</v>
      </c>
      <c r="T125" s="2">
        <v>0.82361111111111107</v>
      </c>
      <c r="U125" s="104">
        <v>6.3333333333334174</v>
      </c>
      <c r="V125" s="105">
        <v>86.666666666666572</v>
      </c>
      <c r="W125" s="106"/>
      <c r="X125" s="107"/>
      <c r="Y125" s="262"/>
      <c r="Z125" s="263"/>
      <c r="AA125" s="111">
        <f>M125-J125</f>
        <v>-286.53846153845961</v>
      </c>
      <c r="AB125" s="103">
        <f>M125/J125</f>
        <v>0.85673076923077018</v>
      </c>
      <c r="AC125" s="268"/>
    </row>
    <row r="126" spans="1:29" ht="15.75" customHeight="1">
      <c r="A126" s="282"/>
      <c r="B126" s="153"/>
      <c r="C126" s="260"/>
      <c r="D126" s="261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7"/>
      <c r="S126" s="1"/>
      <c r="T126" s="2"/>
      <c r="U126" s="104"/>
      <c r="V126" s="105"/>
      <c r="W126" s="106"/>
      <c r="X126" s="107"/>
      <c r="Y126" s="262"/>
      <c r="Z126" s="263"/>
      <c r="AA126" s="111"/>
      <c r="AB126" s="103"/>
      <c r="AC126" s="268"/>
    </row>
    <row r="127" spans="1:29" ht="15.75" customHeight="1">
      <c r="A127" s="282"/>
      <c r="B127" s="153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153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153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153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17"/>
      <c r="T130" s="118"/>
      <c r="U130" s="104"/>
      <c r="V130" s="105"/>
      <c r="W130" s="118"/>
      <c r="X130" s="190"/>
      <c r="Y130" s="262"/>
      <c r="Z130" s="263"/>
      <c r="AA130" s="111"/>
      <c r="AB130" s="103"/>
      <c r="AC130" s="268"/>
    </row>
    <row r="131" spans="1:29" ht="15.75" customHeight="1">
      <c r="A131" s="282"/>
      <c r="B131" s="153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17"/>
      <c r="T131" s="118"/>
      <c r="U131" s="104"/>
      <c r="V131" s="105"/>
      <c r="W131" s="118"/>
      <c r="X131" s="190"/>
      <c r="Y131" s="262"/>
      <c r="Z131" s="263"/>
      <c r="AA131" s="111"/>
      <c r="AB131" s="103"/>
      <c r="AC131" s="268"/>
    </row>
    <row r="132" spans="1:29" ht="15.75" customHeight="1">
      <c r="A132" s="282"/>
      <c r="B132" s="153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17"/>
      <c r="T132" s="118"/>
      <c r="U132" s="104"/>
      <c r="V132" s="105"/>
      <c r="W132" s="118"/>
      <c r="X132" s="190"/>
      <c r="Y132" s="262"/>
      <c r="Z132" s="263"/>
      <c r="AA132" s="111"/>
      <c r="AB132" s="103"/>
      <c r="AC132" s="268"/>
    </row>
    <row r="133" spans="1:29" ht="15.75" customHeight="1">
      <c r="A133" s="282"/>
      <c r="B133" s="153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17"/>
      <c r="T133" s="118"/>
      <c r="U133" s="104"/>
      <c r="V133" s="105"/>
      <c r="W133" s="118"/>
      <c r="X133" s="190"/>
      <c r="Y133" s="262"/>
      <c r="Z133" s="263"/>
      <c r="AA133" s="111"/>
      <c r="AB133" s="103"/>
      <c r="AC133" s="268"/>
    </row>
    <row r="134" spans="1:29" ht="15.75" customHeight="1">
      <c r="A134" s="282"/>
      <c r="B134" s="153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17"/>
      <c r="T134" s="118"/>
      <c r="U134" s="104"/>
      <c r="V134" s="105"/>
      <c r="W134" s="118"/>
      <c r="X134" s="190"/>
      <c r="Y134" s="262"/>
      <c r="Z134" s="263"/>
      <c r="AA134" s="111"/>
      <c r="AB134" s="103"/>
      <c r="AC134" s="268"/>
    </row>
    <row r="135" spans="1:29" ht="15.75" customHeight="1">
      <c r="A135" s="282"/>
      <c r="B135" s="153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17"/>
      <c r="T135" s="118"/>
      <c r="U135" s="104"/>
      <c r="V135" s="105"/>
      <c r="W135" s="118"/>
      <c r="X135" s="190"/>
      <c r="Y135" s="262"/>
      <c r="Z135" s="263"/>
      <c r="AA135" s="111"/>
      <c r="AB135" s="103"/>
      <c r="AC135" s="268"/>
    </row>
    <row r="136" spans="1:29" ht="15.75" customHeight="1">
      <c r="A136" s="282"/>
      <c r="B136" s="153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17"/>
      <c r="T136" s="118"/>
      <c r="U136" s="104"/>
      <c r="V136" s="105"/>
      <c r="W136" s="118"/>
      <c r="X136" s="190"/>
      <c r="Y136" s="262"/>
      <c r="Z136" s="263"/>
      <c r="AA136" s="111"/>
      <c r="AB136" s="103"/>
      <c r="AC136" s="268"/>
    </row>
    <row r="137" spans="1:29" ht="15.75" customHeight="1">
      <c r="A137" s="282"/>
      <c r="B137" s="153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17"/>
      <c r="T137" s="118"/>
      <c r="U137" s="104"/>
      <c r="V137" s="105"/>
      <c r="W137" s="118"/>
      <c r="X137" s="190"/>
      <c r="Y137" s="262"/>
      <c r="Z137" s="263"/>
      <c r="AA137" s="111"/>
      <c r="AB137" s="103"/>
      <c r="AC137" s="268"/>
    </row>
    <row r="138" spans="1:29" ht="15.75" customHeight="1">
      <c r="A138" s="282"/>
      <c r="B138" s="153"/>
      <c r="C138" s="260"/>
      <c r="D138" s="261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17"/>
      <c r="T138" s="118"/>
      <c r="U138" s="104"/>
      <c r="V138" s="105"/>
      <c r="W138" s="118"/>
      <c r="X138" s="190"/>
      <c r="Y138" s="262"/>
      <c r="Z138" s="263"/>
      <c r="AA138" s="111"/>
      <c r="AB138" s="103"/>
      <c r="AC138" s="268"/>
    </row>
    <row r="139" spans="1:29" ht="15.75" customHeight="1">
      <c r="A139" s="282"/>
      <c r="B139" s="153"/>
      <c r="C139" s="260"/>
      <c r="D139" s="261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18.5</v>
      </c>
      <c r="J140" s="138">
        <f t="shared" si="53"/>
        <v>2000</v>
      </c>
      <c r="K140" s="139">
        <f t="shared" ref="K140" si="54">J140/I140</f>
        <v>108.10810810810811</v>
      </c>
      <c r="L140" s="137">
        <f t="shared" ref="L140:M140" si="55">AVERAGE(L124:L139)</f>
        <v>18.5</v>
      </c>
      <c r="M140" s="138">
        <f t="shared" si="55"/>
        <v>1716.2534860733599</v>
      </c>
      <c r="N140" s="139">
        <f>M140/L140</f>
        <v>92.770458706668109</v>
      </c>
      <c r="O140" s="140">
        <f>L140-I140</f>
        <v>0</v>
      </c>
      <c r="P140" s="141">
        <f>N140-K140</f>
        <v>-15.337649401440004</v>
      </c>
      <c r="Q140" s="142">
        <f>N140/K140</f>
        <v>0.85812674303668002</v>
      </c>
      <c r="R140" s="278"/>
      <c r="S140" s="143">
        <f>S124</f>
        <v>0.708587962962963</v>
      </c>
      <c r="T140" s="144">
        <f>INDEX(T124:T139,COUNTA(T124:T139))</f>
        <v>0.82361111111111107</v>
      </c>
      <c r="U140" s="145"/>
      <c r="V140" s="156"/>
      <c r="W140" s="135"/>
      <c r="X140" s="139"/>
      <c r="Y140" s="265"/>
      <c r="Z140" s="266"/>
      <c r="AA140" s="157">
        <f>M140-J140</f>
        <v>-283.74651392664009</v>
      </c>
      <c r="AB140" s="142">
        <f>M140/J140</f>
        <v>0.85812674303667991</v>
      </c>
      <c r="AC140" s="269"/>
    </row>
    <row r="141" spans="1:29" ht="15.75" customHeight="1">
      <c r="A141" s="270" t="s">
        <v>210</v>
      </c>
      <c r="B141" s="183" t="s">
        <v>169</v>
      </c>
      <c r="C141" s="274" t="s">
        <v>205</v>
      </c>
      <c r="D141" s="275"/>
      <c r="E141" s="158">
        <v>56.79</v>
      </c>
      <c r="F141" s="169">
        <v>2487</v>
      </c>
      <c r="G141" s="159">
        <f t="shared" ref="G141:G142" si="56">E141*F141</f>
        <v>141236.73000000001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1723.4263715110685</v>
      </c>
      <c r="N141" s="163">
        <f>M141/L141</f>
        <v>74.931581370046459</v>
      </c>
      <c r="O141" s="165">
        <f>L141-I141</f>
        <v>0</v>
      </c>
      <c r="P141" s="166">
        <f>N141-K141</f>
        <v>-12.024940369083978</v>
      </c>
      <c r="Q141" s="152">
        <f>N141/K141</f>
        <v>0.86171318575553424</v>
      </c>
      <c r="R141" s="276">
        <f>Q157</f>
        <v>0.86054056578973148</v>
      </c>
      <c r="S141" s="167">
        <v>0.70862268518518523</v>
      </c>
      <c r="T141" s="168">
        <v>0.76875000000000004</v>
      </c>
      <c r="U141" s="169"/>
      <c r="V141" s="170">
        <v>86.583333333333329</v>
      </c>
      <c r="W141" s="87"/>
      <c r="X141" s="88"/>
      <c r="Y141" s="279"/>
      <c r="Z141" s="280"/>
      <c r="AA141" s="109">
        <f>M141-J141</f>
        <v>-276.57362848893149</v>
      </c>
      <c r="AB141" s="152">
        <f>M141/J141</f>
        <v>0.86171318575553424</v>
      </c>
      <c r="AC141" s="352">
        <f>AB157</f>
        <v>0.86054056578973148</v>
      </c>
    </row>
    <row r="142" spans="1:29" ht="15.75" customHeight="1">
      <c r="A142" s="271"/>
      <c r="B142" s="153" t="s">
        <v>169</v>
      </c>
      <c r="C142" s="260" t="s">
        <v>202</v>
      </c>
      <c r="D142" s="261"/>
      <c r="E142" s="93">
        <v>56.87</v>
      </c>
      <c r="F142" s="104">
        <v>2115</v>
      </c>
      <c r="G142" s="95">
        <f t="shared" si="56"/>
        <v>120280.04999999999</v>
      </c>
      <c r="H142" s="96"/>
      <c r="I142" s="97">
        <v>23</v>
      </c>
      <c r="J142" s="98">
        <v>2000</v>
      </c>
      <c r="K142" s="99">
        <f t="shared" ref="K142" si="57">J142/I142</f>
        <v>86.956521739130437</v>
      </c>
      <c r="L142" s="100">
        <v>23</v>
      </c>
      <c r="M142" s="98">
        <f>F142/V142*60</f>
        <v>1718.7358916478572</v>
      </c>
      <c r="N142" s="99">
        <f>M142/L142</f>
        <v>74.727647462950316</v>
      </c>
      <c r="O142" s="101">
        <f>L142-I142</f>
        <v>0</v>
      </c>
      <c r="P142" s="102">
        <f>N142-K142</f>
        <v>-12.228874276180122</v>
      </c>
      <c r="Q142" s="103">
        <f>N142/K142</f>
        <v>0.85936794582392861</v>
      </c>
      <c r="R142" s="277"/>
      <c r="S142" s="1">
        <v>0.77303240740740742</v>
      </c>
      <c r="T142" s="2">
        <v>0.82430555555555551</v>
      </c>
      <c r="U142" s="104">
        <v>6.1666666666666181</v>
      </c>
      <c r="V142" s="105">
        <v>73.833333333333258</v>
      </c>
      <c r="W142" s="106"/>
      <c r="X142" s="107"/>
      <c r="Y142" s="262"/>
      <c r="Z142" s="263"/>
      <c r="AA142" s="111">
        <f>M142-J142</f>
        <v>-281.26410835214278</v>
      </c>
      <c r="AB142" s="103">
        <f>M142/J142</f>
        <v>0.85936794582392861</v>
      </c>
      <c r="AC142" s="294"/>
    </row>
    <row r="143" spans="1:29" ht="15.75" customHeight="1">
      <c r="A143" s="271"/>
      <c r="B143" s="153"/>
      <c r="C143" s="260"/>
      <c r="D143" s="261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94"/>
    </row>
    <row r="144" spans="1:29" ht="15.75" customHeight="1">
      <c r="A144" s="271"/>
      <c r="B144" s="153"/>
      <c r="C144" s="260"/>
      <c r="D144" s="261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94"/>
    </row>
    <row r="145" spans="1:29" ht="15.75" customHeight="1">
      <c r="A145" s="272"/>
      <c r="B145" s="153"/>
      <c r="C145" s="260"/>
      <c r="D145" s="261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94"/>
    </row>
    <row r="146" spans="1:29" ht="15.75" customHeight="1">
      <c r="A146" s="272"/>
      <c r="B146" s="153"/>
      <c r="C146" s="260"/>
      <c r="D146" s="261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94"/>
    </row>
    <row r="147" spans="1:29" ht="15.75" customHeight="1">
      <c r="A147" s="272"/>
      <c r="B147" s="153"/>
      <c r="C147" s="260"/>
      <c r="D147" s="261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94"/>
    </row>
    <row r="148" spans="1:29" ht="15.75" customHeight="1">
      <c r="A148" s="272"/>
      <c r="B148" s="153"/>
      <c r="C148" s="260"/>
      <c r="D148" s="261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94"/>
    </row>
    <row r="149" spans="1:29" ht="15.75" customHeight="1">
      <c r="A149" s="272"/>
      <c r="B149" s="153"/>
      <c r="C149" s="260"/>
      <c r="D149" s="261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94"/>
    </row>
    <row r="150" spans="1:29" ht="15.75" customHeight="1">
      <c r="A150" s="272"/>
      <c r="B150" s="153"/>
      <c r="C150" s="260"/>
      <c r="D150" s="261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94"/>
    </row>
    <row r="151" spans="1:29" ht="15.75" customHeight="1">
      <c r="A151" s="272"/>
      <c r="B151" s="153"/>
      <c r="C151" s="260"/>
      <c r="D151" s="261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07"/>
      <c r="Y151" s="262"/>
      <c r="Z151" s="263"/>
      <c r="AA151" s="111"/>
      <c r="AB151" s="103"/>
      <c r="AC151" s="294"/>
    </row>
    <row r="152" spans="1:29" ht="15.75" customHeight="1">
      <c r="A152" s="272"/>
      <c r="B152" s="153"/>
      <c r="C152" s="260"/>
      <c r="D152" s="261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07"/>
      <c r="Y152" s="262"/>
      <c r="Z152" s="263"/>
      <c r="AA152" s="111"/>
      <c r="AB152" s="103"/>
      <c r="AC152" s="294"/>
    </row>
    <row r="153" spans="1:29" ht="15.75" customHeight="1">
      <c r="A153" s="272"/>
      <c r="B153" s="153"/>
      <c r="C153" s="260"/>
      <c r="D153" s="261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07"/>
      <c r="Y153" s="262"/>
      <c r="Z153" s="263"/>
      <c r="AA153" s="111"/>
      <c r="AB153" s="103"/>
      <c r="AC153" s="294"/>
    </row>
    <row r="154" spans="1:29" ht="15.75" customHeight="1">
      <c r="A154" s="272"/>
      <c r="B154" s="153"/>
      <c r="C154" s="260"/>
      <c r="D154" s="261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84"/>
      <c r="X154" s="185"/>
      <c r="Y154" s="262"/>
      <c r="Z154" s="263"/>
      <c r="AA154" s="111"/>
      <c r="AB154" s="103"/>
      <c r="AC154" s="294"/>
    </row>
    <row r="155" spans="1:29" ht="15.75" customHeight="1">
      <c r="A155" s="272"/>
      <c r="B155" s="153"/>
      <c r="C155" s="260"/>
      <c r="D155" s="261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86"/>
      <c r="X155" s="187"/>
      <c r="Y155" s="262"/>
      <c r="Z155" s="263"/>
      <c r="AA155" s="111"/>
      <c r="AB155" s="103"/>
      <c r="AC155" s="294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"/>
      <c r="T156" s="2"/>
      <c r="U156" s="129"/>
      <c r="V156" s="105"/>
      <c r="W156" s="186"/>
      <c r="X156" s="187"/>
      <c r="Y156" s="262"/>
      <c r="Z156" s="263"/>
      <c r="AA156" s="111"/>
      <c r="AB156" s="103"/>
      <c r="AC156" s="294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23</v>
      </c>
      <c r="J157" s="138">
        <f t="shared" si="58"/>
        <v>2000</v>
      </c>
      <c r="K157" s="139">
        <f t="shared" ref="K157" si="59">J157/I157</f>
        <v>86.956521739130437</v>
      </c>
      <c r="L157" s="137">
        <f t="shared" ref="L157:M157" si="60">AVERAGE(L141:L156)</f>
        <v>23</v>
      </c>
      <c r="M157" s="138">
        <f t="shared" si="60"/>
        <v>1721.0811315794629</v>
      </c>
      <c r="N157" s="139">
        <f>M157/L157</f>
        <v>74.829614416498387</v>
      </c>
      <c r="O157" s="140">
        <f>L157-I157</f>
        <v>0</v>
      </c>
      <c r="P157" s="141">
        <f>N157-K157</f>
        <v>-12.12690732263205</v>
      </c>
      <c r="Q157" s="142">
        <f>N157/K157</f>
        <v>0.86054056578973148</v>
      </c>
      <c r="R157" s="278"/>
      <c r="S157" s="143">
        <f>S141</f>
        <v>0.70862268518518523</v>
      </c>
      <c r="T157" s="144">
        <f>INDEX(T141:T156,COUNTA(T141:T156))</f>
        <v>0.82430555555555551</v>
      </c>
      <c r="U157" s="145"/>
      <c r="V157" s="156"/>
      <c r="W157" s="188"/>
      <c r="X157" s="189"/>
      <c r="Y157" s="265"/>
      <c r="Z157" s="266"/>
      <c r="AA157" s="157">
        <f>M157-J157</f>
        <v>-278.91886842053714</v>
      </c>
      <c r="AB157" s="142">
        <f>M157/J157</f>
        <v>0.86054056578973148</v>
      </c>
      <c r="AC157" s="295"/>
    </row>
    <row r="158" spans="1:29" ht="15.75" customHeight="1">
      <c r="A158" s="281" t="s">
        <v>215</v>
      </c>
      <c r="B158" s="183" t="s">
        <v>169</v>
      </c>
      <c r="C158" s="274" t="s">
        <v>201</v>
      </c>
      <c r="D158" s="275"/>
      <c r="E158" s="158">
        <v>50.67</v>
      </c>
      <c r="F158" s="87">
        <v>972</v>
      </c>
      <c r="G158" s="159">
        <f t="shared" ref="G158:G159" si="61">E158*F158</f>
        <v>49251.240000000005</v>
      </c>
      <c r="H158" s="160"/>
      <c r="I158" s="161">
        <v>22</v>
      </c>
      <c r="J158" s="162">
        <v>2000</v>
      </c>
      <c r="K158" s="163">
        <f>J158/I158</f>
        <v>90.909090909090907</v>
      </c>
      <c r="L158" s="164">
        <v>22</v>
      </c>
      <c r="M158" s="162">
        <f>F158/V158*60</f>
        <v>1703.602726387538</v>
      </c>
      <c r="N158" s="163">
        <f>M158/L158</f>
        <v>77.436487563069917</v>
      </c>
      <c r="O158" s="165">
        <f>L158-I158</f>
        <v>0</v>
      </c>
      <c r="P158" s="166">
        <f>N158-K158</f>
        <v>-13.472603346020989</v>
      </c>
      <c r="Q158" s="152">
        <f>N158/K158</f>
        <v>0.85180136319376909</v>
      </c>
      <c r="R158" s="276">
        <f>Q174</f>
        <v>0.85730705005783947</v>
      </c>
      <c r="S158" s="167">
        <v>0.70833333333333337</v>
      </c>
      <c r="T158" s="168">
        <v>0.7321064814814815</v>
      </c>
      <c r="U158" s="169"/>
      <c r="V158" s="170">
        <v>34.233333333333306</v>
      </c>
      <c r="W158" s="168"/>
      <c r="X158" s="171"/>
      <c r="Y158" s="279"/>
      <c r="Z158" s="280"/>
      <c r="AA158" s="109">
        <f>M158-J158</f>
        <v>-296.39727361246196</v>
      </c>
      <c r="AB158" s="152">
        <f>M158/J158</f>
        <v>0.85180136319376898</v>
      </c>
      <c r="AC158" s="267">
        <f>AB174</f>
        <v>0.85730705005783958</v>
      </c>
    </row>
    <row r="159" spans="1:29" ht="15.75" customHeight="1">
      <c r="A159" s="282"/>
      <c r="B159" s="153" t="s">
        <v>169</v>
      </c>
      <c r="C159" s="260" t="s">
        <v>203</v>
      </c>
      <c r="D159" s="261"/>
      <c r="E159" s="93">
        <v>47.6</v>
      </c>
      <c r="F159" s="94">
        <v>2529</v>
      </c>
      <c r="G159" s="95">
        <f t="shared" si="61"/>
        <v>120380.40000000001</v>
      </c>
      <c r="H159" s="96"/>
      <c r="I159" s="97">
        <v>23</v>
      </c>
      <c r="J159" s="98">
        <v>2000</v>
      </c>
      <c r="K159" s="99">
        <f t="shared" ref="K159" si="62">J159/I159</f>
        <v>86.956521739130437</v>
      </c>
      <c r="L159" s="100">
        <v>23</v>
      </c>
      <c r="M159" s="98">
        <f>F159/V159*60</f>
        <v>1725.6254738438201</v>
      </c>
      <c r="N159" s="99">
        <f>M159/L159</f>
        <v>75.027194514948704</v>
      </c>
      <c r="O159" s="101">
        <f>L159-I159</f>
        <v>0</v>
      </c>
      <c r="P159" s="102">
        <f>N159-K159</f>
        <v>-11.929327224181733</v>
      </c>
      <c r="Q159" s="103">
        <f>N159/K159</f>
        <v>0.86281273692191007</v>
      </c>
      <c r="R159" s="277"/>
      <c r="S159" s="1">
        <v>0.73615740740740743</v>
      </c>
      <c r="T159" s="2">
        <v>0.79722222222222228</v>
      </c>
      <c r="U159" s="104">
        <v>5.8333333333333393</v>
      </c>
      <c r="V159" s="105">
        <v>87.93333333333338</v>
      </c>
      <c r="W159" s="106"/>
      <c r="X159" s="107"/>
      <c r="Y159" s="262"/>
      <c r="Z159" s="263"/>
      <c r="AA159" s="111">
        <f>M159-J159</f>
        <v>-274.37452615617985</v>
      </c>
      <c r="AB159" s="103">
        <f>M159/J159</f>
        <v>0.86281273692191007</v>
      </c>
      <c r="AC159" s="268"/>
    </row>
    <row r="160" spans="1:29" ht="15.75" customHeight="1">
      <c r="A160" s="282"/>
      <c r="B160" s="153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07"/>
      <c r="Y160" s="262"/>
      <c r="Z160" s="263"/>
      <c r="AA160" s="111"/>
      <c r="AB160" s="103"/>
      <c r="AC160" s="268"/>
    </row>
    <row r="161" spans="1:29" ht="15.75" customHeight="1">
      <c r="A161" s="282"/>
      <c r="B161" s="153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07"/>
      <c r="Y161" s="262"/>
      <c r="Z161" s="263"/>
      <c r="AA161" s="111"/>
      <c r="AB161" s="103"/>
      <c r="AC161" s="268"/>
    </row>
    <row r="162" spans="1:29" ht="15.75" customHeight="1">
      <c r="A162" s="282"/>
      <c r="B162" s="153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153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153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17"/>
      <c r="T164" s="118"/>
      <c r="U164" s="104"/>
      <c r="V164" s="105"/>
      <c r="W164" s="118"/>
      <c r="X164" s="190"/>
      <c r="Y164" s="262"/>
      <c r="Z164" s="263"/>
      <c r="AA164" s="111"/>
      <c r="AB164" s="103"/>
      <c r="AC164" s="268"/>
    </row>
    <row r="165" spans="1:29" ht="15.75" customHeight="1">
      <c r="A165" s="282"/>
      <c r="B165" s="153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17"/>
      <c r="T165" s="118"/>
      <c r="U165" s="104"/>
      <c r="V165" s="105"/>
      <c r="W165" s="118"/>
      <c r="X165" s="190"/>
      <c r="Y165" s="262"/>
      <c r="Z165" s="263"/>
      <c r="AA165" s="111"/>
      <c r="AB165" s="103"/>
      <c r="AC165" s="268"/>
    </row>
    <row r="166" spans="1:29" ht="15.75" customHeight="1">
      <c r="A166" s="282"/>
      <c r="B166" s="153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17"/>
      <c r="T166" s="118"/>
      <c r="U166" s="104"/>
      <c r="V166" s="105"/>
      <c r="W166" s="118"/>
      <c r="X166" s="190"/>
      <c r="Y166" s="262"/>
      <c r="Z166" s="263"/>
      <c r="AA166" s="111"/>
      <c r="AB166" s="103"/>
      <c r="AC166" s="268"/>
    </row>
    <row r="167" spans="1:29" ht="15.75" customHeight="1">
      <c r="A167" s="282"/>
      <c r="B167" s="153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17"/>
      <c r="T167" s="118"/>
      <c r="U167" s="104"/>
      <c r="V167" s="105"/>
      <c r="W167" s="118"/>
      <c r="X167" s="190"/>
      <c r="Y167" s="262"/>
      <c r="Z167" s="263"/>
      <c r="AA167" s="111"/>
      <c r="AB167" s="103"/>
      <c r="AC167" s="268"/>
    </row>
    <row r="168" spans="1:29" ht="15.75" customHeight="1">
      <c r="A168" s="282"/>
      <c r="B168" s="153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17"/>
      <c r="T168" s="118"/>
      <c r="U168" s="104"/>
      <c r="V168" s="105"/>
      <c r="W168" s="118"/>
      <c r="X168" s="190"/>
      <c r="Y168" s="262"/>
      <c r="Z168" s="263"/>
      <c r="AA168" s="111"/>
      <c r="AB168" s="103"/>
      <c r="AC168" s="268"/>
    </row>
    <row r="169" spans="1:29" ht="15.75" customHeight="1">
      <c r="A169" s="282"/>
      <c r="B169" s="153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17"/>
      <c r="T169" s="118"/>
      <c r="U169" s="104"/>
      <c r="V169" s="105"/>
      <c r="W169" s="118"/>
      <c r="X169" s="190"/>
      <c r="Y169" s="262"/>
      <c r="Z169" s="263"/>
      <c r="AA169" s="111"/>
      <c r="AB169" s="103"/>
      <c r="AC169" s="268"/>
    </row>
    <row r="170" spans="1:29" ht="15.75" customHeight="1">
      <c r="A170" s="282"/>
      <c r="B170" s="153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17"/>
      <c r="T170" s="118"/>
      <c r="U170" s="104"/>
      <c r="V170" s="105"/>
      <c r="W170" s="118"/>
      <c r="X170" s="190"/>
      <c r="Y170" s="262"/>
      <c r="Z170" s="263"/>
      <c r="AA170" s="111"/>
      <c r="AB170" s="103"/>
      <c r="AC170" s="268"/>
    </row>
    <row r="171" spans="1:29" ht="15.75" customHeight="1">
      <c r="A171" s="282"/>
      <c r="B171" s="153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17"/>
      <c r="T171" s="118"/>
      <c r="U171" s="104"/>
      <c r="V171" s="105"/>
      <c r="W171" s="118"/>
      <c r="X171" s="190"/>
      <c r="Y171" s="262"/>
      <c r="Z171" s="263"/>
      <c r="AA171" s="111"/>
      <c r="AB171" s="103"/>
      <c r="AC171" s="268"/>
    </row>
    <row r="172" spans="1:29" ht="15.75" customHeight="1">
      <c r="A172" s="282"/>
      <c r="B172" s="153"/>
      <c r="C172" s="260"/>
      <c r="D172" s="261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17"/>
      <c r="T172" s="118"/>
      <c r="U172" s="104"/>
      <c r="V172" s="105"/>
      <c r="W172" s="118"/>
      <c r="X172" s="190"/>
      <c r="Y172" s="262"/>
      <c r="Z172" s="263"/>
      <c r="AA172" s="111"/>
      <c r="AB172" s="103"/>
      <c r="AC172" s="268"/>
    </row>
    <row r="173" spans="1:29" ht="15.75" customHeight="1">
      <c r="A173" s="282"/>
      <c r="B173" s="153"/>
      <c r="C173" s="260"/>
      <c r="D173" s="261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3">AVERAGE(I158:I173)</f>
        <v>22.5</v>
      </c>
      <c r="J174" s="138">
        <f t="shared" si="63"/>
        <v>2000</v>
      </c>
      <c r="K174" s="139">
        <f t="shared" ref="K174" si="64">J174/I174</f>
        <v>88.888888888888886</v>
      </c>
      <c r="L174" s="137">
        <f t="shared" ref="L174:M174" si="65">AVERAGE(L158:L173)</f>
        <v>22.5</v>
      </c>
      <c r="M174" s="138">
        <f t="shared" si="65"/>
        <v>1714.6141001156791</v>
      </c>
      <c r="N174" s="139">
        <f>M174/L174</f>
        <v>76.205071116252398</v>
      </c>
      <c r="O174" s="140">
        <f>L174-I174</f>
        <v>0</v>
      </c>
      <c r="P174" s="141">
        <f>N174-K174</f>
        <v>-12.683817772636488</v>
      </c>
      <c r="Q174" s="142">
        <f>N174/K174</f>
        <v>0.85730705005783947</v>
      </c>
      <c r="R174" s="278"/>
      <c r="S174" s="143">
        <f>S158</f>
        <v>0.70833333333333337</v>
      </c>
      <c r="T174" s="144">
        <f>INDEX(T158:T173,COUNTA(T158:T173))</f>
        <v>0.79722222222222228</v>
      </c>
      <c r="U174" s="145"/>
      <c r="V174" s="156"/>
      <c r="W174" s="135"/>
      <c r="X174" s="139"/>
      <c r="Y174" s="265"/>
      <c r="Z174" s="266"/>
      <c r="AA174" s="157">
        <f>M174-J174</f>
        <v>-285.38589988432091</v>
      </c>
      <c r="AB174" s="142">
        <f>M174/J174</f>
        <v>0.85730705005783958</v>
      </c>
      <c r="AC174" s="269"/>
    </row>
    <row r="176" spans="1:29">
      <c r="Y176" s="259" t="s">
        <v>150</v>
      </c>
      <c r="Z176" s="259"/>
    </row>
    <row r="177" spans="25:26">
      <c r="Y177" s="259" t="s">
        <v>151</v>
      </c>
      <c r="Z177" s="259"/>
    </row>
    <row r="178" spans="25:26">
      <c r="Y178" s="259" t="s">
        <v>152</v>
      </c>
      <c r="Z178" s="259"/>
    </row>
    <row r="179" spans="25:26">
      <c r="Y179" s="259" t="s">
        <v>153</v>
      </c>
      <c r="Z179" s="259"/>
    </row>
    <row r="180" spans="25:26">
      <c r="Y180" s="259" t="s">
        <v>154</v>
      </c>
      <c r="Z180" s="259"/>
    </row>
    <row r="181" spans="25:26">
      <c r="Y181" s="259" t="s">
        <v>155</v>
      </c>
      <c r="Z181" s="259"/>
    </row>
    <row r="182" spans="25:26">
      <c r="Y182" s="259" t="s">
        <v>156</v>
      </c>
      <c r="Z182" s="259"/>
    </row>
    <row r="183" spans="25:26">
      <c r="Y183" s="259" t="s">
        <v>157</v>
      </c>
      <c r="Z183" s="259"/>
    </row>
    <row r="184" spans="25:26">
      <c r="Y184" s="259" t="s">
        <v>158</v>
      </c>
      <c r="Z184" s="259"/>
    </row>
    <row r="185" spans="25:26">
      <c r="Y185" s="259" t="s">
        <v>159</v>
      </c>
      <c r="Z185" s="259"/>
    </row>
    <row r="186" spans="25:26">
      <c r="Y186" s="259" t="s">
        <v>160</v>
      </c>
      <c r="Z186" s="259"/>
    </row>
    <row r="187" spans="25:26">
      <c r="Y187" s="259" t="s">
        <v>161</v>
      </c>
      <c r="Z187" s="259"/>
    </row>
    <row r="188" spans="25:26">
      <c r="Y188" s="259" t="s">
        <v>162</v>
      </c>
      <c r="Z188" s="25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178" priority="3" operator="greaterThan">
      <formula>0</formula>
    </cfRule>
  </conditionalFormatting>
  <conditionalFormatting sqref="P5:P174 AA5:AA174">
    <cfRule type="cellIs" dxfId="177" priority="6" operator="lessThan">
      <formula>0</formula>
    </cfRule>
  </conditionalFormatting>
  <conditionalFormatting sqref="Q5:Q174 AB5:AB174">
    <cfRule type="cellIs" dxfId="176" priority="4" operator="greaterThan">
      <formula>1</formula>
    </cfRule>
    <cfRule type="cellIs" dxfId="175" priority="5" operator="lessThan">
      <formula>0.8</formula>
    </cfRule>
  </conditionalFormatting>
  <conditionalFormatting sqref="R5:R174 AC124:AC141">
    <cfRule type="cellIs" dxfId="174" priority="7" operator="lessThan">
      <formula>0.8</formula>
    </cfRule>
  </conditionalFormatting>
  <conditionalFormatting sqref="AC5:AC22 AC56:AC91">
    <cfRule type="cellIs" dxfId="173" priority="9" operator="lessThan">
      <formula>0.8</formula>
    </cfRule>
  </conditionalFormatting>
  <conditionalFormatting sqref="AC39">
    <cfRule type="cellIs" dxfId="172" priority="12" operator="lessThan">
      <formula>0.8</formula>
    </cfRule>
  </conditionalFormatting>
  <conditionalFormatting sqref="AC54">
    <cfRule type="cellIs" dxfId="171" priority="11" operator="lessThan">
      <formula>0.8</formula>
    </cfRule>
  </conditionalFormatting>
  <conditionalFormatting sqref="AC97:AC105">
    <cfRule type="cellIs" dxfId="170" priority="10" operator="lessThan">
      <formula>0.8</formula>
    </cfRule>
  </conditionalFormatting>
  <conditionalFormatting sqref="AC107:AC112">
    <cfRule type="cellIs" dxfId="169" priority="8" operator="lessThan">
      <formula>0.8</formula>
    </cfRule>
  </conditionalFormatting>
  <conditionalFormatting sqref="AC156">
    <cfRule type="cellIs" dxfId="168" priority="2" operator="lessThan">
      <formula>0.8</formula>
    </cfRule>
  </conditionalFormatting>
  <conditionalFormatting sqref="AC158:AC174">
    <cfRule type="cellIs" dxfId="167" priority="1" operator="lessThan">
      <formula>0.8</formula>
    </cfRule>
  </conditionalFormatting>
  <dataValidations count="1">
    <dataValidation type="list" allowBlank="1" showInputMessage="1" showErrorMessage="1" sqref="Y5:Z174" xr:uid="{C84ADE64-1C6F-4C80-AA6D-E4279DEAC2F7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4E23-F4DC-47D9-9381-332E0A780FA2}">
  <sheetPr>
    <tabColor theme="9" tint="0.59999389629810485"/>
  </sheetPr>
  <dimension ref="B1:AR36"/>
  <sheetViews>
    <sheetView zoomScale="70" zoomScaleNormal="70" workbookViewId="0">
      <selection activeCell="R39" sqref="R39:R5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232</v>
      </c>
      <c r="D3" s="249"/>
      <c r="E3" s="7" t="s">
        <v>2</v>
      </c>
      <c r="F3" s="250">
        <f>'0906(18度C)'!D1+'0906(4度C)'!D1</f>
        <v>202561</v>
      </c>
      <c r="G3" s="251"/>
      <c r="H3" s="7" t="s">
        <v>3</v>
      </c>
      <c r="I3" s="252">
        <f>'0906(18度C)'!F1+'0906(4度C)'!F1</f>
        <v>6064269.0900000017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451.44772218180117</v>
      </c>
      <c r="F6" s="227" t="e">
        <f>AVERAGE(#REF!,D13:K13)</f>
        <v>#REF!</v>
      </c>
      <c r="G6" s="228">
        <f>AVERAGE(D13:K13)</f>
        <v>174.90990573562866</v>
      </c>
      <c r="H6" s="229"/>
      <c r="I6" s="228">
        <f>AVERAGE(L13:O13)</f>
        <v>94.651172912042469</v>
      </c>
      <c r="J6" s="229"/>
      <c r="K6" s="228">
        <f>AVERAGE(D27:O27)</f>
        <v>614.16247430946589</v>
      </c>
      <c r="L6" s="229"/>
      <c r="M6" s="228">
        <f>AVERAGE(P27:X27)</f>
        <v>762.63957185493939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387.43051530140582</v>
      </c>
      <c r="F7" s="231" t="e">
        <f>AVERAGE(#REF!,D14:K14)</f>
        <v>#REF!</v>
      </c>
      <c r="G7" s="218">
        <f>AVERAGE(D14:K14)</f>
        <v>150.63295066458176</v>
      </c>
      <c r="H7" s="219"/>
      <c r="I7" s="218">
        <f>AVERAGE(L14:O14)</f>
        <v>81.239875837314642</v>
      </c>
      <c r="J7" s="219"/>
      <c r="K7" s="218">
        <f>AVERAGE(D28:O28)</f>
        <v>527.0957740393394</v>
      </c>
      <c r="L7" s="219"/>
      <c r="M7" s="218">
        <f>AVERAGE(P28:X28)</f>
        <v>653.84685858215732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0.85993823625653287</v>
      </c>
      <c r="F8" s="223" t="e">
        <f>AVERAGE(D15:K15,#REF!)</f>
        <v>#REF!</v>
      </c>
      <c r="G8" s="224">
        <f>AVERAGE(D15:K15)</f>
        <v>0.86330710648001674</v>
      </c>
      <c r="H8" s="225"/>
      <c r="I8" s="224">
        <f>AVERAGE(L15:O15)</f>
        <v>0.85836516287063513</v>
      </c>
      <c r="J8" s="225"/>
      <c r="K8" s="224">
        <f>AVERAGE(D29:O29)</f>
        <v>0.85753878094492308</v>
      </c>
      <c r="L8" s="225"/>
      <c r="M8" s="224">
        <f>AVERAGE(P29:X29)</f>
        <v>0.85959378888562776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79.47019867549669</v>
      </c>
      <c r="F13" s="24">
        <v>82.10526315789474</v>
      </c>
      <c r="G13" s="24">
        <v>84.507042253521121</v>
      </c>
      <c r="H13" s="24">
        <v>178.88198757763976</v>
      </c>
      <c r="I13" s="24">
        <v>250.92</v>
      </c>
      <c r="J13" s="24" t="s">
        <v>36</v>
      </c>
      <c r="K13" s="54">
        <v>433.33333333333331</v>
      </c>
      <c r="L13" s="23" t="s">
        <v>36</v>
      </c>
      <c r="M13" s="66">
        <v>108.10810810810811</v>
      </c>
      <c r="N13" s="24">
        <v>86.956521739130437</v>
      </c>
      <c r="O13" s="25">
        <v>88.888888888888886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101.08113717710499</v>
      </c>
      <c r="E14" s="28">
        <v>68.288256620755959</v>
      </c>
      <c r="F14" s="28">
        <v>70.90866100936897</v>
      </c>
      <c r="G14" s="28">
        <v>73.268484014409836</v>
      </c>
      <c r="H14" s="28">
        <v>153.00491308418728</v>
      </c>
      <c r="I14" s="28">
        <v>216.62562431002763</v>
      </c>
      <c r="J14" s="28" t="s">
        <v>36</v>
      </c>
      <c r="K14" s="55">
        <v>371.25357843621765</v>
      </c>
      <c r="L14" s="27" t="s">
        <v>36</v>
      </c>
      <c r="M14" s="67">
        <v>92.725142020601197</v>
      </c>
      <c r="N14" s="28">
        <v>74.799852574954343</v>
      </c>
      <c r="O14" s="29">
        <v>76.194632916388386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0.87780987548538547</v>
      </c>
      <c r="E15" s="32">
        <f t="shared" si="0"/>
        <v>0.8592938958111791</v>
      </c>
      <c r="F15" s="32">
        <f t="shared" si="0"/>
        <v>0.86363112767821182</v>
      </c>
      <c r="G15" s="32">
        <f t="shared" si="0"/>
        <v>0.86701039417051651</v>
      </c>
      <c r="H15" s="32">
        <f t="shared" si="0"/>
        <v>0.85533996550535241</v>
      </c>
      <c r="I15" s="32">
        <f t="shared" si="0"/>
        <v>0.86332545954897033</v>
      </c>
      <c r="J15" s="32" t="s">
        <v>36</v>
      </c>
      <c r="K15" s="56">
        <f t="shared" ref="K15" si="1">K14/K13</f>
        <v>0.85673902716050232</v>
      </c>
      <c r="L15" s="31" t="s">
        <v>36</v>
      </c>
      <c r="M15" s="68">
        <f t="shared" ref="M15:O15" si="2">M14/M13</f>
        <v>0.857707563690561</v>
      </c>
      <c r="N15" s="32">
        <f t="shared" si="2"/>
        <v>0.86019830461197488</v>
      </c>
      <c r="O15" s="33">
        <f t="shared" si="2"/>
        <v>0.8571896203093694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0.2502314814814815</v>
      </c>
      <c r="E16" s="2">
        <v>0.25008101851851849</v>
      </c>
      <c r="F16" s="2">
        <v>0.33347222222222223</v>
      </c>
      <c r="G16" s="2">
        <v>0.33333333333333331</v>
      </c>
      <c r="H16" s="2">
        <v>0.16666666666666666</v>
      </c>
      <c r="I16" s="2">
        <v>0.25</v>
      </c>
      <c r="J16" s="2" t="s">
        <v>36</v>
      </c>
      <c r="K16" s="3">
        <v>0.29722222222222217</v>
      </c>
      <c r="L16" s="1" t="s">
        <v>36</v>
      </c>
      <c r="M16" s="69">
        <v>0.7083680555555556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0.46180555555555558</v>
      </c>
      <c r="E17" s="2">
        <v>0.56527777777777777</v>
      </c>
      <c r="F17" s="2">
        <v>0.58709490740740744</v>
      </c>
      <c r="G17" s="2">
        <v>0.5715393518518519</v>
      </c>
      <c r="H17" s="2">
        <v>0.60208333333333319</v>
      </c>
      <c r="I17" s="2">
        <v>0.45208333333333334</v>
      </c>
      <c r="J17" s="2" t="s">
        <v>36</v>
      </c>
      <c r="K17" s="3">
        <v>0.43611111111111112</v>
      </c>
      <c r="L17" s="1" t="s">
        <v>36</v>
      </c>
      <c r="M17" s="69">
        <v>0.79999999999999993</v>
      </c>
      <c r="N17" s="2">
        <v>0.80589120370370371</v>
      </c>
      <c r="O17" s="4">
        <v>0.78762731481481485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25.166666666666668</v>
      </c>
      <c r="F18" s="35">
        <v>23.75</v>
      </c>
      <c r="G18" s="35">
        <v>23.666666666666668</v>
      </c>
      <c r="H18" s="35">
        <v>20.125</v>
      </c>
      <c r="I18" s="35">
        <v>12.5</v>
      </c>
      <c r="J18" s="35" t="s">
        <v>36</v>
      </c>
      <c r="K18" s="57">
        <v>6</v>
      </c>
      <c r="L18" s="34" t="s">
        <v>36</v>
      </c>
      <c r="M18" s="70">
        <v>18.5</v>
      </c>
      <c r="N18" s="35">
        <v>23</v>
      </c>
      <c r="O18" s="36">
        <v>22.5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1023.5294117647059</v>
      </c>
      <c r="O27" s="24">
        <v>845.4545454545455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165.13535279027224</v>
      </c>
      <c r="E28" s="28" t="s">
        <v>36</v>
      </c>
      <c r="F28" s="28" t="s">
        <v>36</v>
      </c>
      <c r="G28" s="28">
        <v>223.75959482665024</v>
      </c>
      <c r="H28" s="28">
        <v>361.8044504886962</v>
      </c>
      <c r="I28" s="28" t="s">
        <v>36</v>
      </c>
      <c r="J28" s="28">
        <v>595.37992892198338</v>
      </c>
      <c r="K28" s="28" t="s">
        <v>36</v>
      </c>
      <c r="L28" s="28" t="s">
        <v>36</v>
      </c>
      <c r="M28" s="28">
        <v>749.28208880335421</v>
      </c>
      <c r="N28" s="28">
        <v>866.0420856849729</v>
      </c>
      <c r="O28" s="28">
        <v>728.26691675944676</v>
      </c>
      <c r="P28" s="27">
        <v>193.8362250274626</v>
      </c>
      <c r="Q28" s="28" t="s">
        <v>36</v>
      </c>
      <c r="R28" s="28" t="s">
        <v>36</v>
      </c>
      <c r="S28" s="28">
        <v>601.07236650131313</v>
      </c>
      <c r="T28" s="28">
        <v>716.90607452886991</v>
      </c>
      <c r="U28" s="28" t="s">
        <v>36</v>
      </c>
      <c r="V28" s="28">
        <v>669.70692700457266</v>
      </c>
      <c r="W28" s="28">
        <v>1006.215651716495</v>
      </c>
      <c r="X28" s="29">
        <v>735.34390671423012</v>
      </c>
    </row>
    <row r="29" spans="2:44" ht="40.15" customHeight="1">
      <c r="B29" s="206"/>
      <c r="C29" s="30" t="s">
        <v>38</v>
      </c>
      <c r="D29" s="32">
        <f>D28/D27</f>
        <v>0.85771493963783318</v>
      </c>
      <c r="E29" s="32" t="s">
        <v>36</v>
      </c>
      <c r="F29" s="32" t="s">
        <v>36</v>
      </c>
      <c r="G29" s="32">
        <f>G28/G27</f>
        <v>0.85774511350215921</v>
      </c>
      <c r="H29" s="32">
        <f>H28/H27</f>
        <v>0.83493334728160662</v>
      </c>
      <c r="I29" s="32" t="s">
        <v>36</v>
      </c>
      <c r="J29" s="32">
        <f>J28/J27</f>
        <v>0.88204433914367908</v>
      </c>
      <c r="K29" s="32" t="s">
        <v>36</v>
      </c>
      <c r="L29" s="32" t="s">
        <v>36</v>
      </c>
      <c r="M29" s="32">
        <f>M28/M27</f>
        <v>0.86280967801598363</v>
      </c>
      <c r="N29" s="32">
        <f>N28/N27</f>
        <v>0.84613307222095058</v>
      </c>
      <c r="O29" s="32">
        <f>O28/O27</f>
        <v>0.86139097681224885</v>
      </c>
      <c r="P29" s="31">
        <f>P28/P27</f>
        <v>0.85520318359902869</v>
      </c>
      <c r="Q29" s="32" t="s">
        <v>36</v>
      </c>
      <c r="R29" s="32" t="s">
        <v>36</v>
      </c>
      <c r="S29" s="32">
        <f>S28/S27</f>
        <v>0.89047758000194532</v>
      </c>
      <c r="T29" s="32">
        <f>T28/T27</f>
        <v>0.85668021484581935</v>
      </c>
      <c r="U29" s="32" t="s">
        <v>36</v>
      </c>
      <c r="V29" s="32">
        <f>V28/V27</f>
        <v>0.86250134538467693</v>
      </c>
      <c r="W29" s="32">
        <f>W28/W27</f>
        <v>0.83851304309707919</v>
      </c>
      <c r="X29" s="33">
        <f>X28/X27</f>
        <v>0.85418736638521686</v>
      </c>
    </row>
    <row r="30" spans="2:44" ht="17.25" customHeight="1">
      <c r="B30" s="207" t="s">
        <v>39</v>
      </c>
      <c r="C30" s="15" t="s">
        <v>40</v>
      </c>
      <c r="D30" s="2">
        <v>0.36957175925925928</v>
      </c>
      <c r="E30" s="2" t="s">
        <v>36</v>
      </c>
      <c r="F30" s="2" t="s">
        <v>36</v>
      </c>
      <c r="G30" s="2">
        <v>0.30160879629629628</v>
      </c>
      <c r="H30" s="2">
        <v>0.25020833333333331</v>
      </c>
      <c r="I30" s="2" t="s">
        <v>36</v>
      </c>
      <c r="J30" s="2">
        <v>0.25</v>
      </c>
      <c r="K30" s="2" t="s">
        <v>36</v>
      </c>
      <c r="L30" s="2" t="s">
        <v>36</v>
      </c>
      <c r="M30" s="2">
        <v>0.25017361111111114</v>
      </c>
      <c r="N30" s="2">
        <v>0.25</v>
      </c>
      <c r="O30" s="2">
        <v>0.25025462962962963</v>
      </c>
      <c r="P30" s="1">
        <v>0.70833333333333337</v>
      </c>
      <c r="Q30" s="2" t="s">
        <v>36</v>
      </c>
      <c r="R30" s="2" t="s">
        <v>36</v>
      </c>
      <c r="S30" s="2">
        <v>0.70833333333333337</v>
      </c>
      <c r="T30" s="2">
        <v>0.70833333333333337</v>
      </c>
      <c r="U30" s="2" t="s">
        <v>36</v>
      </c>
      <c r="V30" s="2">
        <v>0.70833333333333337</v>
      </c>
      <c r="W30" s="2">
        <v>0.70856481481481481</v>
      </c>
      <c r="X30" s="4">
        <v>0.70839120370370368</v>
      </c>
    </row>
    <row r="31" spans="2:44" ht="17.25" customHeight="1">
      <c r="B31" s="204"/>
      <c r="C31" s="15" t="s">
        <v>41</v>
      </c>
      <c r="D31" s="2">
        <v>0.4243865740740741</v>
      </c>
      <c r="E31" s="2" t="s">
        <v>36</v>
      </c>
      <c r="F31" s="2" t="s">
        <v>36</v>
      </c>
      <c r="G31" s="2">
        <v>0.34875</v>
      </c>
      <c r="H31" s="2">
        <v>0.29263888888888889</v>
      </c>
      <c r="I31" s="2" t="s">
        <v>36</v>
      </c>
      <c r="J31" s="2">
        <v>0.31839120370370372</v>
      </c>
      <c r="K31" s="2" t="s">
        <v>36</v>
      </c>
      <c r="L31" s="2" t="s">
        <v>36</v>
      </c>
      <c r="M31" s="2">
        <v>0.43065972222222221</v>
      </c>
      <c r="N31" s="2">
        <v>0.48336805555555556</v>
      </c>
      <c r="O31" s="2">
        <v>0.48958333333333337</v>
      </c>
      <c r="P31" s="1">
        <v>0.82997685185185188</v>
      </c>
      <c r="Q31" s="2" t="s">
        <v>36</v>
      </c>
      <c r="R31" s="2" t="s">
        <v>36</v>
      </c>
      <c r="S31" s="2">
        <v>0.86699074074074078</v>
      </c>
      <c r="T31" s="2">
        <v>0.9362731481481481</v>
      </c>
      <c r="U31" s="2" t="s">
        <v>36</v>
      </c>
      <c r="V31" s="2">
        <v>0.93969907407407405</v>
      </c>
      <c r="W31" s="2">
        <v>0.9770833333333333</v>
      </c>
      <c r="X31" s="4">
        <v>0.98333333333333328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3.4</v>
      </c>
      <c r="O32" s="35">
        <v>3.6666666666666665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0D01-B34B-498C-B696-E3649CE33AC7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117127</v>
      </c>
      <c r="E1" s="77" t="s">
        <v>3</v>
      </c>
      <c r="F1" s="78">
        <f>SUM(G5:G225)</f>
        <v>2359307.330000001</v>
      </c>
      <c r="G1" s="79" t="s">
        <v>73</v>
      </c>
      <c r="H1" s="80">
        <f>L21+L38+L55+L72+L89+L106+L123+L140+L157+L174+L191+L208+L225</f>
        <v>82.749999999999986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45906</v>
      </c>
      <c r="B2" s="326"/>
      <c r="C2" s="82" t="s">
        <v>34</v>
      </c>
      <c r="D2" s="83">
        <f>AVERAGE(N21,N38,N55,N72,N89,N106,N123,N140,N157,N174,N191,N208,N225)</f>
        <v>585.59627459756302</v>
      </c>
      <c r="E2" s="83" t="s">
        <v>80</v>
      </c>
      <c r="F2" s="84">
        <f>F1/D1</f>
        <v>20.143155122217774</v>
      </c>
      <c r="G2" s="85" t="s">
        <v>81</v>
      </c>
      <c r="H2" s="86">
        <f>COUNT(H5:H225)</f>
        <v>5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1769</v>
      </c>
      <c r="G5" s="95">
        <f t="shared" ref="G5:G6" si="0">E5*F5</f>
        <v>52804.65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2806.6989863375979</v>
      </c>
      <c r="N5" s="99">
        <f>M5/L5</f>
        <v>165.09994037279989</v>
      </c>
      <c r="O5" s="101">
        <f>L5-I5</f>
        <v>0</v>
      </c>
      <c r="P5" s="102">
        <f>N5-K5</f>
        <v>-27.429471391905992</v>
      </c>
      <c r="Q5" s="103">
        <f>N5/K5</f>
        <v>0.85753100713033859</v>
      </c>
      <c r="R5" s="277">
        <f>Q21</f>
        <v>0.85771493963783318</v>
      </c>
      <c r="S5" s="1">
        <v>0.36957175925925928</v>
      </c>
      <c r="T5" s="2">
        <v>0.39583333333333331</v>
      </c>
      <c r="U5" s="104">
        <v>7.1833333333333904</v>
      </c>
      <c r="V5" s="105">
        <v>37.816666666666606</v>
      </c>
      <c r="W5" s="106"/>
      <c r="X5" s="88"/>
      <c r="Y5" s="279"/>
      <c r="Z5" s="280"/>
      <c r="AA5" s="109">
        <f>M5-J5</f>
        <v>-466.30101366240206</v>
      </c>
      <c r="AB5" s="110">
        <f>M5/J5</f>
        <v>0.85753100713033847</v>
      </c>
      <c r="AC5" s="292">
        <f>AB21</f>
        <v>0.85771493963783307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1737</v>
      </c>
      <c r="G6" s="95">
        <f t="shared" si="0"/>
        <v>51276.24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2807.9030085316572</v>
      </c>
      <c r="N6" s="99">
        <f>M6/L6</f>
        <v>165.17076520774455</v>
      </c>
      <c r="O6" s="101">
        <f>L6-I6</f>
        <v>0</v>
      </c>
      <c r="P6" s="102">
        <f>N6-K6</f>
        <v>-27.358646556961332</v>
      </c>
      <c r="Q6" s="103">
        <f>N6/K6</f>
        <v>0.85789887214532767</v>
      </c>
      <c r="R6" s="277"/>
      <c r="S6" s="1">
        <v>0.39861111111111114</v>
      </c>
      <c r="T6" s="2">
        <v>0.4243865740740741</v>
      </c>
      <c r="U6" s="104">
        <v>4.0000000000000657</v>
      </c>
      <c r="V6" s="105">
        <v>37.11666666666666</v>
      </c>
      <c r="W6" s="106"/>
      <c r="X6" s="107"/>
      <c r="Y6" s="262"/>
      <c r="Z6" s="263"/>
      <c r="AA6" s="111">
        <f>M6-J6</f>
        <v>-465.09699146834282</v>
      </c>
      <c r="AB6" s="112">
        <f>M6/J6</f>
        <v>0.85789887214532756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2807.3009974346278</v>
      </c>
      <c r="N21" s="139">
        <f>M21/L21</f>
        <v>165.13535279027224</v>
      </c>
      <c r="O21" s="140">
        <f>L21-I21</f>
        <v>0</v>
      </c>
      <c r="P21" s="141">
        <f>N21-K21</f>
        <v>-27.394058974433648</v>
      </c>
      <c r="Q21" s="142">
        <f>N21/K21</f>
        <v>0.85771493963783318</v>
      </c>
      <c r="R21" s="278"/>
      <c r="S21" s="143">
        <f>S5</f>
        <v>0.36957175925925928</v>
      </c>
      <c r="T21" s="144">
        <f>INDEX(T5:T20,COUNTA(T5:T20))</f>
        <v>0.4243865740740741</v>
      </c>
      <c r="U21" s="145"/>
      <c r="V21" s="145"/>
      <c r="W21" s="146"/>
      <c r="X21" s="147"/>
      <c r="Y21" s="265"/>
      <c r="Z21" s="266"/>
      <c r="AA21" s="148">
        <f>M21-J21</f>
        <v>-465.69900256537221</v>
      </c>
      <c r="AB21" s="149">
        <f>M21/J21</f>
        <v>0.85771493963783307</v>
      </c>
      <c r="AC21" s="295"/>
    </row>
    <row r="22" spans="1:29" ht="15.75" customHeight="1">
      <c r="A22" s="281" t="s">
        <v>108</v>
      </c>
      <c r="B22" s="92" t="s">
        <v>104</v>
      </c>
      <c r="C22" s="260" t="s">
        <v>218</v>
      </c>
      <c r="D22" s="261"/>
      <c r="E22" s="93">
        <v>25.52</v>
      </c>
      <c r="F22" s="94">
        <v>973</v>
      </c>
      <c r="G22" s="95">
        <f t="shared" ref="G22:G23" si="5">E22*F22</f>
        <v>24830.959999999999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2573.6958119030119</v>
      </c>
      <c r="N22" s="99">
        <f>M22/L22</f>
        <v>214.47465099191766</v>
      </c>
      <c r="O22" s="101">
        <f>L22-I22</f>
        <v>0</v>
      </c>
      <c r="P22" s="102">
        <f>N22-K22</f>
        <v>-35.525349008082344</v>
      </c>
      <c r="Q22" s="103">
        <f>N22/K22</f>
        <v>0.85789860396767059</v>
      </c>
      <c r="R22" s="276">
        <f>Q38</f>
        <v>0.85774511350215921</v>
      </c>
      <c r="S22" s="1">
        <v>0.30160879629629628</v>
      </c>
      <c r="T22" s="2">
        <v>0.31736111111111109</v>
      </c>
      <c r="U22" s="104">
        <v>5.0999999999999979</v>
      </c>
      <c r="V22" s="105">
        <v>22.683333333333337</v>
      </c>
      <c r="W22" s="173"/>
      <c r="X22" s="151"/>
      <c r="Y22" s="279"/>
      <c r="Z22" s="280"/>
      <c r="AA22" s="109">
        <f>M22-J22</f>
        <v>-426.30418809698813</v>
      </c>
      <c r="AB22" s="152">
        <f>M22/J22</f>
        <v>0.85789860396767059</v>
      </c>
      <c r="AC22" s="267">
        <f>AB38</f>
        <v>0.85774511350215921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1638</v>
      </c>
      <c r="G23" s="95">
        <f t="shared" si="5"/>
        <v>41998.32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2572.7748691099437</v>
      </c>
      <c r="N23" s="99">
        <f>M23/L23</f>
        <v>233.88862446454033</v>
      </c>
      <c r="O23" s="101">
        <f>L23-I23</f>
        <v>0</v>
      </c>
      <c r="P23" s="102">
        <f>N23-K23</f>
        <v>-38.83864826273242</v>
      </c>
      <c r="Q23" s="103">
        <f>N23/K23</f>
        <v>0.85759162303664782</v>
      </c>
      <c r="R23" s="277"/>
      <c r="S23" s="1">
        <v>0.32222222222222219</v>
      </c>
      <c r="T23" s="2">
        <v>0.34875</v>
      </c>
      <c r="U23" s="104">
        <v>6.9999999999999751</v>
      </c>
      <c r="V23" s="105">
        <v>38.20000000000006</v>
      </c>
      <c r="W23" s="106"/>
      <c r="X23" s="107"/>
      <c r="Y23" s="262"/>
      <c r="Z23" s="263"/>
      <c r="AA23" s="111">
        <f>M23-J23</f>
        <v>-427.22513089005633</v>
      </c>
      <c r="AB23" s="103">
        <f>M23/J23</f>
        <v>0.85759162303664793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96"/>
      <c r="I24" s="97"/>
      <c r="J24" s="98"/>
      <c r="K24" s="99"/>
      <c r="L24" s="100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95"/>
      <c r="H25" s="9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95"/>
      <c r="H26" s="113"/>
      <c r="I26" s="97"/>
      <c r="J26" s="98"/>
      <c r="K26" s="99"/>
      <c r="L26" s="114"/>
      <c r="M26" s="98"/>
      <c r="N26" s="99"/>
      <c r="O26" s="101"/>
      <c r="P26" s="102"/>
      <c r="Q26" s="103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6"/>
      <c r="I27" s="97"/>
      <c r="J27" s="98"/>
      <c r="K27" s="99"/>
      <c r="L27" s="100"/>
      <c r="M27" s="98"/>
      <c r="N27" s="99"/>
      <c r="O27" s="101"/>
      <c r="P27" s="102"/>
      <c r="Q27" s="103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2573.2353405064778</v>
      </c>
      <c r="N38" s="139">
        <f>M38/L38</f>
        <v>223.75959482665024</v>
      </c>
      <c r="O38" s="140">
        <f>L38-I38</f>
        <v>0</v>
      </c>
      <c r="P38" s="141">
        <f>N38-K38</f>
        <v>-37.109970390741069</v>
      </c>
      <c r="Q38" s="142">
        <f>N38/K38</f>
        <v>0.85774511350215921</v>
      </c>
      <c r="R38" s="278"/>
      <c r="S38" s="143">
        <f>S22</f>
        <v>0.30160879629629628</v>
      </c>
      <c r="T38" s="144">
        <f>INDEX(T22:T37,COUNTA(T22:T37))</f>
        <v>0.34875</v>
      </c>
      <c r="U38" s="145"/>
      <c r="V38" s="156"/>
      <c r="W38" s="135"/>
      <c r="X38" s="139"/>
      <c r="Y38" s="265"/>
      <c r="Z38" s="266"/>
      <c r="AA38" s="157">
        <f>M38-J38</f>
        <v>-426.76465949352223</v>
      </c>
      <c r="AB38" s="142">
        <f>M38/J38</f>
        <v>0.85774511350215921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677</v>
      </c>
      <c r="G39" s="159">
        <f t="shared" ref="G39:G41" si="9">E39*F39</f>
        <v>9518.6200000000008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2172.1925133689788</v>
      </c>
      <c r="N39" s="163">
        <f>M39/L39</f>
        <v>362.03208556149644</v>
      </c>
      <c r="O39" s="165">
        <f>L39-I39</f>
        <v>0</v>
      </c>
      <c r="P39" s="166">
        <f>N39-K39</f>
        <v>-71.30124777183687</v>
      </c>
      <c r="Q39" s="152">
        <f>N39/K39</f>
        <v>0.8354586589880687</v>
      </c>
      <c r="R39" s="276">
        <f>Q55</f>
        <v>0.83493334728160662</v>
      </c>
      <c r="S39" s="167">
        <v>0.25020833333333331</v>
      </c>
      <c r="T39" s="168">
        <v>0.26319444444444445</v>
      </c>
      <c r="U39" s="169"/>
      <c r="V39" s="170">
        <v>18.700000000000045</v>
      </c>
      <c r="W39" s="168"/>
      <c r="X39" s="171"/>
      <c r="Y39" s="279"/>
      <c r="Z39" s="280"/>
      <c r="AA39" s="109">
        <f>M39-J39</f>
        <v>-427.80748663102122</v>
      </c>
      <c r="AB39" s="152">
        <f>M39/J39</f>
        <v>0.83545865898806881</v>
      </c>
      <c r="AC39" s="267">
        <f>AB55</f>
        <v>0.83493334728160662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788</v>
      </c>
      <c r="G40" s="95">
        <f t="shared" si="9"/>
        <v>11670.28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2177.1297006907153</v>
      </c>
      <c r="N40" s="99">
        <f>M40/L40</f>
        <v>362.85495011511921</v>
      </c>
      <c r="O40" s="101">
        <f>L40-I40</f>
        <v>0</v>
      </c>
      <c r="P40" s="102">
        <f>N40-K40</f>
        <v>-70.478383218214105</v>
      </c>
      <c r="Q40" s="103">
        <f>N40/K40</f>
        <v>0.83735757718873671</v>
      </c>
      <c r="R40" s="277"/>
      <c r="S40" s="1">
        <v>0.26686342592592593</v>
      </c>
      <c r="T40" s="2">
        <v>0.28194444444444444</v>
      </c>
      <c r="U40" s="104">
        <v>5.2833333333333332</v>
      </c>
      <c r="V40" s="105">
        <v>21.716666666666651</v>
      </c>
      <c r="W40" s="106"/>
      <c r="X40" s="113"/>
      <c r="Y40" s="262"/>
      <c r="Z40" s="263"/>
      <c r="AA40" s="111">
        <f>M40-J40</f>
        <v>-422.87029930928475</v>
      </c>
      <c r="AB40" s="103">
        <f>M40/J40</f>
        <v>0.8373575771887366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411</v>
      </c>
      <c r="G41" s="95">
        <f t="shared" si="9"/>
        <v>7344.5700000000006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2163.1578947368375</v>
      </c>
      <c r="N41" s="99">
        <f>M41/L41</f>
        <v>360.5263157894729</v>
      </c>
      <c r="O41" s="101">
        <f>L41-I41</f>
        <v>0</v>
      </c>
      <c r="P41" s="102">
        <f>N41-K41</f>
        <v>-72.807017543860411</v>
      </c>
      <c r="Q41" s="103">
        <f>N41/K41</f>
        <v>0.83198380566801444</v>
      </c>
      <c r="R41" s="277"/>
      <c r="S41" s="1">
        <v>0.28472222222222221</v>
      </c>
      <c r="T41" s="2">
        <v>0.29263888888888889</v>
      </c>
      <c r="U41" s="104">
        <v>3.9999999999999858</v>
      </c>
      <c r="V41" s="105">
        <v>11.400000000000023</v>
      </c>
      <c r="W41" s="106"/>
      <c r="X41" s="113"/>
      <c r="Y41" s="262"/>
      <c r="Z41" s="263"/>
      <c r="AA41" s="111">
        <f>M41-J41</f>
        <v>-436.84210526316247</v>
      </c>
      <c r="AB41" s="103">
        <f>M41/J41</f>
        <v>0.83198380566801444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2170.8267029321773</v>
      </c>
      <c r="N55" s="139">
        <f>M55/L55</f>
        <v>361.8044504886962</v>
      </c>
      <c r="O55" s="140">
        <f>L55-I55</f>
        <v>0</v>
      </c>
      <c r="P55" s="141">
        <f>N55-K55</f>
        <v>-71.52888284463711</v>
      </c>
      <c r="Q55" s="142">
        <f>N55/K55</f>
        <v>0.83493334728160662</v>
      </c>
      <c r="R55" s="278"/>
      <c r="S55" s="143">
        <f>S39</f>
        <v>0.25020833333333331</v>
      </c>
      <c r="T55" s="144">
        <f>INDEX(T39:T54,COUNTA(T39:T54))</f>
        <v>0.29263888888888889</v>
      </c>
      <c r="U55" s="145"/>
      <c r="V55" s="156"/>
      <c r="W55" s="135"/>
      <c r="X55" s="139"/>
      <c r="Y55" s="265"/>
      <c r="Z55" s="266"/>
      <c r="AA55" s="157">
        <f>M55-J55</f>
        <v>-429.17329706782266</v>
      </c>
      <c r="AB55" s="142">
        <f>M55/J55</f>
        <v>0.83493334728160662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3909</v>
      </c>
      <c r="G56" s="159">
        <f t="shared" ref="G56" si="14">E56*F56</f>
        <v>54843.27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2381.5197156879335</v>
      </c>
      <c r="N56" s="163">
        <f>M56/L56</f>
        <v>595.37992892198338</v>
      </c>
      <c r="O56" s="165">
        <f>L56-I56</f>
        <v>0</v>
      </c>
      <c r="P56" s="166">
        <f>N56-K56</f>
        <v>-79.620071078016622</v>
      </c>
      <c r="Q56" s="152">
        <f>N56/K56</f>
        <v>0.88204433914367908</v>
      </c>
      <c r="R56" s="276">
        <f>Q72</f>
        <v>0.88204433914367908</v>
      </c>
      <c r="S56" s="167">
        <v>0.25</v>
      </c>
      <c r="T56" s="168">
        <v>0.31839120370370372</v>
      </c>
      <c r="U56" s="169"/>
      <c r="V56" s="170">
        <v>98.483333333333348</v>
      </c>
      <c r="W56" s="173"/>
      <c r="X56" s="151"/>
      <c r="Y56" s="279"/>
      <c r="Z56" s="280"/>
      <c r="AA56" s="109">
        <f>M56-J56</f>
        <v>-318.48028431206649</v>
      </c>
      <c r="AB56" s="152">
        <f>M56/J56</f>
        <v>0.88204433914367908</v>
      </c>
      <c r="AC56" s="267">
        <f>AB72</f>
        <v>0.88204433914367908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2381.5197156879335</v>
      </c>
      <c r="N72" s="139">
        <f t="shared" ref="N72:N77" si="18">M72/L72</f>
        <v>595.37992892198338</v>
      </c>
      <c r="O72" s="140">
        <f t="shared" ref="O72:O77" si="19">L72-I72</f>
        <v>0</v>
      </c>
      <c r="P72" s="141">
        <f t="shared" ref="P72:P77" si="20">N72-K72</f>
        <v>-79.620071078016622</v>
      </c>
      <c r="Q72" s="142">
        <f t="shared" ref="Q72:Q77" si="21">N72/K72</f>
        <v>0.88204433914367908</v>
      </c>
      <c r="R72" s="278"/>
      <c r="S72" s="143">
        <f>S56</f>
        <v>0.25</v>
      </c>
      <c r="T72" s="144">
        <f>INDEX(T56:T71,COUNTA(T56:T71))</f>
        <v>0.31839120370370372</v>
      </c>
      <c r="U72" s="145"/>
      <c r="V72" s="156"/>
      <c r="W72" s="89"/>
      <c r="X72" s="91"/>
      <c r="Y72" s="265"/>
      <c r="Z72" s="266"/>
      <c r="AA72" s="157">
        <f t="shared" ref="AA72:AA77" si="22">M72-J72</f>
        <v>-318.48028431206649</v>
      </c>
      <c r="AB72" s="142">
        <f t="shared" ref="AB72:AB77" si="23">M72/J72</f>
        <v>0.88204433914367908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1122</v>
      </c>
      <c r="G73" s="159">
        <f t="shared" ref="G73:G77" si="24">E73*F73</f>
        <v>24066.899999999998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2834.5263157894788</v>
      </c>
      <c r="N73" s="163">
        <f t="shared" si="18"/>
        <v>944.84210526315962</v>
      </c>
      <c r="O73" s="165">
        <f t="shared" si="19"/>
        <v>0</v>
      </c>
      <c r="P73" s="166">
        <f t="shared" si="20"/>
        <v>-155.15789473684038</v>
      </c>
      <c r="Q73" s="152">
        <f t="shared" si="21"/>
        <v>0.85894736842105424</v>
      </c>
      <c r="R73" s="276">
        <f>Q89</f>
        <v>0.86280967801598363</v>
      </c>
      <c r="S73" s="167">
        <v>0.25017361111111114</v>
      </c>
      <c r="T73" s="168">
        <v>0.26666666666666666</v>
      </c>
      <c r="U73" s="169"/>
      <c r="V73" s="170">
        <v>23.749999999999957</v>
      </c>
      <c r="W73" s="173"/>
      <c r="X73" s="151"/>
      <c r="Y73" s="279"/>
      <c r="Z73" s="280"/>
      <c r="AA73" s="109">
        <f t="shared" si="22"/>
        <v>-465.47368421052124</v>
      </c>
      <c r="AB73" s="152">
        <f t="shared" si="23"/>
        <v>0.85894736842105412</v>
      </c>
      <c r="AC73" s="267">
        <f>AB89</f>
        <v>0.86280967801598363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2693</v>
      </c>
      <c r="G74" s="95">
        <f t="shared" si="24"/>
        <v>42307.03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2854.7703180211988</v>
      </c>
      <c r="N74" s="99">
        <f t="shared" si="18"/>
        <v>951.59010600706631</v>
      </c>
      <c r="O74" s="101">
        <f t="shared" si="19"/>
        <v>0</v>
      </c>
      <c r="P74" s="102">
        <f t="shared" si="20"/>
        <v>-148.40989399293369</v>
      </c>
      <c r="Q74" s="103">
        <f t="shared" si="21"/>
        <v>0.86508191455187844</v>
      </c>
      <c r="R74" s="277"/>
      <c r="S74" s="1">
        <v>0.27112268518518517</v>
      </c>
      <c r="T74" s="2">
        <v>0.31042824074074077</v>
      </c>
      <c r="U74" s="104">
        <v>6.4166666666666572</v>
      </c>
      <c r="V74" s="105">
        <v>56.600000000000051</v>
      </c>
      <c r="W74" s="106"/>
      <c r="X74" s="107"/>
      <c r="Y74" s="262"/>
      <c r="Z74" s="263"/>
      <c r="AA74" s="111">
        <f t="shared" si="22"/>
        <v>-445.22968197880118</v>
      </c>
      <c r="AB74" s="103">
        <f t="shared" si="23"/>
        <v>0.86508191455187844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1129</v>
      </c>
      <c r="G75" s="95">
        <f t="shared" si="24"/>
        <v>25154.120000000003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2838.2681564245809</v>
      </c>
      <c r="N75" s="99">
        <f t="shared" si="18"/>
        <v>567.65363128491617</v>
      </c>
      <c r="O75" s="101">
        <f t="shared" si="19"/>
        <v>0</v>
      </c>
      <c r="P75" s="102">
        <f t="shared" si="20"/>
        <v>-92.346368715083827</v>
      </c>
      <c r="Q75" s="103">
        <f t="shared" si="21"/>
        <v>0.86008125952260028</v>
      </c>
      <c r="R75" s="277"/>
      <c r="S75" s="1">
        <v>0.31467592592592591</v>
      </c>
      <c r="T75" s="2">
        <v>0.33124999999999999</v>
      </c>
      <c r="U75" s="104">
        <v>6.1166666666666103</v>
      </c>
      <c r="V75" s="105">
        <v>23.866666666666667</v>
      </c>
      <c r="W75" s="106"/>
      <c r="X75" s="107"/>
      <c r="Y75" s="262"/>
      <c r="Z75" s="263"/>
      <c r="AA75" s="111">
        <f t="shared" si="22"/>
        <v>-461.73184357541913</v>
      </c>
      <c r="AB75" s="103">
        <f t="shared" si="23"/>
        <v>0.86008125952260028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2500</v>
      </c>
      <c r="G76" s="95">
        <f t="shared" si="24"/>
        <v>44725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2847.2002530844684</v>
      </c>
      <c r="N76" s="99">
        <f t="shared" si="18"/>
        <v>711.8000632711171</v>
      </c>
      <c r="O76" s="101">
        <f t="shared" si="19"/>
        <v>0</v>
      </c>
      <c r="P76" s="102">
        <f t="shared" si="20"/>
        <v>-113.1999367288829</v>
      </c>
      <c r="Q76" s="103">
        <f t="shared" si="21"/>
        <v>0.86278795548014198</v>
      </c>
      <c r="R76" s="277"/>
      <c r="S76" s="1">
        <v>0.33425925925925926</v>
      </c>
      <c r="T76" s="2">
        <v>0.37084490740740739</v>
      </c>
      <c r="U76" s="104">
        <v>4.3333333333333446</v>
      </c>
      <c r="V76" s="105">
        <v>52.683333333333309</v>
      </c>
      <c r="W76" s="106"/>
      <c r="X76" s="107"/>
      <c r="Y76" s="262"/>
      <c r="Z76" s="263"/>
      <c r="AA76" s="111">
        <f t="shared" si="22"/>
        <v>-452.79974691553161</v>
      </c>
      <c r="AB76" s="103">
        <f t="shared" si="23"/>
        <v>0.86278795548014198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3918</v>
      </c>
      <c r="G77" s="95">
        <f t="shared" si="24"/>
        <v>65273.88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2861.5946439440031</v>
      </c>
      <c r="N77" s="99">
        <f t="shared" si="18"/>
        <v>715.39866098600078</v>
      </c>
      <c r="O77" s="101">
        <f t="shared" si="19"/>
        <v>0</v>
      </c>
      <c r="P77" s="102">
        <f t="shared" si="20"/>
        <v>-109.60133901399922</v>
      </c>
      <c r="Q77" s="103">
        <f t="shared" si="21"/>
        <v>0.86714989210424331</v>
      </c>
      <c r="R77" s="277"/>
      <c r="S77" s="1">
        <v>0.37361111111111106</v>
      </c>
      <c r="T77" s="2">
        <v>0.43065972222222221</v>
      </c>
      <c r="U77" s="104">
        <v>3.9833333333332899</v>
      </c>
      <c r="V77" s="105">
        <v>82.150000000000048</v>
      </c>
      <c r="W77" s="106"/>
      <c r="X77" s="107"/>
      <c r="Y77" s="262"/>
      <c r="Z77" s="263"/>
      <c r="AA77" s="111">
        <f t="shared" si="22"/>
        <v>-438.40535605599689</v>
      </c>
      <c r="AB77" s="103">
        <f t="shared" si="23"/>
        <v>0.86714989210424331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2847.271937452746</v>
      </c>
      <c r="N89" s="139">
        <f t="shared" ref="N89:N94" si="29">M89/L89</f>
        <v>749.28208880335421</v>
      </c>
      <c r="O89" s="140">
        <f t="shared" ref="O89:O94" si="30">L89-I89</f>
        <v>0</v>
      </c>
      <c r="P89" s="141">
        <f t="shared" ref="P89:P94" si="31">N89-K89</f>
        <v>-119.13896382822475</v>
      </c>
      <c r="Q89" s="142">
        <f t="shared" ref="Q89:Q94" si="32">N89/K89</f>
        <v>0.86280967801598363</v>
      </c>
      <c r="R89" s="278"/>
      <c r="S89" s="143">
        <f>S73</f>
        <v>0.25017361111111114</v>
      </c>
      <c r="T89" s="144">
        <f>INDEX(T73:T88,COUNTA(T73:T88))</f>
        <v>0.43065972222222221</v>
      </c>
      <c r="U89" s="145"/>
      <c r="V89" s="156"/>
      <c r="W89" s="89"/>
      <c r="X89" s="91"/>
      <c r="Y89" s="265"/>
      <c r="Z89" s="266"/>
      <c r="AA89" s="157">
        <f t="shared" ref="AA89:AA94" si="33">M89-J89</f>
        <v>-452.72806254725401</v>
      </c>
      <c r="AB89" s="142">
        <f t="shared" ref="AB89:AB94" si="34">M89/J89</f>
        <v>0.86280967801598363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125</v>
      </c>
      <c r="D90" s="275"/>
      <c r="E90" s="158">
        <v>25.03</v>
      </c>
      <c r="F90" s="87">
        <v>2081</v>
      </c>
      <c r="G90" s="159">
        <f t="shared" ref="G90:G94" si="35">E90*F90</f>
        <v>52087.43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2831.2925170068015</v>
      </c>
      <c r="N90" s="163">
        <f t="shared" si="29"/>
        <v>707.82312925170038</v>
      </c>
      <c r="O90" s="165">
        <f t="shared" si="30"/>
        <v>0</v>
      </c>
      <c r="P90" s="166">
        <f t="shared" si="31"/>
        <v>-117.17687074829962</v>
      </c>
      <c r="Q90" s="152">
        <f t="shared" si="32"/>
        <v>0.85796742939600046</v>
      </c>
      <c r="R90" s="276">
        <f>Q106</f>
        <v>0.84613307222095058</v>
      </c>
      <c r="S90" s="167">
        <v>0.25</v>
      </c>
      <c r="T90" s="168">
        <v>0.28062500000000001</v>
      </c>
      <c r="U90" s="169"/>
      <c r="V90" s="170">
        <v>44.100000000000023</v>
      </c>
      <c r="W90" s="173"/>
      <c r="X90" s="151"/>
      <c r="Y90" s="279"/>
      <c r="Z90" s="280"/>
      <c r="AA90" s="109">
        <f t="shared" si="33"/>
        <v>-468.70748299319848</v>
      </c>
      <c r="AB90" s="152">
        <f t="shared" si="34"/>
        <v>0.85796742939600046</v>
      </c>
      <c r="AC90" s="267">
        <f>AB106</f>
        <v>0.84613307222095058</v>
      </c>
    </row>
    <row r="91" spans="1:29" ht="15.75" customHeight="1">
      <c r="A91" s="282"/>
      <c r="B91" s="92" t="s">
        <v>115</v>
      </c>
      <c r="C91" s="260" t="s">
        <v>124</v>
      </c>
      <c r="D91" s="261"/>
      <c r="E91" s="93">
        <v>24.83</v>
      </c>
      <c r="F91" s="94">
        <v>2022</v>
      </c>
      <c r="G91" s="95">
        <f t="shared" si="35"/>
        <v>50206.259999999995</v>
      </c>
      <c r="H91" s="96"/>
      <c r="I91" s="97">
        <v>4</v>
      </c>
      <c r="J91" s="98">
        <v>3300</v>
      </c>
      <c r="K91" s="99">
        <f t="shared" ref="K91:K127" si="36">J91/I91</f>
        <v>825</v>
      </c>
      <c r="L91" s="100">
        <v>4</v>
      </c>
      <c r="M91" s="98">
        <f>F91/V91*60</f>
        <v>2835.683677444486</v>
      </c>
      <c r="N91" s="99">
        <f t="shared" si="29"/>
        <v>708.92091936112149</v>
      </c>
      <c r="O91" s="101">
        <f t="shared" si="30"/>
        <v>0</v>
      </c>
      <c r="P91" s="102">
        <f t="shared" si="31"/>
        <v>-116.07908063887851</v>
      </c>
      <c r="Q91" s="103">
        <f t="shared" si="32"/>
        <v>0.8592980840740867</v>
      </c>
      <c r="R91" s="277"/>
      <c r="S91" s="1">
        <v>0.2945949074074074</v>
      </c>
      <c r="T91" s="2">
        <v>0.32430555555555557</v>
      </c>
      <c r="U91" s="104">
        <v>20.116666666666639</v>
      </c>
      <c r="V91" s="105">
        <v>42.78333333333336</v>
      </c>
      <c r="W91" s="106"/>
      <c r="X91" s="107"/>
      <c r="Y91" s="262"/>
      <c r="Z91" s="263"/>
      <c r="AA91" s="111">
        <f t="shared" si="33"/>
        <v>-464.31632255551403</v>
      </c>
      <c r="AB91" s="103">
        <f t="shared" si="34"/>
        <v>0.8592980840740867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2185</v>
      </c>
      <c r="G92" s="95">
        <f t="shared" si="35"/>
        <v>39723.300000000003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3018.4190330007696</v>
      </c>
      <c r="N92" s="99">
        <f t="shared" si="29"/>
        <v>1006.1396776669231</v>
      </c>
      <c r="O92" s="101">
        <f t="shared" si="30"/>
        <v>0</v>
      </c>
      <c r="P92" s="102">
        <f t="shared" si="31"/>
        <v>-193.86032233307685</v>
      </c>
      <c r="Q92" s="103">
        <f t="shared" si="32"/>
        <v>0.83844973138910261</v>
      </c>
      <c r="R92" s="277"/>
      <c r="S92" s="1">
        <v>0.33680555555555558</v>
      </c>
      <c r="T92" s="2">
        <v>0.3669675925925926</v>
      </c>
      <c r="U92" s="104">
        <v>18.000000000000014</v>
      </c>
      <c r="V92" s="105">
        <v>43.433333333333302</v>
      </c>
      <c r="W92" s="106"/>
      <c r="X92" s="107"/>
      <c r="Y92" s="262"/>
      <c r="Z92" s="263"/>
      <c r="AA92" s="111">
        <f t="shared" si="33"/>
        <v>-581.58096699923044</v>
      </c>
      <c r="AB92" s="103">
        <f t="shared" si="34"/>
        <v>0.83844973138910261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1921</v>
      </c>
      <c r="G93" s="95">
        <f t="shared" si="35"/>
        <v>34923.78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3012.0209059233498</v>
      </c>
      <c r="N93" s="99">
        <f t="shared" si="29"/>
        <v>1004.0069686411166</v>
      </c>
      <c r="O93" s="101">
        <f t="shared" si="30"/>
        <v>0</v>
      </c>
      <c r="P93" s="102">
        <f t="shared" si="31"/>
        <v>-195.9930313588834</v>
      </c>
      <c r="Q93" s="103">
        <f t="shared" si="32"/>
        <v>0.83667247386759713</v>
      </c>
      <c r="R93" s="277"/>
      <c r="S93" s="1">
        <v>0.37708333333333338</v>
      </c>
      <c r="T93" s="2">
        <v>0.40365740740740741</v>
      </c>
      <c r="U93" s="104">
        <v>14.566666666666732</v>
      </c>
      <c r="V93" s="105">
        <v>38.266666666666602</v>
      </c>
      <c r="W93" s="106"/>
      <c r="X93" s="107"/>
      <c r="Y93" s="262"/>
      <c r="Z93" s="263"/>
      <c r="AA93" s="111">
        <f t="shared" si="33"/>
        <v>-587.9790940766502</v>
      </c>
      <c r="AB93" s="103">
        <f t="shared" si="34"/>
        <v>0.83667247386759713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4843</v>
      </c>
      <c r="G94" s="95">
        <f t="shared" si="35"/>
        <v>69158.039999999994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3025.2993232691333</v>
      </c>
      <c r="N94" s="99">
        <f t="shared" si="29"/>
        <v>1008.4331077563778</v>
      </c>
      <c r="O94" s="101">
        <f t="shared" si="30"/>
        <v>0</v>
      </c>
      <c r="P94" s="102">
        <f t="shared" si="31"/>
        <v>-191.56689224362219</v>
      </c>
      <c r="Q94" s="103">
        <f t="shared" si="32"/>
        <v>0.84036092313031485</v>
      </c>
      <c r="R94" s="277"/>
      <c r="S94" s="1">
        <v>0.41666666666666674</v>
      </c>
      <c r="T94" s="2">
        <v>0.48336805555555556</v>
      </c>
      <c r="U94" s="104">
        <v>18.733333333333437</v>
      </c>
      <c r="V94" s="105">
        <v>96.049999999999912</v>
      </c>
      <c r="W94" s="106"/>
      <c r="X94" s="107"/>
      <c r="Y94" s="262"/>
      <c r="Z94" s="263"/>
      <c r="AA94" s="111">
        <f t="shared" si="33"/>
        <v>-574.70067673086669</v>
      </c>
      <c r="AB94" s="103">
        <f t="shared" si="34"/>
        <v>0.84036092313031485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3.4</v>
      </c>
      <c r="J106" s="138">
        <f t="shared" si="37"/>
        <v>3480</v>
      </c>
      <c r="K106" s="139">
        <f t="shared" ref="K106" si="38">J106/I106</f>
        <v>1023.5294117647059</v>
      </c>
      <c r="L106" s="137">
        <f t="shared" ref="L106:M106" si="39">AVERAGE(L90:L105)</f>
        <v>3.4</v>
      </c>
      <c r="M106" s="138">
        <f t="shared" si="39"/>
        <v>2944.5430913289078</v>
      </c>
      <c r="N106" s="139">
        <f>M106/L106</f>
        <v>866.0420856849729</v>
      </c>
      <c r="O106" s="140">
        <f>L106-I106</f>
        <v>0</v>
      </c>
      <c r="P106" s="141">
        <f>N106-K106</f>
        <v>-157.48732607973295</v>
      </c>
      <c r="Q106" s="142">
        <f>N106/K106</f>
        <v>0.84613307222095058</v>
      </c>
      <c r="R106" s="278"/>
      <c r="S106" s="143">
        <f>S90</f>
        <v>0.25</v>
      </c>
      <c r="T106" s="144">
        <f>INDEX(T90:T105,COUNTA(T90:T105))</f>
        <v>0.48336805555555556</v>
      </c>
      <c r="U106" s="145"/>
      <c r="V106" s="156"/>
      <c r="W106" s="89"/>
      <c r="X106" s="91"/>
      <c r="Y106" s="265"/>
      <c r="Z106" s="266"/>
      <c r="AA106" s="157">
        <f>M106-J106</f>
        <v>-535.45690867109215</v>
      </c>
      <c r="AB106" s="142">
        <f>M106/J106</f>
        <v>0.84613307222095058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126</v>
      </c>
      <c r="D107" s="275"/>
      <c r="E107" s="158">
        <v>30</v>
      </c>
      <c r="F107" s="87">
        <v>3234</v>
      </c>
      <c r="G107" s="159">
        <f t="shared" ref="G107:G109" si="40">E107*F107</f>
        <v>97020</v>
      </c>
      <c r="H107" s="160"/>
      <c r="I107" s="161">
        <v>3</v>
      </c>
      <c r="J107" s="162">
        <v>3000</v>
      </c>
      <c r="K107" s="163">
        <f>J107/I107</f>
        <v>1000</v>
      </c>
      <c r="L107" s="164">
        <v>3</v>
      </c>
      <c r="M107" s="162">
        <f>F107/V107*60</f>
        <v>2599.3302076356331</v>
      </c>
      <c r="N107" s="163">
        <f>M107/L107</f>
        <v>866.44340254521103</v>
      </c>
      <c r="O107" s="165">
        <f>L107-I107</f>
        <v>0</v>
      </c>
      <c r="P107" s="166">
        <f>N107-K107</f>
        <v>-133.55659745478897</v>
      </c>
      <c r="Q107" s="152">
        <f>N107/K107</f>
        <v>0.86644340254521102</v>
      </c>
      <c r="R107" s="276">
        <f>Q123</f>
        <v>0.86139097681224885</v>
      </c>
      <c r="S107" s="167">
        <v>0.25025462962962963</v>
      </c>
      <c r="T107" s="168">
        <v>0.30209490740740741</v>
      </c>
      <c r="U107" s="169"/>
      <c r="V107" s="170">
        <v>74.650000000000006</v>
      </c>
      <c r="W107" s="168"/>
      <c r="X107" s="171"/>
      <c r="Y107" s="279"/>
      <c r="Z107" s="280"/>
      <c r="AA107" s="109">
        <f>M107-J107</f>
        <v>-400.66979236436691</v>
      </c>
      <c r="AB107" s="152">
        <f>M107/J107</f>
        <v>0.86644340254521102</v>
      </c>
      <c r="AC107" s="267">
        <f>AB123</f>
        <v>0.86139097681224885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25.45</v>
      </c>
      <c r="F108" s="94">
        <v>4974</v>
      </c>
      <c r="G108" s="95">
        <f t="shared" si="40"/>
        <v>126588.3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2829.2621267182808</v>
      </c>
      <c r="N108" s="99">
        <f>M108/L108</f>
        <v>707.3155316795702</v>
      </c>
      <c r="O108" s="101">
        <f>L108-I108</f>
        <v>0</v>
      </c>
      <c r="P108" s="102">
        <f>N108-K108</f>
        <v>-117.6844683204298</v>
      </c>
      <c r="Q108" s="103">
        <f>N108/K108</f>
        <v>0.85735215961160027</v>
      </c>
      <c r="R108" s="277"/>
      <c r="S108" s="1">
        <v>0.31458333333333333</v>
      </c>
      <c r="T108" s="2">
        <v>0.38783564814814814</v>
      </c>
      <c r="U108" s="104">
        <v>17.98333333333332</v>
      </c>
      <c r="V108" s="105">
        <v>105.48333333333333</v>
      </c>
      <c r="W108" s="106"/>
      <c r="X108" s="113"/>
      <c r="Y108" s="262"/>
      <c r="Z108" s="263"/>
      <c r="AA108" s="111">
        <f>M108-J108</f>
        <v>-470.7378732817192</v>
      </c>
      <c r="AB108" s="103">
        <f>M108/J108</f>
        <v>0.85735215961160027</v>
      </c>
      <c r="AC108" s="268"/>
    </row>
    <row r="109" spans="1:29" ht="15.75" customHeight="1">
      <c r="A109" s="271"/>
      <c r="B109" s="92" t="s">
        <v>115</v>
      </c>
      <c r="C109" s="260" t="s">
        <v>226</v>
      </c>
      <c r="D109" s="261"/>
      <c r="E109" s="93">
        <v>30</v>
      </c>
      <c r="F109" s="94">
        <v>5509</v>
      </c>
      <c r="G109" s="95">
        <f t="shared" si="40"/>
        <v>165270</v>
      </c>
      <c r="H109" s="96"/>
      <c r="I109" s="97">
        <v>4</v>
      </c>
      <c r="J109" s="98">
        <v>3000</v>
      </c>
      <c r="K109" s="99">
        <f t="shared" si="36"/>
        <v>750</v>
      </c>
      <c r="L109" s="100">
        <v>4</v>
      </c>
      <c r="M109" s="98">
        <f>F109/V109*60</f>
        <v>2582.3437499999995</v>
      </c>
      <c r="N109" s="99">
        <f>M109/L109</f>
        <v>645.58593749999989</v>
      </c>
      <c r="O109" s="101">
        <f>L109-I109</f>
        <v>0</v>
      </c>
      <c r="P109" s="102">
        <f>N109-K109</f>
        <v>-104.41406250000011</v>
      </c>
      <c r="Q109" s="103">
        <f>N109/K109</f>
        <v>0.86078124999999983</v>
      </c>
      <c r="R109" s="277"/>
      <c r="S109" s="1">
        <v>0.40069444444444446</v>
      </c>
      <c r="T109" s="2">
        <v>0.48958333333333337</v>
      </c>
      <c r="U109" s="104">
        <v>18.516666666666708</v>
      </c>
      <c r="V109" s="105">
        <v>128.00000000000003</v>
      </c>
      <c r="W109" s="106"/>
      <c r="X109" s="113"/>
      <c r="Y109" s="262"/>
      <c r="Z109" s="263"/>
      <c r="AA109" s="111">
        <f>M109-J109</f>
        <v>-417.65625000000045</v>
      </c>
      <c r="AB109" s="103">
        <f>M109/J109</f>
        <v>0.86078124999999983</v>
      </c>
      <c r="AC109" s="268"/>
    </row>
    <row r="110" spans="1:29" ht="15.75" customHeight="1">
      <c r="A110" s="271"/>
      <c r="B110" s="92"/>
      <c r="C110" s="260"/>
      <c r="D110" s="261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7"/>
      <c r="S110" s="1"/>
      <c r="T110" s="2"/>
      <c r="U110" s="104"/>
      <c r="V110" s="105"/>
      <c r="W110" s="106"/>
      <c r="X110" s="107"/>
      <c r="Y110" s="262"/>
      <c r="Z110" s="263"/>
      <c r="AA110" s="111"/>
      <c r="AB110" s="103"/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3.6666666666666665</v>
      </c>
      <c r="J123" s="138">
        <f t="shared" si="41"/>
        <v>3100</v>
      </c>
      <c r="K123" s="139">
        <f t="shared" ref="K123" si="42">J123/I123</f>
        <v>845.4545454545455</v>
      </c>
      <c r="L123" s="137">
        <f t="shared" ref="L123:M123" si="43">AVERAGE(L107:L122)</f>
        <v>3.6666666666666665</v>
      </c>
      <c r="M123" s="138">
        <f t="shared" si="43"/>
        <v>2670.3120281179713</v>
      </c>
      <c r="N123" s="139">
        <f>M123/L123</f>
        <v>728.26691675944676</v>
      </c>
      <c r="O123" s="140">
        <f>L123-I123</f>
        <v>0</v>
      </c>
      <c r="P123" s="141">
        <f>N123-K123</f>
        <v>-117.18762869509874</v>
      </c>
      <c r="Q123" s="142">
        <f>N123/K123</f>
        <v>0.86139097681224885</v>
      </c>
      <c r="R123" s="278"/>
      <c r="S123" s="143">
        <f>S107</f>
        <v>0.25025462962962963</v>
      </c>
      <c r="T123" s="144">
        <f>INDEX(T107:T122,COUNTA(T107:T122))</f>
        <v>0.48958333333333337</v>
      </c>
      <c r="U123" s="145"/>
      <c r="V123" s="156"/>
      <c r="W123" s="135"/>
      <c r="X123" s="139"/>
      <c r="Y123" s="265"/>
      <c r="Z123" s="266"/>
      <c r="AA123" s="157">
        <f>M123-J123</f>
        <v>-429.68797188202871</v>
      </c>
      <c r="AB123" s="142">
        <f>M123/J123</f>
        <v>0.86139097681224885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1925</v>
      </c>
      <c r="G124" s="159">
        <f t="shared" ref="G124:G127" si="44">E124*F124</f>
        <v>56826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2806.8043742405912</v>
      </c>
      <c r="N124" s="163">
        <f>M124/L124</f>
        <v>165.10613966121124</v>
      </c>
      <c r="O124" s="165">
        <f>L124-I124</f>
        <v>0</v>
      </c>
      <c r="P124" s="166">
        <f>N124-K124</f>
        <v>-27.423272103494639</v>
      </c>
      <c r="Q124" s="152">
        <f>N124/K124</f>
        <v>0.85756320630632177</v>
      </c>
      <c r="R124" s="276">
        <f>Q140</f>
        <v>0.85520318359902869</v>
      </c>
      <c r="S124" s="167">
        <v>0.70833333333333337</v>
      </c>
      <c r="T124" s="168">
        <v>0.73690972222222217</v>
      </c>
      <c r="U124" s="169"/>
      <c r="V124" s="170">
        <v>41.149999999999878</v>
      </c>
      <c r="W124" s="168"/>
      <c r="X124" s="171"/>
      <c r="Y124" s="279"/>
      <c r="Z124" s="280"/>
      <c r="AA124" s="109">
        <f>M124-J124</f>
        <v>-466.19562575940881</v>
      </c>
      <c r="AB124" s="152">
        <f>M124/J124</f>
        <v>0.85756320630632177</v>
      </c>
      <c r="AC124" s="267">
        <f>AB140</f>
        <v>0.85520318359902869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1955</v>
      </c>
      <c r="G125" s="95">
        <f t="shared" si="44"/>
        <v>58356.75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2807.3394495412826</v>
      </c>
      <c r="N125" s="99">
        <f>M125/L125</f>
        <v>165.13761467889898</v>
      </c>
      <c r="O125" s="101">
        <f>L125-I125</f>
        <v>0</v>
      </c>
      <c r="P125" s="102">
        <f>N125-K125</f>
        <v>-27.3917970858069</v>
      </c>
      <c r="Q125" s="103">
        <f>N125/K125</f>
        <v>0.85772668791362139</v>
      </c>
      <c r="R125" s="277"/>
      <c r="S125" s="1">
        <v>0.74181712962962965</v>
      </c>
      <c r="T125" s="2">
        <v>0.77083333333333337</v>
      </c>
      <c r="U125" s="104">
        <v>7.0666666666667588</v>
      </c>
      <c r="V125" s="105">
        <v>41.78333333333336</v>
      </c>
      <c r="W125" s="106"/>
      <c r="X125" s="113"/>
      <c r="Y125" s="262"/>
      <c r="Z125" s="263"/>
      <c r="AA125" s="111">
        <f>M125-J125</f>
        <v>-465.66055045871735</v>
      </c>
      <c r="AB125" s="103">
        <f>M125/J125</f>
        <v>0.85772668791362139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1678</v>
      </c>
      <c r="G126" s="95">
        <f t="shared" si="44"/>
        <v>47940.46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3055.5386949924246</v>
      </c>
      <c r="N126" s="99">
        <f>M126/L126</f>
        <v>235.04143807634034</v>
      </c>
      <c r="O126" s="101">
        <f>L126-I126</f>
        <v>0</v>
      </c>
      <c r="P126" s="102">
        <f>N126-K126</f>
        <v>-41.881638846736564</v>
      </c>
      <c r="Q126" s="103">
        <f>N126/K126</f>
        <v>0.84876074860900685</v>
      </c>
      <c r="R126" s="277"/>
      <c r="S126" s="1">
        <v>0.77437500000000004</v>
      </c>
      <c r="T126" s="2">
        <v>0.79725694444444439</v>
      </c>
      <c r="U126" s="104">
        <v>5.0999999999999979</v>
      </c>
      <c r="V126" s="105">
        <v>32.949999999999875</v>
      </c>
      <c r="W126" s="106"/>
      <c r="X126" s="113"/>
      <c r="Y126" s="262"/>
      <c r="Z126" s="263"/>
      <c r="AA126" s="111">
        <f>M126-J126</f>
        <v>-544.46130500757545</v>
      </c>
      <c r="AB126" s="103">
        <f>M126/J126</f>
        <v>0.84876074860900685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1851</v>
      </c>
      <c r="G127" s="95">
        <f t="shared" si="44"/>
        <v>47459.64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2572.8185328185341</v>
      </c>
      <c r="N127" s="99">
        <f>M127/L127</f>
        <v>233.89259389259402</v>
      </c>
      <c r="O127" s="101">
        <f>L127-I127</f>
        <v>0</v>
      </c>
      <c r="P127" s="102">
        <f>N127-K127</f>
        <v>-38.834678834678726</v>
      </c>
      <c r="Q127" s="103">
        <f>N127/K127</f>
        <v>0.85760617760617797</v>
      </c>
      <c r="R127" s="277"/>
      <c r="S127" s="1">
        <v>0.8</v>
      </c>
      <c r="T127" s="2">
        <v>0.82997685185185188</v>
      </c>
      <c r="U127" s="104">
        <v>3.9500000000001378</v>
      </c>
      <c r="V127" s="105">
        <v>43.166666666666643</v>
      </c>
      <c r="W127" s="106"/>
      <c r="X127" s="107"/>
      <c r="Y127" s="262"/>
      <c r="Z127" s="263"/>
      <c r="AA127" s="111">
        <f>M127-J127</f>
        <v>-427.18146718146591</v>
      </c>
      <c r="AB127" s="103">
        <f>M127/J127</f>
        <v>0.85760617760617808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2810.6252628982079</v>
      </c>
      <c r="N140" s="139">
        <f>M140/L140</f>
        <v>193.8362250274626</v>
      </c>
      <c r="O140" s="140">
        <f>L140-I140</f>
        <v>0</v>
      </c>
      <c r="P140" s="141">
        <f>N140-K140</f>
        <v>-32.818947386330507</v>
      </c>
      <c r="Q140" s="142">
        <f>N140/K140</f>
        <v>0.85520318359902869</v>
      </c>
      <c r="R140" s="278"/>
      <c r="S140" s="143">
        <f>S124</f>
        <v>0.70833333333333337</v>
      </c>
      <c r="T140" s="144">
        <f>INDEX(T124:T139,COUNTA(T124:T139))</f>
        <v>0.82997685185185188</v>
      </c>
      <c r="U140" s="145"/>
      <c r="V140" s="156"/>
      <c r="W140" s="135"/>
      <c r="X140" s="139"/>
      <c r="Y140" s="265"/>
      <c r="Z140" s="266"/>
      <c r="AA140" s="157">
        <f>M140-J140</f>
        <v>-475.87473710179211</v>
      </c>
      <c r="AB140" s="142">
        <f>M140/J140</f>
        <v>0.85520318359902869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9155</v>
      </c>
      <c r="G141" s="159">
        <f t="shared" ref="G141" si="48">E141*F141</f>
        <v>128444.65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2404.2894660052525</v>
      </c>
      <c r="N141" s="163">
        <f>M141/L141</f>
        <v>601.07236650131313</v>
      </c>
      <c r="O141" s="165">
        <f>L141-I141</f>
        <v>0</v>
      </c>
      <c r="P141" s="166">
        <f>N141-K141</f>
        <v>-73.927633498686873</v>
      </c>
      <c r="Q141" s="152">
        <f>N141/K141</f>
        <v>0.89047758000194532</v>
      </c>
      <c r="R141" s="276">
        <f>Q157</f>
        <v>0.89047758000194532</v>
      </c>
      <c r="S141" s="167">
        <v>0.70833333333333337</v>
      </c>
      <c r="T141" s="168">
        <v>0.86699074074074078</v>
      </c>
      <c r="U141" s="169"/>
      <c r="V141" s="170">
        <v>228.46666666666667</v>
      </c>
      <c r="W141" s="168"/>
      <c r="X141" s="171"/>
      <c r="Y141" s="279"/>
      <c r="Z141" s="280"/>
      <c r="AA141" s="109">
        <f>M141-J141</f>
        <v>-295.71053399474749</v>
      </c>
      <c r="AB141" s="152">
        <f>M141/J141</f>
        <v>0.89047758000194532</v>
      </c>
      <c r="AC141" s="267">
        <f>AB157</f>
        <v>0.89047758000194532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2404.2894660052525</v>
      </c>
      <c r="N157" s="139">
        <f t="shared" ref="N157:N162" si="52">M157/L157</f>
        <v>601.07236650131313</v>
      </c>
      <c r="O157" s="140">
        <f t="shared" ref="O157:O162" si="53">L157-I157</f>
        <v>0</v>
      </c>
      <c r="P157" s="141">
        <f t="shared" ref="P157:P162" si="54">N157-K157</f>
        <v>-73.927633498686873</v>
      </c>
      <c r="Q157" s="142">
        <f t="shared" ref="Q157:Q162" si="55">N157/K157</f>
        <v>0.89047758000194532</v>
      </c>
      <c r="R157" s="278"/>
      <c r="S157" s="143">
        <f>S141</f>
        <v>0.70833333333333337</v>
      </c>
      <c r="T157" s="144">
        <f>INDEX(T141:T156,COUNTA(T141:T156))</f>
        <v>0.86699074074074078</v>
      </c>
      <c r="U157" s="145"/>
      <c r="V157" s="156"/>
      <c r="W157" s="135"/>
      <c r="X157" s="139"/>
      <c r="Y157" s="265"/>
      <c r="Z157" s="266"/>
      <c r="AA157" s="157">
        <f t="shared" ref="AA157:AA162" si="56">M157-J157</f>
        <v>-295.71053399474749</v>
      </c>
      <c r="AB157" s="142">
        <f t="shared" ref="AB157:AB162" si="57">M157/J157</f>
        <v>0.89047758000194532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1462</v>
      </c>
      <c r="G158" s="159">
        <f t="shared" ref="G158:G162" si="58">E158*F158</f>
        <v>40321.96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2545.0676982591945</v>
      </c>
      <c r="N158" s="163">
        <f t="shared" si="52"/>
        <v>636.26692456479861</v>
      </c>
      <c r="O158" s="165">
        <f t="shared" si="53"/>
        <v>0</v>
      </c>
      <c r="P158" s="166">
        <f t="shared" si="54"/>
        <v>-113.73307543520139</v>
      </c>
      <c r="Q158" s="152">
        <f t="shared" si="55"/>
        <v>0.84835589941973144</v>
      </c>
      <c r="R158" s="276">
        <f>Q174</f>
        <v>0.85668021484581935</v>
      </c>
      <c r="S158" s="167">
        <v>0.70833333333333337</v>
      </c>
      <c r="T158" s="168">
        <v>0.73226851851851849</v>
      </c>
      <c r="U158" s="169"/>
      <c r="V158" s="170">
        <v>34.466666666666569</v>
      </c>
      <c r="W158" s="173"/>
      <c r="X158" s="151"/>
      <c r="Y158" s="279"/>
      <c r="Z158" s="280"/>
      <c r="AA158" s="109">
        <f t="shared" si="56"/>
        <v>-454.93230174080554</v>
      </c>
      <c r="AB158" s="152">
        <f t="shared" si="57"/>
        <v>0.84835589941973144</v>
      </c>
      <c r="AC158" s="267">
        <f>AB174</f>
        <v>0.85668021484581935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1177</v>
      </c>
      <c r="G159" s="95">
        <f t="shared" si="58"/>
        <v>28424.55</v>
      </c>
      <c r="H159" s="96"/>
      <c r="I159" s="97">
        <v>4</v>
      </c>
      <c r="J159" s="98">
        <v>3000</v>
      </c>
      <c r="K159" s="99">
        <f t="shared" ref="K159:K162" si="59">J159/I159</f>
        <v>750</v>
      </c>
      <c r="L159" s="100">
        <v>4</v>
      </c>
      <c r="M159" s="98">
        <f>F159/V159*60</f>
        <v>2538.7657279808286</v>
      </c>
      <c r="N159" s="99">
        <f t="shared" si="52"/>
        <v>634.69143199520715</v>
      </c>
      <c r="O159" s="101">
        <f t="shared" si="53"/>
        <v>0</v>
      </c>
      <c r="P159" s="102">
        <f t="shared" si="54"/>
        <v>-115.30856800479285</v>
      </c>
      <c r="Q159" s="103">
        <f t="shared" si="55"/>
        <v>0.84625524266027619</v>
      </c>
      <c r="R159" s="277"/>
      <c r="S159" s="1">
        <v>0.73762731481481481</v>
      </c>
      <c r="T159" s="2">
        <v>0.75694444444444442</v>
      </c>
      <c r="U159" s="104">
        <v>7.7166666666667005</v>
      </c>
      <c r="V159" s="105">
        <v>27.816666666666645</v>
      </c>
      <c r="W159" s="106"/>
      <c r="X159" s="107"/>
      <c r="Y159" s="262"/>
      <c r="Z159" s="263"/>
      <c r="AA159" s="111">
        <f t="shared" si="56"/>
        <v>-461.23427201917139</v>
      </c>
      <c r="AB159" s="103">
        <f t="shared" si="57"/>
        <v>0.84625524266027619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3325</v>
      </c>
      <c r="G160" s="95">
        <f t="shared" si="58"/>
        <v>52235.75</v>
      </c>
      <c r="H160" s="96"/>
      <c r="I160" s="97">
        <v>3</v>
      </c>
      <c r="J160" s="98">
        <v>3300</v>
      </c>
      <c r="K160" s="99">
        <f t="shared" si="59"/>
        <v>1100</v>
      </c>
      <c r="L160" s="100">
        <v>3</v>
      </c>
      <c r="M160" s="98">
        <f>F160/V160*60</f>
        <v>2849.9999999999968</v>
      </c>
      <c r="N160" s="99">
        <f t="shared" si="52"/>
        <v>949.99999999999898</v>
      </c>
      <c r="O160" s="101">
        <f t="shared" si="53"/>
        <v>0</v>
      </c>
      <c r="P160" s="102">
        <f t="shared" si="54"/>
        <v>-150.00000000000102</v>
      </c>
      <c r="Q160" s="103">
        <f t="shared" si="55"/>
        <v>0.86363636363636276</v>
      </c>
      <c r="R160" s="277"/>
      <c r="S160" s="1">
        <v>0.76180555555555562</v>
      </c>
      <c r="T160" s="2">
        <v>0.81041666666666679</v>
      </c>
      <c r="U160" s="104">
        <v>7.000000000000135</v>
      </c>
      <c r="V160" s="105">
        <v>70.000000000000071</v>
      </c>
      <c r="W160" s="106"/>
      <c r="X160" s="107"/>
      <c r="Y160" s="262"/>
      <c r="Z160" s="263"/>
      <c r="AA160" s="111">
        <f t="shared" si="56"/>
        <v>-450.00000000000318</v>
      </c>
      <c r="AB160" s="103">
        <f t="shared" si="57"/>
        <v>0.86363636363636265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3140</v>
      </c>
      <c r="G161" s="95">
        <f t="shared" si="58"/>
        <v>56174.6</v>
      </c>
      <c r="H161" s="96">
        <v>2</v>
      </c>
      <c r="I161" s="97">
        <v>4</v>
      </c>
      <c r="J161" s="98">
        <v>3300</v>
      </c>
      <c r="K161" s="99">
        <f t="shared" si="59"/>
        <v>825</v>
      </c>
      <c r="L161" s="100">
        <v>4</v>
      </c>
      <c r="M161" s="98">
        <f>F161/V161*60</f>
        <v>2849.50844466852</v>
      </c>
      <c r="N161" s="99">
        <f t="shared" si="52"/>
        <v>712.37711116713001</v>
      </c>
      <c r="O161" s="101">
        <f t="shared" si="53"/>
        <v>0</v>
      </c>
      <c r="P161" s="102">
        <f t="shared" si="54"/>
        <v>-112.62288883286999</v>
      </c>
      <c r="Q161" s="103">
        <f t="shared" si="55"/>
        <v>0.86348740747530905</v>
      </c>
      <c r="R161" s="277"/>
      <c r="S161" s="1">
        <v>0.81458333333333344</v>
      </c>
      <c r="T161" s="2">
        <v>0.86049768518518521</v>
      </c>
      <c r="U161" s="104">
        <v>5.9999999999999787</v>
      </c>
      <c r="V161" s="105">
        <v>66.116666666666561</v>
      </c>
      <c r="W161" s="106">
        <v>0.86049768518518521</v>
      </c>
      <c r="X161" s="107">
        <v>0.89947916666666672</v>
      </c>
      <c r="Y161" s="262"/>
      <c r="Z161" s="263"/>
      <c r="AA161" s="111">
        <f t="shared" si="56"/>
        <v>-450.49155533147996</v>
      </c>
      <c r="AB161" s="103">
        <f t="shared" si="57"/>
        <v>0.86348740747530905</v>
      </c>
      <c r="AC161" s="268"/>
    </row>
    <row r="162" spans="1:29" ht="15.75" customHeight="1">
      <c r="A162" s="282"/>
      <c r="B162" s="92" t="s">
        <v>115</v>
      </c>
      <c r="C162" s="260" t="s">
        <v>137</v>
      </c>
      <c r="D162" s="261"/>
      <c r="E162" s="93">
        <v>17.89</v>
      </c>
      <c r="F162" s="94">
        <v>2506</v>
      </c>
      <c r="G162" s="95">
        <f t="shared" si="58"/>
        <v>44832.340000000004</v>
      </c>
      <c r="H162" s="113"/>
      <c r="I162" s="97">
        <v>4</v>
      </c>
      <c r="J162" s="98">
        <v>3300</v>
      </c>
      <c r="K162" s="99">
        <f t="shared" si="59"/>
        <v>825</v>
      </c>
      <c r="L162" s="114">
        <v>4</v>
      </c>
      <c r="M162" s="98">
        <f>F162/V162*60</f>
        <v>2837.8735451399884</v>
      </c>
      <c r="N162" s="99">
        <f t="shared" si="52"/>
        <v>709.46838628499711</v>
      </c>
      <c r="O162" s="101">
        <f t="shared" si="53"/>
        <v>0</v>
      </c>
      <c r="P162" s="102">
        <f t="shared" si="54"/>
        <v>-115.53161371500289</v>
      </c>
      <c r="Q162" s="103">
        <f t="shared" si="55"/>
        <v>0.85996168034545106</v>
      </c>
      <c r="R162" s="277"/>
      <c r="S162" s="1">
        <v>0.89947916666666672</v>
      </c>
      <c r="T162" s="2">
        <v>0.9362731481481481</v>
      </c>
      <c r="U162" s="104">
        <v>56.133333333333368</v>
      </c>
      <c r="V162" s="105">
        <v>52.983333333333192</v>
      </c>
      <c r="W162" s="106"/>
      <c r="X162" s="107"/>
      <c r="Y162" s="262"/>
      <c r="Z162" s="263"/>
      <c r="AA162" s="111">
        <f t="shared" si="56"/>
        <v>-462.12645486001156</v>
      </c>
      <c r="AB162" s="103">
        <f t="shared" si="57"/>
        <v>0.85996168034545106</v>
      </c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0">AVERAGE(I158:I173)</f>
        <v>3.8</v>
      </c>
      <c r="J174" s="138">
        <f t="shared" si="60"/>
        <v>3180</v>
      </c>
      <c r="K174" s="139">
        <f t="shared" ref="K174" si="61">J174/I174</f>
        <v>836.84210526315792</v>
      </c>
      <c r="L174" s="137">
        <f t="shared" ref="L174:M174" si="62">AVERAGE(L158:L173)</f>
        <v>3.8</v>
      </c>
      <c r="M174" s="138">
        <f t="shared" si="62"/>
        <v>2724.2430832097057</v>
      </c>
      <c r="N174" s="139">
        <f>M174/L174</f>
        <v>716.90607452886991</v>
      </c>
      <c r="O174" s="140">
        <f>L174-I174</f>
        <v>0</v>
      </c>
      <c r="P174" s="141">
        <f>N174-K174</f>
        <v>-119.93603073428801</v>
      </c>
      <c r="Q174" s="142">
        <f>N174/K174</f>
        <v>0.85668021484581935</v>
      </c>
      <c r="R174" s="278"/>
      <c r="S174" s="143">
        <f>S158</f>
        <v>0.70833333333333337</v>
      </c>
      <c r="T174" s="144">
        <f>INDEX(T158:T173,COUNTA(T158:T173))</f>
        <v>0.9362731481481481</v>
      </c>
      <c r="U174" s="145"/>
      <c r="V174" s="156"/>
      <c r="W174" s="89"/>
      <c r="X174" s="91"/>
      <c r="Y174" s="265"/>
      <c r="Z174" s="266"/>
      <c r="AA174" s="157">
        <f>M174-J174</f>
        <v>-455.75691679029433</v>
      </c>
      <c r="AB174" s="142">
        <f>M174/J174</f>
        <v>0.85668021484581935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1952</v>
      </c>
      <c r="G175" s="159">
        <f t="shared" ref="G175:G178" si="63">E175*F175</f>
        <v>43490.560000000005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2833.5483870967769</v>
      </c>
      <c r="N175" s="163">
        <f>M175/L175</f>
        <v>566.70967741935533</v>
      </c>
      <c r="O175" s="165">
        <f>L175-I175</f>
        <v>0</v>
      </c>
      <c r="P175" s="166">
        <f>N175-K175</f>
        <v>-93.29032258064467</v>
      </c>
      <c r="Q175" s="152">
        <f>N175/K175</f>
        <v>0.85865102639296265</v>
      </c>
      <c r="R175" s="276">
        <f>Q191</f>
        <v>0.86250134538467693</v>
      </c>
      <c r="S175" s="167">
        <v>0.70833333333333337</v>
      </c>
      <c r="T175" s="168">
        <v>0.73703703703703705</v>
      </c>
      <c r="U175" s="169"/>
      <c r="V175" s="170">
        <v>41.333333333333293</v>
      </c>
      <c r="W175" s="173"/>
      <c r="X175" s="151"/>
      <c r="Y175" s="279"/>
      <c r="Z175" s="280"/>
      <c r="AA175" s="109">
        <f>M175-J175</f>
        <v>-466.45161290322312</v>
      </c>
      <c r="AB175" s="152">
        <f>M175/J175</f>
        <v>0.85865102639296265</v>
      </c>
      <c r="AC175" s="267">
        <f>AB191</f>
        <v>0.86250134538467693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2005</v>
      </c>
      <c r="G176" s="95">
        <f t="shared" si="63"/>
        <v>36450.9</v>
      </c>
      <c r="H176" s="96"/>
      <c r="I176" s="97">
        <v>4</v>
      </c>
      <c r="J176" s="98">
        <v>3300</v>
      </c>
      <c r="K176" s="99">
        <f t="shared" ref="K176:K214" si="64">J176/I176</f>
        <v>825</v>
      </c>
      <c r="L176" s="100">
        <v>4</v>
      </c>
      <c r="M176" s="98">
        <f>F176/V176*60</f>
        <v>2842.851516345017</v>
      </c>
      <c r="N176" s="99">
        <f>M176/L176</f>
        <v>710.71287908625425</v>
      </c>
      <c r="O176" s="101">
        <f>L176-I176</f>
        <v>0</v>
      </c>
      <c r="P176" s="102">
        <f>N176-K176</f>
        <v>-114.28712091374575</v>
      </c>
      <c r="Q176" s="103">
        <f>N176/K176</f>
        <v>0.86147015646818692</v>
      </c>
      <c r="R176" s="277"/>
      <c r="S176" s="1">
        <v>0.7416666666666667</v>
      </c>
      <c r="T176" s="2">
        <v>0.77105324074074078</v>
      </c>
      <c r="U176" s="104">
        <v>6.6666666666666963</v>
      </c>
      <c r="V176" s="105">
        <v>42.316666666666677</v>
      </c>
      <c r="W176" s="106"/>
      <c r="X176" s="107"/>
      <c r="Y176" s="262"/>
      <c r="Z176" s="263"/>
      <c r="AA176" s="111">
        <f>M176-J176</f>
        <v>-457.14848365498301</v>
      </c>
      <c r="AB176" s="103">
        <f>M176/J176</f>
        <v>0.86147015646818692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4958</v>
      </c>
      <c r="G177" s="95">
        <f t="shared" si="63"/>
        <v>82600.28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>F177/V177*60</f>
        <v>2858.5522101217193</v>
      </c>
      <c r="N177" s="99">
        <f>M177/L177</f>
        <v>714.63805253042983</v>
      </c>
      <c r="O177" s="101">
        <f>L177-I177</f>
        <v>0</v>
      </c>
      <c r="P177" s="102">
        <f>N177-K177</f>
        <v>-110.36194746957017</v>
      </c>
      <c r="Q177" s="103">
        <f>N177/K177</f>
        <v>0.86622794246112711</v>
      </c>
      <c r="R177" s="277"/>
      <c r="S177" s="1">
        <v>0.77430555555555558</v>
      </c>
      <c r="T177" s="2">
        <v>0.84657407407407403</v>
      </c>
      <c r="U177" s="104">
        <v>4.6833333333333194</v>
      </c>
      <c r="V177" s="105">
        <v>104.06666666666658</v>
      </c>
      <c r="W177" s="106">
        <v>0.84657407407407403</v>
      </c>
      <c r="X177" s="107">
        <v>0.88680555555555551</v>
      </c>
      <c r="Y177" s="262"/>
      <c r="Z177" s="263"/>
      <c r="AA177" s="111">
        <f>M177-J177</f>
        <v>-441.44778987828067</v>
      </c>
      <c r="AB177" s="103">
        <f>M177/J177</f>
        <v>0.86622794246112711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3618</v>
      </c>
      <c r="G178" s="95">
        <f t="shared" si="63"/>
        <v>60275.88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2850.0656455142225</v>
      </c>
      <c r="N178" s="99">
        <f>M178/L178</f>
        <v>712.51641137855563</v>
      </c>
      <c r="O178" s="101">
        <f>L178-I178</f>
        <v>0</v>
      </c>
      <c r="P178" s="102">
        <f>N178-K178</f>
        <v>-112.48358862144437</v>
      </c>
      <c r="Q178" s="103">
        <f>N178/K178</f>
        <v>0.86365625621643105</v>
      </c>
      <c r="R178" s="277"/>
      <c r="S178" s="1">
        <v>0.88680555555555551</v>
      </c>
      <c r="T178" s="2">
        <v>0.93969907407407405</v>
      </c>
      <c r="U178" s="104">
        <v>57.93333333333333</v>
      </c>
      <c r="V178" s="105">
        <v>76.166666666666686</v>
      </c>
      <c r="W178" s="106"/>
      <c r="X178" s="107"/>
      <c r="Y178" s="262"/>
      <c r="Z178" s="263"/>
      <c r="AA178" s="111">
        <f>M178-J178</f>
        <v>-449.93435448577748</v>
      </c>
      <c r="AB178" s="103">
        <f>M178/J178</f>
        <v>0.86365625621643105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4.25</v>
      </c>
      <c r="J191" s="138">
        <f t="shared" si="65"/>
        <v>3300</v>
      </c>
      <c r="K191" s="139">
        <f t="shared" ref="K191" si="66">J191/I191</f>
        <v>776.47058823529414</v>
      </c>
      <c r="L191" s="137">
        <f t="shared" ref="L191:M191" si="67">AVERAGE(L175:L190)</f>
        <v>4.25</v>
      </c>
      <c r="M191" s="138">
        <f t="shared" si="67"/>
        <v>2846.2544397694337</v>
      </c>
      <c r="N191" s="139">
        <f>M191/L191</f>
        <v>669.70692700457266</v>
      </c>
      <c r="O191" s="140">
        <f>L191-I191</f>
        <v>0</v>
      </c>
      <c r="P191" s="141">
        <f>N191-K191</f>
        <v>-106.76366123072148</v>
      </c>
      <c r="Q191" s="142">
        <f>N191/K191</f>
        <v>0.86250134538467693</v>
      </c>
      <c r="R191" s="278"/>
      <c r="S191" s="143">
        <f>S175</f>
        <v>0.70833333333333337</v>
      </c>
      <c r="T191" s="144">
        <f>INDEX(T175:T190,COUNTA(T175:T190))</f>
        <v>0.93969907407407405</v>
      </c>
      <c r="U191" s="145"/>
      <c r="V191" s="156"/>
      <c r="W191" s="89"/>
      <c r="X191" s="91"/>
      <c r="Y191" s="265"/>
      <c r="Z191" s="266"/>
      <c r="AA191" s="157">
        <f>M191-J191</f>
        <v>-453.7455602305663</v>
      </c>
      <c r="AB191" s="142">
        <f>M191/J191</f>
        <v>0.86250134538467693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4059</v>
      </c>
      <c r="G192" s="159">
        <f t="shared" ref="G192:G194" si="68">E192*F192</f>
        <v>73792.62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3019.0909090909058</v>
      </c>
      <c r="N192" s="163">
        <f>M192/L192</f>
        <v>1006.3636363636352</v>
      </c>
      <c r="O192" s="165">
        <f>L192-I192</f>
        <v>0</v>
      </c>
      <c r="P192" s="166">
        <f>N192-K192</f>
        <v>-193.63636363636476</v>
      </c>
      <c r="Q192" s="152">
        <f>N192/K192</f>
        <v>0.83863636363636274</v>
      </c>
      <c r="R192" s="276">
        <f>Q208</f>
        <v>0.83851304309707919</v>
      </c>
      <c r="S192" s="167">
        <v>0.70856481481481481</v>
      </c>
      <c r="T192" s="168">
        <v>0.76458333333333339</v>
      </c>
      <c r="U192" s="169"/>
      <c r="V192" s="170">
        <v>80.666666666666757</v>
      </c>
      <c r="W192" s="173"/>
      <c r="X192" s="151"/>
      <c r="Y192" s="279"/>
      <c r="Z192" s="280"/>
      <c r="AA192" s="109">
        <f>M192-J192</f>
        <v>-580.90909090909418</v>
      </c>
      <c r="AB192" s="152">
        <f>M192/J192</f>
        <v>0.83863636363636274</v>
      </c>
      <c r="AC192" s="267">
        <f>AB208</f>
        <v>0.83851304309707919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6037</v>
      </c>
      <c r="G193" s="95">
        <f t="shared" si="68"/>
        <v>86208.36</v>
      </c>
      <c r="H193" s="96">
        <v>2</v>
      </c>
      <c r="I193" s="97">
        <v>3</v>
      </c>
      <c r="J193" s="98">
        <v>3600</v>
      </c>
      <c r="K193" s="99">
        <f t="shared" si="64"/>
        <v>1200</v>
      </c>
      <c r="L193" s="100">
        <v>3</v>
      </c>
      <c r="M193" s="98">
        <f>F193/V193*60</f>
        <v>3020.5976372480891</v>
      </c>
      <c r="N193" s="99">
        <f>M193/L193</f>
        <v>1006.8658790826963</v>
      </c>
      <c r="O193" s="101">
        <f>L193-I193</f>
        <v>0</v>
      </c>
      <c r="P193" s="102">
        <f>N193-K193</f>
        <v>-193.13412091730368</v>
      </c>
      <c r="Q193" s="103">
        <f>N193/K193</f>
        <v>0.8390548992355803</v>
      </c>
      <c r="R193" s="277"/>
      <c r="S193" s="1">
        <v>0.77575231481481477</v>
      </c>
      <c r="T193" s="2">
        <v>0.85902777777777772</v>
      </c>
      <c r="U193" s="104">
        <v>16.083333333333183</v>
      </c>
      <c r="V193" s="105">
        <v>119.91666666666666</v>
      </c>
      <c r="W193" s="106">
        <v>0.85902777777777772</v>
      </c>
      <c r="X193" s="107">
        <v>0.91469907407407403</v>
      </c>
      <c r="Y193" s="262"/>
      <c r="Z193" s="263"/>
      <c r="AA193" s="111">
        <f>M193-J193</f>
        <v>-579.40236275191091</v>
      </c>
      <c r="AB193" s="103">
        <f>M193/J193</f>
        <v>0.8390548992355803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4516</v>
      </c>
      <c r="G194" s="95">
        <f t="shared" si="68"/>
        <v>64488.479999999996</v>
      </c>
      <c r="H194" s="96"/>
      <c r="I194" s="97">
        <v>3</v>
      </c>
      <c r="J194" s="98">
        <v>3600</v>
      </c>
      <c r="K194" s="99">
        <f t="shared" si="64"/>
        <v>1200</v>
      </c>
      <c r="L194" s="100">
        <v>3</v>
      </c>
      <c r="M194" s="98">
        <f>F194/V194*60</f>
        <v>3016.252319109461</v>
      </c>
      <c r="N194" s="99">
        <f>M194/L194</f>
        <v>1005.4174397031537</v>
      </c>
      <c r="O194" s="101">
        <f>L194-I194</f>
        <v>0</v>
      </c>
      <c r="P194" s="102">
        <f>N194-K194</f>
        <v>-194.58256029684628</v>
      </c>
      <c r="Q194" s="103">
        <f>N194/K194</f>
        <v>0.83784786641929476</v>
      </c>
      <c r="R194" s="277"/>
      <c r="S194" s="1">
        <v>0.91469907407407403</v>
      </c>
      <c r="T194" s="2">
        <v>0.9770833333333333</v>
      </c>
      <c r="U194" s="104">
        <v>80.166666666666671</v>
      </c>
      <c r="V194" s="105">
        <v>89.833333333333357</v>
      </c>
      <c r="W194" s="106"/>
      <c r="X194" s="107"/>
      <c r="Y194" s="262"/>
      <c r="Z194" s="263"/>
      <c r="AA194" s="111">
        <f>M194-J194</f>
        <v>-583.74768089053896</v>
      </c>
      <c r="AB194" s="103">
        <f>M194/J194</f>
        <v>0.83784786641929476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3</v>
      </c>
      <c r="J208" s="138">
        <f t="shared" si="69"/>
        <v>3600</v>
      </c>
      <c r="K208" s="139">
        <f t="shared" ref="K208" si="70">J208/I208</f>
        <v>1200</v>
      </c>
      <c r="L208" s="137">
        <f t="shared" ref="L208:M208" si="71">AVERAGE(L192:L207)</f>
        <v>3</v>
      </c>
      <c r="M208" s="138">
        <f t="shared" si="71"/>
        <v>3018.6469551494852</v>
      </c>
      <c r="N208" s="139">
        <f t="shared" ref="N208:N214" si="72">M208/L208</f>
        <v>1006.215651716495</v>
      </c>
      <c r="O208" s="140">
        <f t="shared" ref="O208:O214" si="73">L208-I208</f>
        <v>0</v>
      </c>
      <c r="P208" s="141">
        <f t="shared" ref="P208:P214" si="74">N208-K208</f>
        <v>-193.78434828350498</v>
      </c>
      <c r="Q208" s="142">
        <f t="shared" ref="Q208:Q214" si="75">N208/K208</f>
        <v>0.83851304309707919</v>
      </c>
      <c r="R208" s="278"/>
      <c r="S208" s="143">
        <f>S192</f>
        <v>0.70856481481481481</v>
      </c>
      <c r="T208" s="144">
        <f>INDEX(T192:T207,COUNTA(T192:T207))</f>
        <v>0.9770833333333333</v>
      </c>
      <c r="U208" s="145"/>
      <c r="V208" s="156"/>
      <c r="W208" s="89"/>
      <c r="X208" s="91"/>
      <c r="Y208" s="265"/>
      <c r="Z208" s="266"/>
      <c r="AA208" s="157">
        <f t="shared" ref="AA208:AA223" si="76">M208-J208</f>
        <v>-581.35304485051483</v>
      </c>
      <c r="AB208" s="142">
        <f t="shared" ref="AB208:AB223" si="77">M208/J208</f>
        <v>0.83851304309707919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2355</v>
      </c>
      <c r="G209" s="159">
        <f t="shared" ref="G209:G214" si="78">E209*F209</f>
        <v>42813.9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9">F209/V209*60</f>
        <v>3011.7229129662464</v>
      </c>
      <c r="N209" s="163">
        <f t="shared" si="72"/>
        <v>1003.9076376554154</v>
      </c>
      <c r="O209" s="165">
        <f t="shared" si="73"/>
        <v>0</v>
      </c>
      <c r="P209" s="166">
        <f t="shared" si="74"/>
        <v>-196.09236234458456</v>
      </c>
      <c r="Q209" s="152">
        <f t="shared" si="75"/>
        <v>0.83658969804617955</v>
      </c>
      <c r="R209" s="276">
        <f>Q225</f>
        <v>0.85418736638521686</v>
      </c>
      <c r="S209" s="167">
        <v>0.70839120370370368</v>
      </c>
      <c r="T209" s="168">
        <v>0.74097222222222225</v>
      </c>
      <c r="U209" s="169"/>
      <c r="V209" s="170">
        <v>46.916666666666757</v>
      </c>
      <c r="W209" s="168"/>
      <c r="X209" s="171"/>
      <c r="Y209" s="279"/>
      <c r="Z209" s="280"/>
      <c r="AA209" s="174">
        <f t="shared" si="76"/>
        <v>-588.27708703375356</v>
      </c>
      <c r="AB209" s="152">
        <f t="shared" si="77"/>
        <v>0.83658969804617955</v>
      </c>
      <c r="AC209" s="267">
        <f>AB225</f>
        <v>0.85418736638521686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25.03</v>
      </c>
      <c r="F210" s="94">
        <v>1106</v>
      </c>
      <c r="G210" s="95">
        <f t="shared" si="78"/>
        <v>27683.18</v>
      </c>
      <c r="H210" s="96">
        <v>2</v>
      </c>
      <c r="I210" s="97">
        <v>4</v>
      </c>
      <c r="J210" s="98">
        <v>3300</v>
      </c>
      <c r="K210" s="99">
        <f t="shared" si="64"/>
        <v>825</v>
      </c>
      <c r="L210" s="100">
        <v>4</v>
      </c>
      <c r="M210" s="98">
        <f t="shared" si="79"/>
        <v>2821.8284904323045</v>
      </c>
      <c r="N210" s="99">
        <f t="shared" si="72"/>
        <v>705.45712260807613</v>
      </c>
      <c r="O210" s="101">
        <f t="shared" si="73"/>
        <v>0</v>
      </c>
      <c r="P210" s="102">
        <f t="shared" si="74"/>
        <v>-119.54287739192387</v>
      </c>
      <c r="Q210" s="103">
        <f t="shared" si="75"/>
        <v>0.85509954255524379</v>
      </c>
      <c r="R210" s="277"/>
      <c r="S210" s="1">
        <v>0.75450231481481478</v>
      </c>
      <c r="T210" s="2">
        <v>0.77083333333333337</v>
      </c>
      <c r="U210" s="104">
        <v>19.483333333333235</v>
      </c>
      <c r="V210" s="105">
        <v>23.516666666666772</v>
      </c>
      <c r="W210" s="106"/>
      <c r="X210" s="113"/>
      <c r="Y210" s="262"/>
      <c r="Z210" s="263"/>
      <c r="AA210" s="175">
        <f t="shared" si="76"/>
        <v>-478.17150956769547</v>
      </c>
      <c r="AB210" s="103">
        <f t="shared" si="77"/>
        <v>0.85509954255524379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24.83</v>
      </c>
      <c r="F211" s="94">
        <v>1090</v>
      </c>
      <c r="G211" s="95">
        <f t="shared" si="78"/>
        <v>27064.699999999997</v>
      </c>
      <c r="H211" s="96">
        <v>2</v>
      </c>
      <c r="I211" s="97">
        <v>4</v>
      </c>
      <c r="J211" s="98">
        <v>3300</v>
      </c>
      <c r="K211" s="99">
        <f t="shared" si="64"/>
        <v>825</v>
      </c>
      <c r="L211" s="100">
        <v>4</v>
      </c>
      <c r="M211" s="98">
        <f t="shared" si="79"/>
        <v>2825.0539956803527</v>
      </c>
      <c r="N211" s="99">
        <f t="shared" si="72"/>
        <v>706.26349892008818</v>
      </c>
      <c r="O211" s="101">
        <f t="shared" si="73"/>
        <v>0</v>
      </c>
      <c r="P211" s="102">
        <f t="shared" si="74"/>
        <v>-118.73650107991182</v>
      </c>
      <c r="Q211" s="103">
        <f t="shared" si="75"/>
        <v>0.85607696838798564</v>
      </c>
      <c r="R211" s="277"/>
      <c r="S211" s="1">
        <v>0.78263888888888888</v>
      </c>
      <c r="T211" s="2">
        <v>0.79871527777777773</v>
      </c>
      <c r="U211" s="104">
        <v>16.99999999999994</v>
      </c>
      <c r="V211" s="105">
        <v>23.149999999999942</v>
      </c>
      <c r="W211" s="106"/>
      <c r="X211" s="113"/>
      <c r="Y211" s="262"/>
      <c r="Z211" s="263"/>
      <c r="AA211" s="175">
        <f t="shared" si="76"/>
        <v>-474.94600431964727</v>
      </c>
      <c r="AB211" s="103">
        <f t="shared" si="77"/>
        <v>0.85607696838798564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2586</v>
      </c>
      <c r="G212" s="95">
        <f t="shared" si="78"/>
        <v>47013.479999999996</v>
      </c>
      <c r="H212" s="96"/>
      <c r="I212" s="97">
        <v>4</v>
      </c>
      <c r="J212" s="98">
        <v>3000</v>
      </c>
      <c r="K212" s="99">
        <f t="shared" si="64"/>
        <v>750</v>
      </c>
      <c r="L212" s="100">
        <v>4</v>
      </c>
      <c r="M212" s="98">
        <f t="shared" si="79"/>
        <v>2592.4812030075223</v>
      </c>
      <c r="N212" s="99">
        <f t="shared" si="72"/>
        <v>648.12030075188056</v>
      </c>
      <c r="O212" s="101">
        <f t="shared" si="73"/>
        <v>0</v>
      </c>
      <c r="P212" s="102">
        <f t="shared" si="74"/>
        <v>-101.87969924811944</v>
      </c>
      <c r="Q212" s="103">
        <f t="shared" si="75"/>
        <v>0.86416040100250746</v>
      </c>
      <c r="R212" s="277"/>
      <c r="S212" s="1">
        <v>0.81052083333333336</v>
      </c>
      <c r="T212" s="2">
        <v>0.8520833333333333</v>
      </c>
      <c r="U212" s="104">
        <v>17.000000000000099</v>
      </c>
      <c r="V212" s="105">
        <v>59.849999999999923</v>
      </c>
      <c r="W212" s="106">
        <v>0.8520833333333333</v>
      </c>
      <c r="X212" s="107">
        <v>0.90486111111111101</v>
      </c>
      <c r="Y212" s="262"/>
      <c r="Z212" s="263"/>
      <c r="AA212" s="175">
        <f t="shared" si="76"/>
        <v>-407.51879699247775</v>
      </c>
      <c r="AB212" s="103">
        <f t="shared" si="77"/>
        <v>0.86416040100250746</v>
      </c>
      <c r="AC212" s="268"/>
    </row>
    <row r="213" spans="1:29" ht="15.75" customHeight="1">
      <c r="A213" s="272"/>
      <c r="B213" s="92" t="s">
        <v>115</v>
      </c>
      <c r="C213" s="260" t="s">
        <v>148</v>
      </c>
      <c r="D213" s="261"/>
      <c r="E213" s="93">
        <v>25.03</v>
      </c>
      <c r="F213" s="94">
        <v>2279</v>
      </c>
      <c r="G213" s="95">
        <f t="shared" si="78"/>
        <v>57043.37</v>
      </c>
      <c r="H213" s="113"/>
      <c r="I213" s="97">
        <v>4</v>
      </c>
      <c r="J213" s="98">
        <v>3300</v>
      </c>
      <c r="K213" s="99">
        <f t="shared" si="64"/>
        <v>825</v>
      </c>
      <c r="L213" s="114">
        <v>4</v>
      </c>
      <c r="M213" s="98">
        <f t="shared" si="79"/>
        <v>2830.0793377026475</v>
      </c>
      <c r="N213" s="99">
        <f t="shared" si="72"/>
        <v>707.51983442566188</v>
      </c>
      <c r="O213" s="101">
        <f t="shared" si="73"/>
        <v>0</v>
      </c>
      <c r="P213" s="102">
        <f t="shared" si="74"/>
        <v>-117.48016557433812</v>
      </c>
      <c r="Q213" s="103">
        <f t="shared" si="75"/>
        <v>0.85759979930383257</v>
      </c>
      <c r="R213" s="277"/>
      <c r="S213" s="1">
        <v>0.90486111111111101</v>
      </c>
      <c r="T213" s="2">
        <v>0.93841435185185185</v>
      </c>
      <c r="U213" s="104">
        <v>75.999999999999886</v>
      </c>
      <c r="V213" s="105">
        <v>48.316666666666812</v>
      </c>
      <c r="W213" s="106"/>
      <c r="X213" s="107"/>
      <c r="Y213" s="262"/>
      <c r="Z213" s="263"/>
      <c r="AA213" s="175">
        <f t="shared" si="76"/>
        <v>-469.92066229735246</v>
      </c>
      <c r="AB213" s="103">
        <f t="shared" si="77"/>
        <v>0.85759979930383257</v>
      </c>
      <c r="AC213" s="268"/>
    </row>
    <row r="214" spans="1:29" ht="15.75" customHeight="1">
      <c r="A214" s="272"/>
      <c r="B214" s="92" t="s">
        <v>115</v>
      </c>
      <c r="C214" s="260" t="s">
        <v>143</v>
      </c>
      <c r="D214" s="261"/>
      <c r="E214" s="93">
        <v>24.83</v>
      </c>
      <c r="F214" s="94">
        <v>2359</v>
      </c>
      <c r="G214" s="115">
        <f t="shared" si="78"/>
        <v>58573.969999999994</v>
      </c>
      <c r="H214" s="116"/>
      <c r="I214" s="97">
        <v>4</v>
      </c>
      <c r="J214" s="98">
        <v>3300</v>
      </c>
      <c r="K214" s="99">
        <f t="shared" si="64"/>
        <v>825</v>
      </c>
      <c r="L214" s="100">
        <v>4</v>
      </c>
      <c r="M214" s="98">
        <f t="shared" si="79"/>
        <v>2831.7439146382198</v>
      </c>
      <c r="N214" s="99">
        <f t="shared" si="72"/>
        <v>707.93597865955496</v>
      </c>
      <c r="O214" s="101">
        <f t="shared" si="73"/>
        <v>0</v>
      </c>
      <c r="P214" s="102">
        <f t="shared" si="74"/>
        <v>-117.06402134044504</v>
      </c>
      <c r="Q214" s="103">
        <f t="shared" si="75"/>
        <v>0.85810421655703628</v>
      </c>
      <c r="R214" s="277"/>
      <c r="S214" s="1">
        <v>0.94862268518518522</v>
      </c>
      <c r="T214" s="2">
        <v>0.98333333333333328</v>
      </c>
      <c r="U214" s="104">
        <v>14.70000000000006</v>
      </c>
      <c r="V214" s="105">
        <v>49.983333333333206</v>
      </c>
      <c r="W214" s="106"/>
      <c r="X214" s="4"/>
      <c r="Y214" s="262"/>
      <c r="Z214" s="263"/>
      <c r="AA214" s="175">
        <f t="shared" si="76"/>
        <v>-468.25608536178015</v>
      </c>
      <c r="AB214" s="103">
        <f t="shared" si="77"/>
        <v>0.85810421655703628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>
        <f t="shared" si="76"/>
        <v>0</v>
      </c>
      <c r="AB215" s="103" t="e">
        <f t="shared" si="77"/>
        <v>#DIV/0!</v>
      </c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>
        <f t="shared" si="76"/>
        <v>0</v>
      </c>
      <c r="AB216" s="103" t="e">
        <f t="shared" si="77"/>
        <v>#DIV/0!</v>
      </c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>
        <f t="shared" si="76"/>
        <v>0</v>
      </c>
      <c r="AB217" s="103" t="e">
        <f t="shared" si="77"/>
        <v>#DIV/0!</v>
      </c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>
        <f t="shared" si="76"/>
        <v>0</v>
      </c>
      <c r="AB218" s="103" t="e">
        <f t="shared" si="77"/>
        <v>#DIV/0!</v>
      </c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>
        <f t="shared" si="76"/>
        <v>0</v>
      </c>
      <c r="AB219" s="103" t="e">
        <f t="shared" si="77"/>
        <v>#DIV/0!</v>
      </c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>
        <f t="shared" si="76"/>
        <v>0</v>
      </c>
      <c r="AB220" s="103" t="e">
        <f t="shared" si="77"/>
        <v>#DIV/0!</v>
      </c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>
        <f t="shared" si="76"/>
        <v>0</v>
      </c>
      <c r="AB221" s="103" t="e">
        <f t="shared" si="77"/>
        <v>#DIV/0!</v>
      </c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>
        <f t="shared" si="76"/>
        <v>0</v>
      </c>
      <c r="AB222" s="103" t="e">
        <f t="shared" si="77"/>
        <v>#DIV/0!</v>
      </c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>
        <f t="shared" si="76"/>
        <v>0</v>
      </c>
      <c r="AB223" s="103" t="e">
        <f t="shared" si="77"/>
        <v>#DIV/0!</v>
      </c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3.8333333333333335</v>
      </c>
      <c r="J225" s="138">
        <f t="shared" si="80"/>
        <v>3300</v>
      </c>
      <c r="K225" s="139">
        <f t="shared" ref="K225" si="81">J225/I225</f>
        <v>860.86956521739125</v>
      </c>
      <c r="L225" s="137">
        <f t="shared" ref="L225:M225" si="82">AVERAGE(L209:L224)</f>
        <v>3.8333333333333335</v>
      </c>
      <c r="M225" s="138">
        <f t="shared" si="82"/>
        <v>2818.8183090712155</v>
      </c>
      <c r="N225" s="139">
        <f>M225/L225</f>
        <v>735.34390671423012</v>
      </c>
      <c r="O225" s="140">
        <f>L225-I225</f>
        <v>0</v>
      </c>
      <c r="P225" s="141">
        <f>N225-K225</f>
        <v>-125.52565850316114</v>
      </c>
      <c r="Q225" s="142">
        <f>N225/K225</f>
        <v>0.85418736638521686</v>
      </c>
      <c r="R225" s="278"/>
      <c r="S225" s="143">
        <f>S209</f>
        <v>0.70839120370370368</v>
      </c>
      <c r="T225" s="144">
        <f>INDEX(T209:T224,COUNTA(T209:T224))</f>
        <v>0.98333333333333328</v>
      </c>
      <c r="U225" s="145"/>
      <c r="V225" s="156"/>
      <c r="W225" s="135"/>
      <c r="X225" s="139"/>
      <c r="Y225" s="265"/>
      <c r="Z225" s="266"/>
      <c r="AA225" s="177">
        <f>M225-J225</f>
        <v>-481.18169092878452</v>
      </c>
      <c r="AB225" s="142">
        <f>M225/J225</f>
        <v>0.85418736638521686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166" priority="1" operator="greaterThan">
      <formula>0</formula>
    </cfRule>
  </conditionalFormatting>
  <conditionalFormatting sqref="P5:P225 AA5:AA225">
    <cfRule type="cellIs" dxfId="165" priority="4" operator="lessThan">
      <formula>0</formula>
    </cfRule>
  </conditionalFormatting>
  <conditionalFormatting sqref="Q5:Q225 AB5:AB225">
    <cfRule type="cellIs" dxfId="164" priority="2" operator="greaterThan">
      <formula>1</formula>
    </cfRule>
    <cfRule type="cellIs" dxfId="163" priority="3" operator="lessThan">
      <formula>0.8</formula>
    </cfRule>
  </conditionalFormatting>
  <conditionalFormatting sqref="AC5:AC23 R5:R225 AC124:AC129">
    <cfRule type="cellIs" dxfId="162" priority="5" operator="lessThan">
      <formula>0.8</formula>
    </cfRule>
  </conditionalFormatting>
  <conditionalFormatting sqref="AC29:AC37">
    <cfRule type="cellIs" dxfId="161" priority="15" operator="lessThan">
      <formula>0.8</formula>
    </cfRule>
  </conditionalFormatting>
  <conditionalFormatting sqref="AC39:AC44">
    <cfRule type="cellIs" dxfId="160" priority="14" operator="lessThan">
      <formula>0.8</formula>
    </cfRule>
  </conditionalFormatting>
  <conditionalFormatting sqref="AC56">
    <cfRule type="cellIs" dxfId="159" priority="16" operator="lessThan">
      <formula>0.8</formula>
    </cfRule>
  </conditionalFormatting>
  <conditionalFormatting sqref="AC73">
    <cfRule type="cellIs" dxfId="158" priority="13" operator="lessThan">
      <formula>0.8</formula>
    </cfRule>
  </conditionalFormatting>
  <conditionalFormatting sqref="AC90">
    <cfRule type="cellIs" dxfId="157" priority="7" operator="lessThan">
      <formula>0.8</formula>
    </cfRule>
  </conditionalFormatting>
  <conditionalFormatting sqref="AC107:AC112">
    <cfRule type="cellIs" dxfId="156" priority="6" operator="lessThan">
      <formula>0.8</formula>
    </cfRule>
  </conditionalFormatting>
  <conditionalFormatting sqref="AC141:AC146">
    <cfRule type="cellIs" dxfId="155" priority="12" operator="lessThan">
      <formula>0.8</formula>
    </cfRule>
  </conditionalFormatting>
  <conditionalFormatting sqref="AC158">
    <cfRule type="cellIs" dxfId="154" priority="11" operator="lessThan">
      <formula>0.8</formula>
    </cfRule>
  </conditionalFormatting>
  <conditionalFormatting sqref="AC175">
    <cfRule type="cellIs" dxfId="153" priority="10" operator="lessThan">
      <formula>0.8</formula>
    </cfRule>
  </conditionalFormatting>
  <conditionalFormatting sqref="AC192">
    <cfRule type="cellIs" dxfId="152" priority="9" operator="lessThan">
      <formula>0.8</formula>
    </cfRule>
  </conditionalFormatting>
  <conditionalFormatting sqref="AC209:AC214">
    <cfRule type="cellIs" dxfId="151" priority="8" operator="lessThan">
      <formula>0.8</formula>
    </cfRule>
  </conditionalFormatting>
  <dataValidations count="1">
    <dataValidation type="list" allowBlank="1" showInputMessage="1" showErrorMessage="1" sqref="Y5:Z225" xr:uid="{DC852BA9-94B7-4085-BC41-149BD9022383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7B1B-AB65-4FA1-AB1F-4BD98A388743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R39" sqref="R39:R55"/>
      <selection pane="bottomLeft" activeCell="R39" sqref="R39:R55"/>
    </sheetView>
  </sheetViews>
  <sheetFormatPr defaultColWidth="7.109375" defaultRowHeight="15.75"/>
  <cols>
    <col min="1" max="1" width="13.44140625" style="81" customWidth="1"/>
    <col min="2" max="2" width="10.77734375" style="150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85434</v>
      </c>
      <c r="E1" s="77" t="s">
        <v>3</v>
      </c>
      <c r="F1" s="78">
        <f>SUM(G5:G174)</f>
        <v>3704961.7600000007</v>
      </c>
      <c r="G1" s="79" t="s">
        <v>73</v>
      </c>
      <c r="H1" s="80">
        <f>L21+L38+L55+L72+L89+L106+L123+L140+L157+L174</f>
        <v>191.70833333333334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45906</v>
      </c>
      <c r="B2" s="326"/>
      <c r="C2" s="82" t="s">
        <v>34</v>
      </c>
      <c r="D2" s="83">
        <f>AVERAGE(N21,N38,N55,N72,N89,N106,N123,N140,N157,N174)</f>
        <v>129.8150282164016</v>
      </c>
      <c r="E2" s="83" t="s">
        <v>80</v>
      </c>
      <c r="F2" s="84">
        <f>F1/D1</f>
        <v>43.366361869981517</v>
      </c>
      <c r="G2" s="85" t="s">
        <v>81</v>
      </c>
      <c r="H2" s="86">
        <f>COUNT(H5:H174)</f>
        <v>0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2916</v>
      </c>
      <c r="G5" s="159">
        <f t="shared" ref="G5:G6" si="0">E5*F5</f>
        <v>57445.2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1062.5101214574902</v>
      </c>
      <c r="N5" s="163">
        <f>M5/L5</f>
        <v>81.73154780442232</v>
      </c>
      <c r="O5" s="179">
        <f>L5-I5</f>
        <v>0</v>
      </c>
      <c r="P5" s="180">
        <f>N5-K5</f>
        <v>-10.576144503269987</v>
      </c>
      <c r="Q5" s="132">
        <f>N5/K5</f>
        <v>0.88542510121457518</v>
      </c>
      <c r="R5" s="277">
        <f>Q21</f>
        <v>0.87780987548538547</v>
      </c>
      <c r="S5" s="167">
        <v>0.2502314814814815</v>
      </c>
      <c r="T5" s="168">
        <v>0.36458333333333331</v>
      </c>
      <c r="U5" s="169"/>
      <c r="V5" s="170">
        <v>164.66666666666663</v>
      </c>
      <c r="W5" s="87"/>
      <c r="X5" s="88"/>
      <c r="Y5" s="279"/>
      <c r="Z5" s="280"/>
      <c r="AA5" s="109">
        <f>M5-J5</f>
        <v>-137.48987854250981</v>
      </c>
      <c r="AB5" s="110">
        <f>M5/J5</f>
        <v>0.88542510121457518</v>
      </c>
      <c r="AC5" s="292">
        <f>AB21</f>
        <v>0.87780987548538547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1852</v>
      </c>
      <c r="G6" s="95">
        <f t="shared" si="0"/>
        <v>55504.439999999995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2273.1674053869747</v>
      </c>
      <c r="N6" s="99">
        <f>M6/L6</f>
        <v>113.65837026934874</v>
      </c>
      <c r="O6" s="101">
        <f>L6-I6</f>
        <v>0</v>
      </c>
      <c r="P6" s="102">
        <f>N6-K6</f>
        <v>-16.341629730651263</v>
      </c>
      <c r="Q6" s="103">
        <f>N6/K6</f>
        <v>0.87429515591806717</v>
      </c>
      <c r="R6" s="277"/>
      <c r="S6" s="1">
        <v>0.42785879629629631</v>
      </c>
      <c r="T6" s="2">
        <v>0.46180555555555558</v>
      </c>
      <c r="U6" s="104">
        <v>4.9999999999999822</v>
      </c>
      <c r="V6" s="105">
        <v>48.883333333333354</v>
      </c>
      <c r="W6" s="2"/>
      <c r="X6" s="4"/>
      <c r="Y6" s="262"/>
      <c r="Z6" s="263"/>
      <c r="AA6" s="111">
        <f>M6-J6</f>
        <v>-326.83259461302532</v>
      </c>
      <c r="AB6" s="112">
        <f>M6/J6</f>
        <v>0.87429515591806717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1667.8387634222324</v>
      </c>
      <c r="N21" s="139">
        <f t="shared" ref="N21:N27" si="5">M21/L21</f>
        <v>101.08113717710499</v>
      </c>
      <c r="O21" s="140">
        <f t="shared" ref="O21:O27" si="6">L21-I21</f>
        <v>0</v>
      </c>
      <c r="P21" s="141">
        <f t="shared" ref="P21:P27" si="7">N21-K21</f>
        <v>-14.070377974410164</v>
      </c>
      <c r="Q21" s="142">
        <f t="shared" ref="Q21:Q27" si="8">N21/K21</f>
        <v>0.87780987548538547</v>
      </c>
      <c r="R21" s="278"/>
      <c r="S21" s="143">
        <f>S5</f>
        <v>0.2502314814814815</v>
      </c>
      <c r="T21" s="144">
        <f>INDEX(T5:T20,COUNTA(T5:T20))</f>
        <v>0.46180555555555558</v>
      </c>
      <c r="U21" s="145"/>
      <c r="V21" s="145"/>
      <c r="W21" s="146"/>
      <c r="X21" s="147"/>
      <c r="Y21" s="265"/>
      <c r="Z21" s="266"/>
      <c r="AA21" s="148">
        <f t="shared" ref="AA21:AA27" si="9">M21-J21</f>
        <v>-232.16123657776757</v>
      </c>
      <c r="AB21" s="149">
        <f t="shared" ref="AB21:AB27" si="10">M21/J21</f>
        <v>0.87780987548538547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1108</v>
      </c>
      <c r="G22" s="159">
        <f t="shared" ref="G22:G27" si="11">E22*F22</f>
        <v>79643.039999999994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1709.7299614230581</v>
      </c>
      <c r="N22" s="163">
        <f t="shared" si="5"/>
        <v>65.758844670117611</v>
      </c>
      <c r="O22" s="165">
        <f t="shared" si="6"/>
        <v>0</v>
      </c>
      <c r="P22" s="166">
        <f t="shared" si="7"/>
        <v>-11.164232252959309</v>
      </c>
      <c r="Q22" s="152">
        <f t="shared" si="8"/>
        <v>0.85486498071152894</v>
      </c>
      <c r="R22" s="276">
        <f>Q38</f>
        <v>0.8592938958111791</v>
      </c>
      <c r="S22" s="167">
        <v>0.25008101851851849</v>
      </c>
      <c r="T22" s="168">
        <v>0.27708333333333335</v>
      </c>
      <c r="U22" s="169"/>
      <c r="V22" s="170">
        <v>38.88333333333339</v>
      </c>
      <c r="W22" s="181"/>
      <c r="X22" s="163"/>
      <c r="Y22" s="279"/>
      <c r="Z22" s="280"/>
      <c r="AA22" s="109">
        <f t="shared" si="9"/>
        <v>-290.27003857694194</v>
      </c>
      <c r="AB22" s="152">
        <f t="shared" si="10"/>
        <v>0.85486498071152905</v>
      </c>
      <c r="AC22" s="352">
        <f>AB38</f>
        <v>0.8592938958111791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1067</v>
      </c>
      <c r="G23" s="95">
        <f t="shared" si="11"/>
        <v>61139.1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1710.2404274265364</v>
      </c>
      <c r="N23" s="99">
        <f t="shared" si="5"/>
        <v>65.778477977943709</v>
      </c>
      <c r="O23" s="101">
        <f t="shared" si="6"/>
        <v>0</v>
      </c>
      <c r="P23" s="102">
        <f t="shared" si="7"/>
        <v>-11.144598945133211</v>
      </c>
      <c r="Q23" s="103">
        <f t="shared" si="8"/>
        <v>0.8551202137132683</v>
      </c>
      <c r="R23" s="277"/>
      <c r="S23" s="1">
        <v>0.28125</v>
      </c>
      <c r="T23" s="2">
        <v>0.30724537037037036</v>
      </c>
      <c r="U23" s="104">
        <v>5.9999999999999787</v>
      </c>
      <c r="V23" s="105">
        <v>37.433333333333323</v>
      </c>
      <c r="W23" s="106"/>
      <c r="X23" s="107"/>
      <c r="Y23" s="262"/>
      <c r="Z23" s="263"/>
      <c r="AA23" s="111">
        <f t="shared" si="9"/>
        <v>-289.75957257346363</v>
      </c>
      <c r="AB23" s="103">
        <f t="shared" si="10"/>
        <v>0.85512021371326818</v>
      </c>
      <c r="AC23" s="294"/>
    </row>
    <row r="24" spans="1:43" ht="15.75" customHeight="1">
      <c r="A24" s="282"/>
      <c r="B24" s="92" t="s">
        <v>169</v>
      </c>
      <c r="C24" s="286" t="s">
        <v>170</v>
      </c>
      <c r="D24" s="286"/>
      <c r="E24" s="93">
        <v>51.86</v>
      </c>
      <c r="F24" s="94">
        <v>1290</v>
      </c>
      <c r="G24" s="95">
        <f t="shared" si="11"/>
        <v>66899.399999999994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1711.1274871039052</v>
      </c>
      <c r="N24" s="99">
        <f t="shared" si="5"/>
        <v>65.812595657842508</v>
      </c>
      <c r="O24" s="101">
        <f t="shared" si="6"/>
        <v>0</v>
      </c>
      <c r="P24" s="102">
        <f t="shared" si="7"/>
        <v>-11.110481265234412</v>
      </c>
      <c r="Q24" s="103">
        <f t="shared" si="8"/>
        <v>0.85556374355195264</v>
      </c>
      <c r="R24" s="277"/>
      <c r="S24" s="1">
        <v>0.3125</v>
      </c>
      <c r="T24" s="2">
        <v>0.34391203703703704</v>
      </c>
      <c r="U24" s="104">
        <v>7.5666666666666771</v>
      </c>
      <c r="V24" s="105">
        <v>45.233333333333341</v>
      </c>
      <c r="W24" s="106"/>
      <c r="X24" s="107"/>
      <c r="Y24" s="262"/>
      <c r="Z24" s="263"/>
      <c r="AA24" s="111">
        <f t="shared" si="9"/>
        <v>-288.8725128960948</v>
      </c>
      <c r="AB24" s="103">
        <f t="shared" si="10"/>
        <v>0.85556374355195264</v>
      </c>
      <c r="AC24" s="294"/>
    </row>
    <row r="25" spans="1:43" ht="15.75" customHeight="1">
      <c r="A25" s="282"/>
      <c r="B25" s="92" t="s">
        <v>169</v>
      </c>
      <c r="C25" s="286" t="s">
        <v>171</v>
      </c>
      <c r="D25" s="286"/>
      <c r="E25" s="93">
        <v>56.77</v>
      </c>
      <c r="F25" s="94">
        <v>3564</v>
      </c>
      <c r="G25" s="95">
        <f t="shared" si="11"/>
        <v>202328.28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1745.8701864199209</v>
      </c>
      <c r="N25" s="99">
        <f t="shared" si="5"/>
        <v>67.148853323843113</v>
      </c>
      <c r="O25" s="101">
        <f t="shared" si="6"/>
        <v>0</v>
      </c>
      <c r="P25" s="102">
        <f t="shared" si="7"/>
        <v>-9.7742235992338067</v>
      </c>
      <c r="Q25" s="103">
        <f t="shared" si="8"/>
        <v>0.87293509320996054</v>
      </c>
      <c r="R25" s="277"/>
      <c r="S25" s="1">
        <v>0.34791666666666665</v>
      </c>
      <c r="T25" s="2">
        <v>0.43297453703703703</v>
      </c>
      <c r="U25" s="104">
        <v>5.7666666666666355</v>
      </c>
      <c r="V25" s="105">
        <v>122.48333333333335</v>
      </c>
      <c r="W25" s="106">
        <v>0.43297453703703703</v>
      </c>
      <c r="X25" s="107">
        <v>0.47295138888888888</v>
      </c>
      <c r="Y25" s="262"/>
      <c r="Z25" s="263"/>
      <c r="AA25" s="111">
        <f t="shared" si="9"/>
        <v>-254.12981358007914</v>
      </c>
      <c r="AB25" s="103">
        <f t="shared" si="10"/>
        <v>0.87293509320996043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1541</v>
      </c>
      <c r="G26" s="95">
        <f t="shared" si="11"/>
        <v>88299.299999999988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1713.8090824837827</v>
      </c>
      <c r="N26" s="99">
        <f t="shared" si="5"/>
        <v>68.552363299351313</v>
      </c>
      <c r="O26" s="101">
        <f t="shared" si="6"/>
        <v>0</v>
      </c>
      <c r="P26" s="102">
        <f t="shared" si="7"/>
        <v>-11.447636700648687</v>
      </c>
      <c r="Q26" s="103">
        <f t="shared" si="8"/>
        <v>0.85690454124189142</v>
      </c>
      <c r="R26" s="277"/>
      <c r="S26" s="1">
        <v>0.47295138888888888</v>
      </c>
      <c r="T26" s="2">
        <v>0.51041666666666663</v>
      </c>
      <c r="U26" s="104">
        <v>57.566666666666663</v>
      </c>
      <c r="V26" s="105">
        <v>53.94999999999996</v>
      </c>
      <c r="W26" s="106"/>
      <c r="X26" s="107"/>
      <c r="Y26" s="262"/>
      <c r="Z26" s="263"/>
      <c r="AA26" s="111">
        <f t="shared" si="9"/>
        <v>-286.19091751621727</v>
      </c>
      <c r="AB26" s="103">
        <f t="shared" si="10"/>
        <v>0.85690454124189142</v>
      </c>
      <c r="AC26" s="294"/>
    </row>
    <row r="27" spans="1:43" ht="15.75" customHeight="1">
      <c r="A27" s="282"/>
      <c r="B27" s="92" t="s">
        <v>169</v>
      </c>
      <c r="C27" s="286" t="s">
        <v>216</v>
      </c>
      <c r="D27" s="286"/>
      <c r="E27" s="93">
        <v>56.43</v>
      </c>
      <c r="F27" s="94">
        <v>2117</v>
      </c>
      <c r="G27" s="115">
        <f t="shared" si="11"/>
        <v>119462.31</v>
      </c>
      <c r="H27" s="116"/>
      <c r="I27" s="97">
        <v>22</v>
      </c>
      <c r="J27" s="98">
        <v>2000</v>
      </c>
      <c r="K27" s="99">
        <f t="shared" si="13"/>
        <v>90.909090909090907</v>
      </c>
      <c r="L27" s="100">
        <v>22</v>
      </c>
      <c r="M27" s="98">
        <f t="shared" si="12"/>
        <v>1720.7496048769481</v>
      </c>
      <c r="N27" s="99">
        <f t="shared" si="5"/>
        <v>78.215891130770373</v>
      </c>
      <c r="O27" s="101">
        <f t="shared" si="6"/>
        <v>0</v>
      </c>
      <c r="P27" s="102">
        <f t="shared" si="7"/>
        <v>-12.693199778320533</v>
      </c>
      <c r="Q27" s="103">
        <f t="shared" si="8"/>
        <v>0.86037480243847408</v>
      </c>
      <c r="R27" s="277"/>
      <c r="S27" s="1">
        <v>0.51401620370370371</v>
      </c>
      <c r="T27" s="2">
        <v>0.56527777777777777</v>
      </c>
      <c r="U27" s="104">
        <v>5.1833333333333975</v>
      </c>
      <c r="V27" s="105">
        <v>73.816666666666634</v>
      </c>
      <c r="W27" s="106"/>
      <c r="X27" s="107"/>
      <c r="Y27" s="262"/>
      <c r="Z27" s="263"/>
      <c r="AA27" s="111">
        <f t="shared" si="9"/>
        <v>-279.25039512305193</v>
      </c>
      <c r="AB27" s="103">
        <f t="shared" si="10"/>
        <v>0.86037480243847408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1718.5877916223583</v>
      </c>
      <c r="N38" s="139">
        <f>M38/L38</f>
        <v>68.288256620755959</v>
      </c>
      <c r="O38" s="140">
        <f>L38-I38</f>
        <v>0</v>
      </c>
      <c r="P38" s="141">
        <f>N38-K38</f>
        <v>-11.18194205474073</v>
      </c>
      <c r="Q38" s="142">
        <f>N38/K38</f>
        <v>0.8592938958111791</v>
      </c>
      <c r="R38" s="278"/>
      <c r="S38" s="143">
        <f>S22</f>
        <v>0.25008101851851849</v>
      </c>
      <c r="T38" s="144">
        <f>INDEX(T22:T37,COUNTA(T22:T37))</f>
        <v>0.56527777777777777</v>
      </c>
      <c r="U38" s="145"/>
      <c r="V38" s="156"/>
      <c r="W38" s="135"/>
      <c r="X38" s="139"/>
      <c r="Y38" s="265"/>
      <c r="Z38" s="266"/>
      <c r="AA38" s="157">
        <f>M38-J38</f>
        <v>-281.41220837764172</v>
      </c>
      <c r="AB38" s="142">
        <f>M38/J38</f>
        <v>0.8592938958111791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1658</v>
      </c>
      <c r="G39" s="159">
        <f t="shared" ref="G39:G42" si="17">E39*F39</f>
        <v>82104.160000000003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1721.107266435986</v>
      </c>
      <c r="N39" s="163">
        <f>M39/L39</f>
        <v>71.712802768166085</v>
      </c>
      <c r="O39" s="165">
        <f>L39-I39</f>
        <v>0</v>
      </c>
      <c r="P39" s="166">
        <f>N39-K39</f>
        <v>-11.620530565167243</v>
      </c>
      <c r="Q39" s="152">
        <f>N39/K39</f>
        <v>0.86055363321799305</v>
      </c>
      <c r="R39" s="276">
        <f>Q55</f>
        <v>0.86363112767821182</v>
      </c>
      <c r="S39" s="167">
        <v>0.33347222222222223</v>
      </c>
      <c r="T39" s="168">
        <v>0.37361111111111112</v>
      </c>
      <c r="U39" s="169"/>
      <c r="V39" s="170">
        <v>57.800000000000004</v>
      </c>
      <c r="W39" s="87"/>
      <c r="X39" s="88"/>
      <c r="Y39" s="279"/>
      <c r="Z39" s="280"/>
      <c r="AA39" s="109">
        <f>M39-J39</f>
        <v>-278.89273356401395</v>
      </c>
      <c r="AB39" s="152">
        <f>M39/J39</f>
        <v>0.86055363321799305</v>
      </c>
      <c r="AC39" s="352">
        <f>AB55</f>
        <v>0.86363112767821171</v>
      </c>
    </row>
    <row r="40" spans="1:29" ht="15.75" customHeight="1">
      <c r="A40" s="271"/>
      <c r="B40" s="153" t="s">
        <v>172</v>
      </c>
      <c r="C40" s="260" t="s">
        <v>178</v>
      </c>
      <c r="D40" s="261"/>
      <c r="E40" s="93">
        <v>59.34</v>
      </c>
      <c r="F40" s="104">
        <v>1692</v>
      </c>
      <c r="G40" s="95">
        <f t="shared" si="17"/>
        <v>100403.28</v>
      </c>
      <c r="H40" s="96"/>
      <c r="I40" s="100">
        <v>24</v>
      </c>
      <c r="J40" s="98">
        <v>2000</v>
      </c>
      <c r="K40" s="99">
        <f t="shared" si="13"/>
        <v>83.333333333333329</v>
      </c>
      <c r="L40" s="100">
        <v>24</v>
      </c>
      <c r="M40" s="98">
        <f>F40/V40*60</f>
        <v>1725.5524079320119</v>
      </c>
      <c r="N40" s="99">
        <f>M40/L40</f>
        <v>71.898016997167161</v>
      </c>
      <c r="O40" s="101">
        <f>L40-I40</f>
        <v>0</v>
      </c>
      <c r="P40" s="102">
        <f>N40-K40</f>
        <v>-11.435316336166167</v>
      </c>
      <c r="Q40" s="103">
        <f>N40/K40</f>
        <v>0.86277620396600596</v>
      </c>
      <c r="R40" s="277"/>
      <c r="S40" s="1">
        <v>0.37789351851851855</v>
      </c>
      <c r="T40" s="2">
        <v>0.41875000000000001</v>
      </c>
      <c r="U40" s="104">
        <v>6.166666666666698</v>
      </c>
      <c r="V40" s="105">
        <v>58.833333333333314</v>
      </c>
      <c r="W40" s="106"/>
      <c r="X40" s="107"/>
      <c r="Y40" s="262"/>
      <c r="Z40" s="263"/>
      <c r="AA40" s="111">
        <f>M40-J40</f>
        <v>-274.44759206798813</v>
      </c>
      <c r="AB40" s="103">
        <f>M40/J40</f>
        <v>0.86277620396600596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1865</v>
      </c>
      <c r="G41" s="95">
        <f t="shared" si="17"/>
        <v>96644.3</v>
      </c>
      <c r="H41" s="96"/>
      <c r="I41" s="100">
        <v>23</v>
      </c>
      <c r="J41" s="98">
        <v>1800</v>
      </c>
      <c r="K41" s="99">
        <f t="shared" si="13"/>
        <v>78.260869565217391</v>
      </c>
      <c r="L41" s="100">
        <v>23</v>
      </c>
      <c r="M41" s="98">
        <f>F41/V41*60</f>
        <v>1549.1462851868946</v>
      </c>
      <c r="N41" s="99">
        <f>M41/L41</f>
        <v>67.354186312473672</v>
      </c>
      <c r="O41" s="101">
        <f>L41-I41</f>
        <v>0</v>
      </c>
      <c r="P41" s="102">
        <f>N41-K41</f>
        <v>-10.906683252743719</v>
      </c>
      <c r="Q41" s="103">
        <f>N41/K41</f>
        <v>0.86063682510383022</v>
      </c>
      <c r="R41" s="277"/>
      <c r="S41" s="1">
        <v>0.42222222222222222</v>
      </c>
      <c r="T41" s="2">
        <v>0.47238425925925925</v>
      </c>
      <c r="U41" s="104">
        <v>4.9999999999999822</v>
      </c>
      <c r="V41" s="105">
        <v>72.23333333333332</v>
      </c>
      <c r="W41" s="106">
        <v>0.47238425925925925</v>
      </c>
      <c r="X41" s="107">
        <v>0.5131944444444444</v>
      </c>
      <c r="Y41" s="262"/>
      <c r="Z41" s="263"/>
      <c r="AA41" s="111">
        <f>M41-J41</f>
        <v>-250.8537148131054</v>
      </c>
      <c r="AB41" s="103">
        <f>M41/J41</f>
        <v>0.86063682510383033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3087</v>
      </c>
      <c r="G42" s="95">
        <f t="shared" si="17"/>
        <v>181114.29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1740.5168363351586</v>
      </c>
      <c r="N42" s="99">
        <f>M42/L42</f>
        <v>72.52153484729827</v>
      </c>
      <c r="O42" s="101">
        <f>L42-I42</f>
        <v>0</v>
      </c>
      <c r="P42" s="102">
        <f>N42-K42</f>
        <v>-10.811798486035059</v>
      </c>
      <c r="Q42" s="103">
        <f>N42/K42</f>
        <v>0.87025841816757932</v>
      </c>
      <c r="R42" s="277"/>
      <c r="S42" s="1">
        <v>0.5131944444444444</v>
      </c>
      <c r="T42" s="2">
        <v>0.58709490740740744</v>
      </c>
      <c r="U42" s="104">
        <v>58.766666666666609</v>
      </c>
      <c r="V42" s="105">
        <v>106.41666666666679</v>
      </c>
      <c r="W42" s="106"/>
      <c r="X42" s="107"/>
      <c r="Y42" s="262"/>
      <c r="Z42" s="263"/>
      <c r="AA42" s="111">
        <f>M42-J42</f>
        <v>-259.48316366484141</v>
      </c>
      <c r="AB42" s="103">
        <f>M42/J42</f>
        <v>0.87025841816757932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1684.0806989725129</v>
      </c>
      <c r="N55" s="139">
        <f>M55/L55</f>
        <v>70.90866100936897</v>
      </c>
      <c r="O55" s="140">
        <f>L55-I55</f>
        <v>0</v>
      </c>
      <c r="P55" s="141">
        <f>N55-K55</f>
        <v>-11.19660214852577</v>
      </c>
      <c r="Q55" s="142">
        <f>N55/K55</f>
        <v>0.86363112767821182</v>
      </c>
      <c r="R55" s="278"/>
      <c r="S55" s="143">
        <f>S39</f>
        <v>0.33347222222222223</v>
      </c>
      <c r="T55" s="144">
        <f>INDEX(T39:T54,COUNTA(T39:T54))</f>
        <v>0.58709490740740744</v>
      </c>
      <c r="U55" s="145"/>
      <c r="V55" s="156"/>
      <c r="W55" s="188"/>
      <c r="X55" s="189"/>
      <c r="Y55" s="265"/>
      <c r="Z55" s="266"/>
      <c r="AA55" s="157">
        <f>M55-J55</f>
        <v>-265.91930102748711</v>
      </c>
      <c r="AB55" s="142">
        <f>M55/J55</f>
        <v>0.86363112767821171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4181</v>
      </c>
      <c r="G56" s="159">
        <f t="shared" ref="G56:G58" si="21">E56*F56</f>
        <v>248853.12000000002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1754.2657342657346</v>
      </c>
      <c r="N56" s="163">
        <f>M56/L56</f>
        <v>70.170629370629385</v>
      </c>
      <c r="O56" s="165">
        <f>L56-I56</f>
        <v>0</v>
      </c>
      <c r="P56" s="166">
        <f>N56-K56</f>
        <v>-9.8293706293706151</v>
      </c>
      <c r="Q56" s="152">
        <f>N56/K56</f>
        <v>0.87713286713286731</v>
      </c>
      <c r="R56" s="276">
        <f>Q72</f>
        <v>0.86701039417051651</v>
      </c>
      <c r="S56" s="167">
        <v>0.33333333333333331</v>
      </c>
      <c r="T56" s="168">
        <v>0.43263888888888885</v>
      </c>
      <c r="U56" s="169"/>
      <c r="V56" s="170">
        <v>142.99999999999997</v>
      </c>
      <c r="W56" s="168"/>
      <c r="X56" s="171"/>
      <c r="Y56" s="279"/>
      <c r="Z56" s="280"/>
      <c r="AA56" s="109">
        <f>M56-J56</f>
        <v>-245.73426573426536</v>
      </c>
      <c r="AB56" s="152">
        <f>M56/J56</f>
        <v>0.87713286713286731</v>
      </c>
      <c r="AC56" s="267">
        <f>AB72</f>
        <v>0.8670103941705164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1465</v>
      </c>
      <c r="G57" s="95">
        <f t="shared" si="21"/>
        <v>69397.05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1720.1565557729916</v>
      </c>
      <c r="N57" s="99">
        <f>M57/L57</f>
        <v>81.912216941571032</v>
      </c>
      <c r="O57" s="101">
        <f>L57-I57</f>
        <v>0</v>
      </c>
      <c r="P57" s="102">
        <f>N57-K57</f>
        <v>-13.325878296524209</v>
      </c>
      <c r="Q57" s="103">
        <f>N57/K57</f>
        <v>0.86007827788649582</v>
      </c>
      <c r="R57" s="277"/>
      <c r="S57" s="1">
        <v>0.43819444444444439</v>
      </c>
      <c r="T57" s="2">
        <v>0.47368055555555555</v>
      </c>
      <c r="U57" s="104">
        <v>7.9999999999999716</v>
      </c>
      <c r="V57" s="105">
        <v>51.100000000000072</v>
      </c>
      <c r="W57" s="106">
        <v>0.47368055555555555</v>
      </c>
      <c r="X57" s="107">
        <v>0.51597222222222205</v>
      </c>
      <c r="Y57" s="262"/>
      <c r="Z57" s="263"/>
      <c r="AA57" s="111">
        <f>M57-J57</f>
        <v>-279.84344422700838</v>
      </c>
      <c r="AB57" s="103">
        <f>M57/J57</f>
        <v>0.86007827788649582</v>
      </c>
      <c r="AC57" s="268"/>
    </row>
    <row r="58" spans="1:29" ht="15.75" customHeight="1">
      <c r="A58" s="282"/>
      <c r="B58" s="153" t="s">
        <v>172</v>
      </c>
      <c r="C58" s="260" t="s">
        <v>182</v>
      </c>
      <c r="D58" s="261"/>
      <c r="E58" s="93">
        <v>77.34</v>
      </c>
      <c r="F58" s="94">
        <v>2304</v>
      </c>
      <c r="G58" s="95">
        <f t="shared" si="21"/>
        <v>178191.36000000002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1727.6400749843717</v>
      </c>
      <c r="N58" s="99">
        <f>M58/L58</f>
        <v>69.105602999374867</v>
      </c>
      <c r="O58" s="101">
        <f>L58-I58</f>
        <v>0</v>
      </c>
      <c r="P58" s="102">
        <f>N58-K58</f>
        <v>-10.894397000625133</v>
      </c>
      <c r="Q58" s="103">
        <f>N58/K58</f>
        <v>0.86382003749218583</v>
      </c>
      <c r="R58" s="277"/>
      <c r="S58" s="1">
        <v>0.51597222222222205</v>
      </c>
      <c r="T58" s="2">
        <v>0.5715393518518519</v>
      </c>
      <c r="U58" s="104">
        <v>60.899999999999764</v>
      </c>
      <c r="V58" s="105">
        <v>80.016666666666964</v>
      </c>
      <c r="W58" s="106"/>
      <c r="X58" s="107"/>
      <c r="Y58" s="262"/>
      <c r="Z58" s="263"/>
      <c r="AA58" s="111">
        <f>M58-J58</f>
        <v>-272.35992501562828</v>
      </c>
      <c r="AB58" s="103">
        <f>M58/J58</f>
        <v>0.86382003749218583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23.666666666666668</v>
      </c>
      <c r="J72" s="138">
        <f t="shared" si="22"/>
        <v>2000</v>
      </c>
      <c r="K72" s="139">
        <f t="shared" ref="K72" si="23">J72/I72</f>
        <v>84.507042253521121</v>
      </c>
      <c r="L72" s="137">
        <f t="shared" ref="L72:M72" si="24">AVERAGE(L56:L71)</f>
        <v>23.666666666666668</v>
      </c>
      <c r="M72" s="138">
        <f t="shared" si="24"/>
        <v>1734.0207883410328</v>
      </c>
      <c r="N72" s="139">
        <f t="shared" ref="N72:N80" si="25">M72/L72</f>
        <v>73.268484014409836</v>
      </c>
      <c r="O72" s="140">
        <f t="shared" ref="O72:O80" si="26">L72-I72</f>
        <v>0</v>
      </c>
      <c r="P72" s="141">
        <f t="shared" ref="P72:P80" si="27">N72-K72</f>
        <v>-11.238558239111285</v>
      </c>
      <c r="Q72" s="142">
        <f t="shared" ref="Q72:Q80" si="28">N72/K72</f>
        <v>0.86701039417051651</v>
      </c>
      <c r="R72" s="278"/>
      <c r="S72" s="143">
        <f>S56</f>
        <v>0.33333333333333331</v>
      </c>
      <c r="T72" s="144">
        <f>INDEX(T56:T71,COUNTA(T56:T71))</f>
        <v>0.5715393518518519</v>
      </c>
      <c r="U72" s="145"/>
      <c r="V72" s="156"/>
      <c r="W72" s="135"/>
      <c r="X72" s="139"/>
      <c r="Y72" s="265"/>
      <c r="Z72" s="266"/>
      <c r="AA72" s="157">
        <f t="shared" ref="AA72:AA80" si="29">M72-J72</f>
        <v>-265.97921165896719</v>
      </c>
      <c r="AB72" s="142">
        <f t="shared" ref="AB72:AB80" si="30">M72/J72</f>
        <v>0.8670103941705164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2218</v>
      </c>
      <c r="G73" s="159">
        <f t="shared" ref="G73:G80" si="31">E73*F73</f>
        <v>71109.08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0" si="32">F73/V73*60</f>
        <v>3011.9954734062612</v>
      </c>
      <c r="N73" s="163">
        <f t="shared" si="25"/>
        <v>143.42835587648864</v>
      </c>
      <c r="O73" s="165">
        <f t="shared" si="26"/>
        <v>0</v>
      </c>
      <c r="P73" s="166">
        <f t="shared" si="27"/>
        <v>-28.000215552082778</v>
      </c>
      <c r="Q73" s="152">
        <f t="shared" si="28"/>
        <v>0.83666540927951716</v>
      </c>
      <c r="R73" s="276">
        <f>Q89</f>
        <v>0.85533996550535241</v>
      </c>
      <c r="S73" s="167">
        <v>0.16666666666666666</v>
      </c>
      <c r="T73" s="168">
        <v>0.19734953703703703</v>
      </c>
      <c r="U73" s="169"/>
      <c r="V73" s="170">
        <v>44.183333333333337</v>
      </c>
      <c r="W73" s="168"/>
      <c r="X73" s="171"/>
      <c r="Y73" s="279"/>
      <c r="Z73" s="280"/>
      <c r="AA73" s="109">
        <f t="shared" si="29"/>
        <v>-588.00452659373877</v>
      </c>
      <c r="AB73" s="152">
        <f t="shared" si="30"/>
        <v>0.83666540927951705</v>
      </c>
      <c r="AC73" s="267">
        <f>AB89</f>
        <v>0.85533996550535252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3806</v>
      </c>
      <c r="G74" s="95">
        <f t="shared" si="31"/>
        <v>144399.63999999998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3017.9735682819387</v>
      </c>
      <c r="N74" s="99">
        <f t="shared" si="25"/>
        <v>143.7130270610447</v>
      </c>
      <c r="O74" s="101">
        <f t="shared" si="26"/>
        <v>0</v>
      </c>
      <c r="P74" s="102">
        <f t="shared" si="27"/>
        <v>-27.715544367526718</v>
      </c>
      <c r="Q74" s="103">
        <f t="shared" si="28"/>
        <v>0.83832599118942752</v>
      </c>
      <c r="R74" s="277"/>
      <c r="S74" s="1">
        <v>0.20092592592592592</v>
      </c>
      <c r="T74" s="2">
        <v>0.25347222222222221</v>
      </c>
      <c r="U74" s="104">
        <v>5.1500000000000057</v>
      </c>
      <c r="V74" s="105">
        <v>75.666666666666657</v>
      </c>
      <c r="W74" s="106"/>
      <c r="X74" s="107"/>
      <c r="Y74" s="262"/>
      <c r="Z74" s="263"/>
      <c r="AA74" s="111">
        <f t="shared" si="29"/>
        <v>-582.0264317180613</v>
      </c>
      <c r="AB74" s="103">
        <f t="shared" si="30"/>
        <v>0.83832599118942741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3588</v>
      </c>
      <c r="G75" s="95">
        <f t="shared" si="31"/>
        <v>101504.52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3016.5343297524496</v>
      </c>
      <c r="N75" s="99">
        <f t="shared" si="25"/>
        <v>158.76496472381314</v>
      </c>
      <c r="O75" s="101">
        <f t="shared" si="26"/>
        <v>0</v>
      </c>
      <c r="P75" s="102">
        <f t="shared" si="27"/>
        <v>-30.708719486713193</v>
      </c>
      <c r="Q75" s="103">
        <f t="shared" si="28"/>
        <v>0.83792620270901375</v>
      </c>
      <c r="R75" s="277"/>
      <c r="S75" s="1">
        <v>0.25694444444444442</v>
      </c>
      <c r="T75" s="2">
        <v>0.30650462962962965</v>
      </c>
      <c r="U75" s="104">
        <v>4.9999999999999822</v>
      </c>
      <c r="V75" s="105">
        <v>71.366666666666731</v>
      </c>
      <c r="W75" s="106"/>
      <c r="X75" s="107"/>
      <c r="Y75" s="262"/>
      <c r="Z75" s="263"/>
      <c r="AA75" s="111">
        <f t="shared" si="29"/>
        <v>-583.46567024755041</v>
      </c>
      <c r="AB75" s="103">
        <f t="shared" si="30"/>
        <v>0.83792620270901375</v>
      </c>
      <c r="AC75" s="268"/>
    </row>
    <row r="76" spans="1:29" ht="15.75" customHeight="1">
      <c r="A76" s="271"/>
      <c r="B76" s="92" t="s">
        <v>179</v>
      </c>
      <c r="C76" s="286" t="s">
        <v>188</v>
      </c>
      <c r="D76" s="286"/>
      <c r="E76" s="93">
        <v>38.99</v>
      </c>
      <c r="F76" s="94">
        <v>2071</v>
      </c>
      <c r="G76" s="95">
        <f t="shared" si="31"/>
        <v>80748.290000000008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3005.0785973397774</v>
      </c>
      <c r="N76" s="99">
        <f t="shared" si="25"/>
        <v>158.16203143893566</v>
      </c>
      <c r="O76" s="101">
        <f t="shared" si="26"/>
        <v>0</v>
      </c>
      <c r="P76" s="102">
        <f t="shared" si="27"/>
        <v>-31.311652771590673</v>
      </c>
      <c r="Q76" s="103">
        <f t="shared" si="28"/>
        <v>0.83474405481660474</v>
      </c>
      <c r="R76" s="277"/>
      <c r="S76" s="1">
        <v>0.3118055555555555</v>
      </c>
      <c r="T76" s="2">
        <v>0.34052083333333333</v>
      </c>
      <c r="U76" s="104">
        <v>7.6333333333332209</v>
      </c>
      <c r="V76" s="105">
        <v>41.350000000000065</v>
      </c>
      <c r="W76" s="106"/>
      <c r="X76" s="107"/>
      <c r="Y76" s="262"/>
      <c r="Z76" s="263"/>
      <c r="AA76" s="191">
        <f t="shared" si="29"/>
        <v>-594.92140266022261</v>
      </c>
      <c r="AB76" s="192">
        <f t="shared" si="30"/>
        <v>0.83474405481660485</v>
      </c>
      <c r="AC76" s="268"/>
    </row>
    <row r="77" spans="1:29" ht="15.75" customHeight="1">
      <c r="A77" s="272"/>
      <c r="B77" s="92" t="s">
        <v>179</v>
      </c>
      <c r="C77" s="286" t="s">
        <v>189</v>
      </c>
      <c r="D77" s="286"/>
      <c r="E77" s="93">
        <v>31.27</v>
      </c>
      <c r="F77" s="98">
        <v>3137</v>
      </c>
      <c r="G77" s="95">
        <f t="shared" si="31"/>
        <v>98093.99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3016.3461538461497</v>
      </c>
      <c r="N77" s="99">
        <f t="shared" si="25"/>
        <v>158.75506072874472</v>
      </c>
      <c r="O77" s="101">
        <f t="shared" si="26"/>
        <v>0</v>
      </c>
      <c r="P77" s="102">
        <f t="shared" si="27"/>
        <v>-30.718623481781606</v>
      </c>
      <c r="Q77" s="103">
        <f t="shared" si="28"/>
        <v>0.83787393162393042</v>
      </c>
      <c r="R77" s="277"/>
      <c r="S77" s="1">
        <v>0.34583333333333327</v>
      </c>
      <c r="T77" s="2">
        <v>0.38916666666666666</v>
      </c>
      <c r="U77" s="104">
        <v>7.6499999999999169</v>
      </c>
      <c r="V77" s="105">
        <v>62.400000000000084</v>
      </c>
      <c r="W77" s="106"/>
      <c r="X77" s="107"/>
      <c r="Y77" s="262"/>
      <c r="Z77" s="263"/>
      <c r="AA77" s="191">
        <f t="shared" si="29"/>
        <v>-583.65384615385028</v>
      </c>
      <c r="AB77" s="192">
        <f t="shared" si="30"/>
        <v>0.83787393162393042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2650</v>
      </c>
      <c r="G78" s="115">
        <f t="shared" si="31"/>
        <v>97679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3182.1214142761942</v>
      </c>
      <c r="N78" s="99">
        <f t="shared" si="25"/>
        <v>151.52959115600925</v>
      </c>
      <c r="O78" s="101">
        <f t="shared" si="26"/>
        <v>0</v>
      </c>
      <c r="P78" s="102">
        <f t="shared" si="27"/>
        <v>-19.89898027256217</v>
      </c>
      <c r="Q78" s="103">
        <f t="shared" si="28"/>
        <v>0.88392261507672065</v>
      </c>
      <c r="R78" s="277"/>
      <c r="S78" s="1">
        <v>0.39446759259259262</v>
      </c>
      <c r="T78" s="2">
        <v>0.42916666666666659</v>
      </c>
      <c r="U78" s="104">
        <v>7.6333333333333808</v>
      </c>
      <c r="V78" s="105">
        <v>49.966666666666512</v>
      </c>
      <c r="W78" s="106">
        <v>0.42916666666666659</v>
      </c>
      <c r="X78" s="107">
        <v>0.46736111111111101</v>
      </c>
      <c r="Y78" s="262"/>
      <c r="Z78" s="263"/>
      <c r="AA78" s="191">
        <f t="shared" si="29"/>
        <v>-417.87858572380583</v>
      </c>
      <c r="AB78" s="192">
        <f t="shared" si="30"/>
        <v>0.88392261507672065</v>
      </c>
      <c r="AC78" s="268"/>
    </row>
    <row r="79" spans="1:29" ht="15.75" customHeight="1">
      <c r="A79" s="272"/>
      <c r="B79" s="92" t="s">
        <v>179</v>
      </c>
      <c r="C79" s="286" t="s">
        <v>191</v>
      </c>
      <c r="D79" s="286"/>
      <c r="E79" s="93">
        <v>38.630000000000003</v>
      </c>
      <c r="F79" s="98">
        <v>4379</v>
      </c>
      <c r="G79" s="115">
        <f t="shared" si="31"/>
        <v>169160.77000000002</v>
      </c>
      <c r="H79" s="119"/>
      <c r="I79" s="97">
        <v>20</v>
      </c>
      <c r="J79" s="98">
        <v>3600</v>
      </c>
      <c r="K79" s="99">
        <f t="shared" si="33"/>
        <v>180</v>
      </c>
      <c r="L79" s="114">
        <v>20</v>
      </c>
      <c r="M79" s="98">
        <f t="shared" si="32"/>
        <v>3194.4072948328176</v>
      </c>
      <c r="N79" s="99">
        <f t="shared" si="25"/>
        <v>159.72036474164088</v>
      </c>
      <c r="O79" s="120">
        <f t="shared" si="26"/>
        <v>0</v>
      </c>
      <c r="P79" s="121">
        <f t="shared" si="27"/>
        <v>-20.279635258359122</v>
      </c>
      <c r="Q79" s="122">
        <f t="shared" si="28"/>
        <v>0.8873353596757827</v>
      </c>
      <c r="R79" s="277"/>
      <c r="S79" s="1">
        <v>0.46736111111111101</v>
      </c>
      <c r="T79" s="2">
        <v>0.52447916666666672</v>
      </c>
      <c r="U79" s="104">
        <v>54.999999999999964</v>
      </c>
      <c r="V79" s="105">
        <v>82.250000000000227</v>
      </c>
      <c r="W79" s="106"/>
      <c r="X79" s="107"/>
      <c r="Y79" s="262"/>
      <c r="Z79" s="263"/>
      <c r="AA79" s="191">
        <f t="shared" si="29"/>
        <v>-405.59270516718243</v>
      </c>
      <c r="AB79" s="192">
        <f t="shared" si="30"/>
        <v>0.8873353596757827</v>
      </c>
      <c r="AC79" s="268"/>
    </row>
    <row r="80" spans="1:29" ht="15.75" customHeight="1">
      <c r="A80" s="272"/>
      <c r="B80" s="92" t="s">
        <v>179</v>
      </c>
      <c r="C80" s="286" t="s">
        <v>192</v>
      </c>
      <c r="D80" s="286"/>
      <c r="E80" s="93">
        <v>38</v>
      </c>
      <c r="F80" s="98">
        <v>5615</v>
      </c>
      <c r="G80" s="115">
        <f t="shared" si="31"/>
        <v>213370</v>
      </c>
      <c r="H80" s="119"/>
      <c r="I80" s="97">
        <v>21</v>
      </c>
      <c r="J80" s="98">
        <v>3600</v>
      </c>
      <c r="K80" s="99">
        <f t="shared" si="33"/>
        <v>171.42857142857142</v>
      </c>
      <c r="L80" s="114">
        <v>21</v>
      </c>
      <c r="M80" s="98">
        <f t="shared" si="32"/>
        <v>3189.3341748185612</v>
      </c>
      <c r="N80" s="99">
        <f t="shared" si="25"/>
        <v>151.87305594374101</v>
      </c>
      <c r="O80" s="120">
        <f t="shared" si="26"/>
        <v>0</v>
      </c>
      <c r="P80" s="121">
        <f t="shared" si="27"/>
        <v>-19.555515484830408</v>
      </c>
      <c r="Q80" s="122">
        <f t="shared" si="28"/>
        <v>0.88592615967182264</v>
      </c>
      <c r="R80" s="277"/>
      <c r="S80" s="1">
        <v>0.52872685185185186</v>
      </c>
      <c r="T80" s="2">
        <v>0.60208333333333319</v>
      </c>
      <c r="U80" s="104">
        <v>6.1166666666666103</v>
      </c>
      <c r="V80" s="105">
        <v>105.63333333333311</v>
      </c>
      <c r="W80" s="106"/>
      <c r="X80" s="107"/>
      <c r="Y80" s="262"/>
      <c r="Z80" s="263"/>
      <c r="AA80" s="191">
        <f t="shared" si="29"/>
        <v>-410.66582518143878</v>
      </c>
      <c r="AB80" s="192">
        <f t="shared" si="30"/>
        <v>0.88592615967182253</v>
      </c>
      <c r="AC80" s="268"/>
    </row>
    <row r="81" spans="1:29" ht="15.75" customHeight="1">
      <c r="A81" s="272"/>
      <c r="B81" s="92"/>
      <c r="C81" s="286"/>
      <c r="D81" s="286"/>
      <c r="E81" s="93"/>
      <c r="F81" s="98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91"/>
      <c r="AB81" s="192"/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20.125</v>
      </c>
      <c r="J89" s="138">
        <f t="shared" si="34"/>
        <v>3600</v>
      </c>
      <c r="K89" s="139">
        <f t="shared" ref="K89" si="35">J89/I89</f>
        <v>178.88198757763976</v>
      </c>
      <c r="L89" s="137">
        <f t="shared" ref="L89:M89" si="36">AVERAGE(L73:L88)</f>
        <v>20.125</v>
      </c>
      <c r="M89" s="138">
        <f t="shared" si="36"/>
        <v>3079.2238758192689</v>
      </c>
      <c r="N89" s="139">
        <f>M89/L89</f>
        <v>153.00491308418728</v>
      </c>
      <c r="O89" s="140">
        <f>L89-I89</f>
        <v>0</v>
      </c>
      <c r="P89" s="141">
        <f>N89-K89</f>
        <v>-25.877074493452483</v>
      </c>
      <c r="Q89" s="142">
        <f>N89/K89</f>
        <v>0.85533996550535241</v>
      </c>
      <c r="R89" s="278"/>
      <c r="S89" s="143">
        <f>S73</f>
        <v>0.16666666666666666</v>
      </c>
      <c r="T89" s="144">
        <f>INDEX(T73:T88,COUNTA(T73:T88))</f>
        <v>0.60208333333333319</v>
      </c>
      <c r="U89" s="145"/>
      <c r="V89" s="156"/>
      <c r="W89" s="135"/>
      <c r="X89" s="139"/>
      <c r="Y89" s="265"/>
      <c r="Z89" s="266"/>
      <c r="AA89" s="157">
        <f>M89-J89</f>
        <v>-520.77612418073113</v>
      </c>
      <c r="AB89" s="142">
        <f>M89/J89</f>
        <v>0.85533996550535252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1512</v>
      </c>
      <c r="G90" s="159">
        <f t="shared" ref="G90:G93" si="37">E90*F90</f>
        <v>51755.759999999995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2569.9716713881016</v>
      </c>
      <c r="N90" s="163">
        <f>M90/L90</f>
        <v>160.62322946175635</v>
      </c>
      <c r="O90" s="165">
        <f>L90-I90</f>
        <v>0</v>
      </c>
      <c r="P90" s="166">
        <f>N90-K90</f>
        <v>-26.876770538243647</v>
      </c>
      <c r="Q90" s="152">
        <f>N90/K90</f>
        <v>0.85665722379603393</v>
      </c>
      <c r="R90" s="276">
        <f>Q106</f>
        <v>0.86332545954897033</v>
      </c>
      <c r="S90" s="167">
        <v>0.25</v>
      </c>
      <c r="T90" s="168">
        <v>0.27451388888888889</v>
      </c>
      <c r="U90" s="169"/>
      <c r="V90" s="170">
        <v>35.300000000000004</v>
      </c>
      <c r="W90" s="173"/>
      <c r="X90" s="151"/>
      <c r="Y90" s="279"/>
      <c r="Z90" s="280"/>
      <c r="AA90" s="109">
        <f>M90-J90</f>
        <v>-430.02832861189836</v>
      </c>
      <c r="AB90" s="152">
        <f>M90/J90</f>
        <v>0.85665722379603393</v>
      </c>
      <c r="AC90" s="267">
        <f>AB106</f>
        <v>0.86332545954897033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1204</v>
      </c>
      <c r="G91" s="95">
        <f t="shared" si="37"/>
        <v>41863.08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2560.1890135853555</v>
      </c>
      <c r="N91" s="99">
        <f>M91/L91</f>
        <v>232.74445578048687</v>
      </c>
      <c r="O91" s="101">
        <f>L91-I91</f>
        <v>0</v>
      </c>
      <c r="P91" s="102">
        <f>N91-K91</f>
        <v>-39.982816946785874</v>
      </c>
      <c r="Q91" s="103">
        <f>N91/K91</f>
        <v>0.85339633786178515</v>
      </c>
      <c r="R91" s="277"/>
      <c r="S91" s="1">
        <v>0.27847222222222223</v>
      </c>
      <c r="T91" s="2">
        <v>0.29806712962962961</v>
      </c>
      <c r="U91" s="104">
        <v>5.7000000000000117</v>
      </c>
      <c r="V91" s="105">
        <v>28.216666666666626</v>
      </c>
      <c r="W91" s="106"/>
      <c r="X91" s="107"/>
      <c r="Y91" s="262"/>
      <c r="Z91" s="263"/>
      <c r="AA91" s="111">
        <f>M91-J91</f>
        <v>-439.8109864146445</v>
      </c>
      <c r="AB91" s="103">
        <f>M91/J91</f>
        <v>0.85339633786178515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2397</v>
      </c>
      <c r="G92" s="95">
        <f t="shared" si="37"/>
        <v>87274.76999999999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>F92/V92*60</f>
        <v>2844.1661173368484</v>
      </c>
      <c r="N92" s="99">
        <f>M92/L92</f>
        <v>258.56055612153165</v>
      </c>
      <c r="O92" s="101">
        <f>L92-I92</f>
        <v>0</v>
      </c>
      <c r="P92" s="102">
        <f>N92-K92</f>
        <v>-38.984898423922914</v>
      </c>
      <c r="Q92" s="103">
        <f>N92/K92</f>
        <v>0.86897834321321354</v>
      </c>
      <c r="R92" s="277"/>
      <c r="S92" s="1">
        <v>0.35238425925925926</v>
      </c>
      <c r="T92" s="2">
        <v>0.38750000000000001</v>
      </c>
      <c r="U92" s="104">
        <v>5.2333333333333254</v>
      </c>
      <c r="V92" s="105">
        <v>50.566666666666684</v>
      </c>
      <c r="W92" s="106"/>
      <c r="X92" s="107"/>
      <c r="Y92" s="262"/>
      <c r="Z92" s="263"/>
      <c r="AA92" s="111">
        <f>M92-J92</f>
        <v>-428.8338826631516</v>
      </c>
      <c r="AB92" s="103">
        <f>M92/J92</f>
        <v>0.86897834321321366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4091</v>
      </c>
      <c r="G93" s="115">
        <f t="shared" si="37"/>
        <v>146580.53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>F93/V93*60</f>
        <v>2856.9544131910757</v>
      </c>
      <c r="N93" s="99">
        <f>M93/L93</f>
        <v>238.07953443258964</v>
      </c>
      <c r="O93" s="101">
        <f>L93-I93</f>
        <v>0</v>
      </c>
      <c r="P93" s="102">
        <f>N93-K93</f>
        <v>-34.670465567410361</v>
      </c>
      <c r="Q93" s="103">
        <f>N93/K93</f>
        <v>0.87288555245679056</v>
      </c>
      <c r="R93" s="277"/>
      <c r="S93" s="1">
        <v>0.39241898148148147</v>
      </c>
      <c r="T93" s="2">
        <v>0.45208333333333334</v>
      </c>
      <c r="U93" s="104">
        <v>7.0833333333332948</v>
      </c>
      <c r="V93" s="105">
        <v>85.9166666666667</v>
      </c>
      <c r="W93" s="106"/>
      <c r="X93" s="107"/>
      <c r="Y93" s="262"/>
      <c r="Z93" s="263"/>
      <c r="AA93" s="111">
        <f>M93-J93</f>
        <v>-416.04558680892433</v>
      </c>
      <c r="AB93" s="103">
        <f>M93/J93</f>
        <v>0.87288555245679056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2707.8203038753454</v>
      </c>
      <c r="N106" s="139">
        <f t="shared" ref="N106:N111" si="41">M106/L106</f>
        <v>216.62562431002763</v>
      </c>
      <c r="O106" s="140">
        <f t="shared" ref="O106:O111" si="42">L106-I106</f>
        <v>0</v>
      </c>
      <c r="P106" s="141">
        <f t="shared" ref="P106:P111" si="43">N106-K106</f>
        <v>-34.294375689972355</v>
      </c>
      <c r="Q106" s="142">
        <f t="shared" ref="Q106:Q111" si="44">N106/K106</f>
        <v>0.86332545954897033</v>
      </c>
      <c r="R106" s="278"/>
      <c r="S106" s="143">
        <f>S90</f>
        <v>0.25</v>
      </c>
      <c r="T106" s="144">
        <f>INDEX(T90:T105,COUNTA(T90:T105))</f>
        <v>0.45208333333333334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-428.67969612465458</v>
      </c>
      <c r="AB106" s="142">
        <f t="shared" ref="AB106:AB111" si="46">M106/J106</f>
        <v>0.86332545954897033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673</v>
      </c>
      <c r="G107" s="159">
        <f t="shared" ref="G107:G111" si="47">E107*F107</f>
        <v>17921.989999999998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2208.56882406562</v>
      </c>
      <c r="N107" s="163">
        <f t="shared" si="41"/>
        <v>368.09480401093668</v>
      </c>
      <c r="O107" s="165">
        <f t="shared" si="42"/>
        <v>0</v>
      </c>
      <c r="P107" s="166">
        <f t="shared" si="43"/>
        <v>-65.23852932239663</v>
      </c>
      <c r="Q107" s="152">
        <f t="shared" si="44"/>
        <v>0.84944954771754622</v>
      </c>
      <c r="R107" s="276">
        <f>Q123</f>
        <v>0.85673902716050232</v>
      </c>
      <c r="S107" s="193">
        <v>0.29722222222222217</v>
      </c>
      <c r="T107" s="194">
        <v>0.3099189814814815</v>
      </c>
      <c r="U107" s="169"/>
      <c r="V107" s="170">
        <v>18.283333333333445</v>
      </c>
      <c r="W107" s="168"/>
      <c r="X107" s="171"/>
      <c r="Y107" s="279"/>
      <c r="Z107" s="280"/>
      <c r="AA107" s="109">
        <f t="shared" si="45"/>
        <v>-391.43117593438001</v>
      </c>
      <c r="AB107" s="152">
        <f t="shared" si="46"/>
        <v>0.84944954771754611</v>
      </c>
      <c r="AC107" s="267">
        <f>AB123</f>
        <v>0.85673902716050232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1896</v>
      </c>
      <c r="G108" s="95">
        <f t="shared" si="47"/>
        <v>58017.600000000006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2244.524827359422</v>
      </c>
      <c r="N108" s="99">
        <f t="shared" si="41"/>
        <v>374.08747122657036</v>
      </c>
      <c r="O108" s="101">
        <f t="shared" si="42"/>
        <v>0</v>
      </c>
      <c r="P108" s="102">
        <f t="shared" si="43"/>
        <v>-59.245862106762957</v>
      </c>
      <c r="Q108" s="103">
        <f t="shared" si="44"/>
        <v>0.86327877975362399</v>
      </c>
      <c r="R108" s="277"/>
      <c r="S108" s="1">
        <v>0.31550925925925927</v>
      </c>
      <c r="T108" s="2">
        <v>0.35070601851851851</v>
      </c>
      <c r="U108" s="104">
        <v>8.0499999999999794</v>
      </c>
      <c r="V108" s="105">
        <v>50.683333333333316</v>
      </c>
      <c r="W108" s="106"/>
      <c r="X108" s="113"/>
      <c r="Y108" s="262"/>
      <c r="Z108" s="263"/>
      <c r="AA108" s="111">
        <f t="shared" si="45"/>
        <v>-355.47517264057797</v>
      </c>
      <c r="AB108" s="103">
        <f t="shared" si="46"/>
        <v>0.86327877975362388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1389</v>
      </c>
      <c r="G109" s="95">
        <f t="shared" si="47"/>
        <v>34349.97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2230.3300624442395</v>
      </c>
      <c r="N109" s="99">
        <f t="shared" si="41"/>
        <v>371.72167707403992</v>
      </c>
      <c r="O109" s="101">
        <f t="shared" si="42"/>
        <v>0</v>
      </c>
      <c r="P109" s="102">
        <f t="shared" si="43"/>
        <v>-61.611656259293397</v>
      </c>
      <c r="Q109" s="103">
        <f t="shared" si="44"/>
        <v>0.85781925478624599</v>
      </c>
      <c r="R109" s="277"/>
      <c r="S109" s="1">
        <v>0.35555555555555546</v>
      </c>
      <c r="T109" s="2">
        <v>0.38150462962962961</v>
      </c>
      <c r="U109" s="104">
        <v>6.9833333333331993</v>
      </c>
      <c r="V109" s="105">
        <v>37.366666666666781</v>
      </c>
      <c r="W109" s="106"/>
      <c r="X109" s="107"/>
      <c r="Y109" s="262"/>
      <c r="Z109" s="263"/>
      <c r="AA109" s="111">
        <f t="shared" si="45"/>
        <v>-369.6699375557605</v>
      </c>
      <c r="AB109" s="103">
        <f t="shared" si="46"/>
        <v>0.85781925478624599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1031</v>
      </c>
      <c r="G110" s="95">
        <f t="shared" si="47"/>
        <v>25713.140000000003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2225.1798561151054</v>
      </c>
      <c r="N110" s="99">
        <f t="shared" si="41"/>
        <v>370.86330935251755</v>
      </c>
      <c r="O110" s="101">
        <f t="shared" si="42"/>
        <v>0</v>
      </c>
      <c r="P110" s="102">
        <f t="shared" si="43"/>
        <v>-62.470023980815768</v>
      </c>
      <c r="Q110" s="103">
        <f t="shared" si="44"/>
        <v>0.85583840619811746</v>
      </c>
      <c r="R110" s="277"/>
      <c r="S110" s="1">
        <v>0.38624999999999998</v>
      </c>
      <c r="T110" s="2">
        <v>0.40555555555555556</v>
      </c>
      <c r="U110" s="104">
        <v>6.8333333333333357</v>
      </c>
      <c r="V110" s="105">
        <v>27.800000000000029</v>
      </c>
      <c r="W110" s="106"/>
      <c r="X110" s="113"/>
      <c r="Y110" s="262"/>
      <c r="Z110" s="263"/>
      <c r="AA110" s="111">
        <f t="shared" si="45"/>
        <v>-374.82014388489461</v>
      </c>
      <c r="AB110" s="103">
        <f t="shared" si="46"/>
        <v>0.85583840619811746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1473</v>
      </c>
      <c r="G111" s="95">
        <f t="shared" si="47"/>
        <v>36427.29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2229.0037831021418</v>
      </c>
      <c r="N111" s="99">
        <f t="shared" si="41"/>
        <v>371.50063051702364</v>
      </c>
      <c r="O111" s="101">
        <f t="shared" si="42"/>
        <v>0</v>
      </c>
      <c r="P111" s="102">
        <f t="shared" si="43"/>
        <v>-61.832702816309677</v>
      </c>
      <c r="Q111" s="103">
        <f t="shared" si="44"/>
        <v>0.85730914734697761</v>
      </c>
      <c r="R111" s="277"/>
      <c r="S111" s="1">
        <v>0.40857638888888886</v>
      </c>
      <c r="T111" s="2">
        <v>0.43611111111111112</v>
      </c>
      <c r="U111" s="104">
        <v>4.3499999999999606</v>
      </c>
      <c r="V111" s="105">
        <v>39.650000000000041</v>
      </c>
      <c r="W111" s="106"/>
      <c r="X111" s="113"/>
      <c r="Y111" s="262"/>
      <c r="Z111" s="263"/>
      <c r="AA111" s="111">
        <f t="shared" si="45"/>
        <v>-370.99621689785818</v>
      </c>
      <c r="AB111" s="103">
        <f t="shared" si="46"/>
        <v>0.85730914734697761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2600</v>
      </c>
      <c r="K123" s="139">
        <f t="shared" ref="K123" si="49">J123/I123</f>
        <v>433.33333333333331</v>
      </c>
      <c r="L123" s="137">
        <f t="shared" ref="L123:M123" si="50">AVERAGE(L107:L122)</f>
        <v>6</v>
      </c>
      <c r="M123" s="138">
        <f t="shared" si="50"/>
        <v>2227.521470617306</v>
      </c>
      <c r="N123" s="139">
        <f>M123/L123</f>
        <v>371.25357843621765</v>
      </c>
      <c r="O123" s="140">
        <f>L123-I123</f>
        <v>0</v>
      </c>
      <c r="P123" s="141">
        <f>N123-K123</f>
        <v>-62.079754897115663</v>
      </c>
      <c r="Q123" s="142">
        <f>N123/K123</f>
        <v>0.85673902716050232</v>
      </c>
      <c r="R123" s="278"/>
      <c r="S123" s="143">
        <f>S107</f>
        <v>0.29722222222222217</v>
      </c>
      <c r="T123" s="144">
        <f>INDEX(T107:T122,COUNTA(T107:T122))</f>
        <v>0.43611111111111112</v>
      </c>
      <c r="U123" s="145"/>
      <c r="V123" s="156"/>
      <c r="W123" s="135"/>
      <c r="X123" s="139"/>
      <c r="Y123" s="265"/>
      <c r="Z123" s="266"/>
      <c r="AA123" s="157">
        <f>M123-J123</f>
        <v>-372.47852938269398</v>
      </c>
      <c r="AB123" s="142">
        <f>M123/J123</f>
        <v>0.85673902716050232</v>
      </c>
      <c r="AC123" s="269"/>
    </row>
    <row r="124" spans="1:29" ht="15.75" customHeight="1">
      <c r="A124" s="281" t="s">
        <v>204</v>
      </c>
      <c r="B124" s="183" t="s">
        <v>169</v>
      </c>
      <c r="C124" s="274" t="s">
        <v>206</v>
      </c>
      <c r="D124" s="275"/>
      <c r="E124" s="158">
        <v>44.3</v>
      </c>
      <c r="F124" s="87">
        <v>1889</v>
      </c>
      <c r="G124" s="159">
        <f t="shared" ref="G124:G125" si="51">E124*F124</f>
        <v>83682.7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1718.5746777862037</v>
      </c>
      <c r="N124" s="163">
        <f>M124/L124</f>
        <v>101.0926281050708</v>
      </c>
      <c r="O124" s="165">
        <f>L124-I124</f>
        <v>0</v>
      </c>
      <c r="P124" s="166">
        <f>N124-K124</f>
        <v>-16.554430718458605</v>
      </c>
      <c r="Q124" s="152">
        <f>N124/K124</f>
        <v>0.85928733889310183</v>
      </c>
      <c r="R124" s="276">
        <f>Q140</f>
        <v>0.857707563690561</v>
      </c>
      <c r="S124" s="167">
        <v>0.7083680555555556</v>
      </c>
      <c r="T124" s="168">
        <v>0.75416666666666665</v>
      </c>
      <c r="U124" s="169"/>
      <c r="V124" s="170">
        <v>65.949999999999918</v>
      </c>
      <c r="W124" s="168"/>
      <c r="X124" s="171"/>
      <c r="Y124" s="279"/>
      <c r="Z124" s="280"/>
      <c r="AA124" s="109">
        <f>M124-J124</f>
        <v>-281.42532221379633</v>
      </c>
      <c r="AB124" s="152">
        <f>M124/J124</f>
        <v>0.85928733889310183</v>
      </c>
      <c r="AC124" s="267">
        <f>AB140</f>
        <v>0.85770756369056111</v>
      </c>
    </row>
    <row r="125" spans="1:29" ht="15.75" customHeight="1">
      <c r="A125" s="282"/>
      <c r="B125" s="153" t="s">
        <v>169</v>
      </c>
      <c r="C125" s="260" t="s">
        <v>223</v>
      </c>
      <c r="D125" s="261"/>
      <c r="E125" s="93">
        <v>50.67</v>
      </c>
      <c r="F125" s="94">
        <v>1727</v>
      </c>
      <c r="G125" s="95">
        <f t="shared" si="51"/>
        <v>87507.09</v>
      </c>
      <c r="H125" s="96"/>
      <c r="I125" s="97">
        <v>20</v>
      </c>
      <c r="J125" s="98">
        <v>2000</v>
      </c>
      <c r="K125" s="99">
        <f t="shared" ref="K125" si="52">J125/I125</f>
        <v>100</v>
      </c>
      <c r="L125" s="100">
        <v>20</v>
      </c>
      <c r="M125" s="98">
        <f>F125/V125*60</f>
        <v>1712.2555769760406</v>
      </c>
      <c r="N125" s="99">
        <f>M125/L125</f>
        <v>85.612778848802037</v>
      </c>
      <c r="O125" s="101">
        <f>L125-I125</f>
        <v>0</v>
      </c>
      <c r="P125" s="102">
        <f>N125-K125</f>
        <v>-14.387221151197963</v>
      </c>
      <c r="Q125" s="103">
        <f>N125/K125</f>
        <v>0.8561277884880204</v>
      </c>
      <c r="R125" s="277"/>
      <c r="S125" s="1">
        <v>0.75797453703703699</v>
      </c>
      <c r="T125" s="2">
        <v>0.79999999999999993</v>
      </c>
      <c r="U125" s="104">
        <v>5.4833333333332845</v>
      </c>
      <c r="V125" s="105">
        <v>60.516666666666637</v>
      </c>
      <c r="W125" s="106"/>
      <c r="X125" s="107"/>
      <c r="Y125" s="262"/>
      <c r="Z125" s="263"/>
      <c r="AA125" s="111">
        <f>M125-J125</f>
        <v>-287.74442302395937</v>
      </c>
      <c r="AB125" s="103">
        <f>M125/J125</f>
        <v>0.85612778848802029</v>
      </c>
      <c r="AC125" s="268"/>
    </row>
    <row r="126" spans="1:29" ht="15.75" customHeight="1">
      <c r="A126" s="282"/>
      <c r="B126" s="153"/>
      <c r="C126" s="260"/>
      <c r="D126" s="261"/>
      <c r="E126" s="93"/>
      <c r="F126" s="94"/>
      <c r="G126" s="95"/>
      <c r="H126" s="96"/>
      <c r="I126" s="97"/>
      <c r="J126" s="98"/>
      <c r="K126" s="99"/>
      <c r="L126" s="100"/>
      <c r="M126" s="98"/>
      <c r="N126" s="99"/>
      <c r="O126" s="101"/>
      <c r="P126" s="102"/>
      <c r="Q126" s="103"/>
      <c r="R126" s="277"/>
      <c r="S126" s="1"/>
      <c r="T126" s="2"/>
      <c r="U126" s="104"/>
      <c r="V126" s="105"/>
      <c r="W126" s="106"/>
      <c r="X126" s="107"/>
      <c r="Y126" s="262"/>
      <c r="Z126" s="263"/>
      <c r="AA126" s="111"/>
      <c r="AB126" s="103"/>
      <c r="AC126" s="268"/>
    </row>
    <row r="127" spans="1:29" ht="15.75" customHeight="1">
      <c r="A127" s="282"/>
      <c r="B127" s="153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153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153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153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17"/>
      <c r="T130" s="118"/>
      <c r="U130" s="104"/>
      <c r="V130" s="105"/>
      <c r="W130" s="118"/>
      <c r="X130" s="190"/>
      <c r="Y130" s="262"/>
      <c r="Z130" s="263"/>
      <c r="AA130" s="111"/>
      <c r="AB130" s="103"/>
      <c r="AC130" s="268"/>
    </row>
    <row r="131" spans="1:29" ht="15.75" customHeight="1">
      <c r="A131" s="282"/>
      <c r="B131" s="153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17"/>
      <c r="T131" s="118"/>
      <c r="U131" s="104"/>
      <c r="V131" s="105"/>
      <c r="W131" s="118"/>
      <c r="X131" s="190"/>
      <c r="Y131" s="262"/>
      <c r="Z131" s="263"/>
      <c r="AA131" s="111"/>
      <c r="AB131" s="103"/>
      <c r="AC131" s="268"/>
    </row>
    <row r="132" spans="1:29" ht="15.75" customHeight="1">
      <c r="A132" s="282"/>
      <c r="B132" s="153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17"/>
      <c r="T132" s="118"/>
      <c r="U132" s="104"/>
      <c r="V132" s="105"/>
      <c r="W132" s="118"/>
      <c r="X132" s="190"/>
      <c r="Y132" s="262"/>
      <c r="Z132" s="263"/>
      <c r="AA132" s="111"/>
      <c r="AB132" s="103"/>
      <c r="AC132" s="268"/>
    </row>
    <row r="133" spans="1:29" ht="15.75" customHeight="1">
      <c r="A133" s="282"/>
      <c r="B133" s="153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17"/>
      <c r="T133" s="118"/>
      <c r="U133" s="104"/>
      <c r="V133" s="105"/>
      <c r="W133" s="118"/>
      <c r="X133" s="190"/>
      <c r="Y133" s="262"/>
      <c r="Z133" s="263"/>
      <c r="AA133" s="111"/>
      <c r="AB133" s="103"/>
      <c r="AC133" s="268"/>
    </row>
    <row r="134" spans="1:29" ht="15.75" customHeight="1">
      <c r="A134" s="282"/>
      <c r="B134" s="153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17"/>
      <c r="T134" s="118"/>
      <c r="U134" s="104"/>
      <c r="V134" s="105"/>
      <c r="W134" s="118"/>
      <c r="X134" s="190"/>
      <c r="Y134" s="262"/>
      <c r="Z134" s="263"/>
      <c r="AA134" s="111"/>
      <c r="AB134" s="103"/>
      <c r="AC134" s="268"/>
    </row>
    <row r="135" spans="1:29" ht="15.75" customHeight="1">
      <c r="A135" s="282"/>
      <c r="B135" s="153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17"/>
      <c r="T135" s="118"/>
      <c r="U135" s="104"/>
      <c r="V135" s="105"/>
      <c r="W135" s="118"/>
      <c r="X135" s="190"/>
      <c r="Y135" s="262"/>
      <c r="Z135" s="263"/>
      <c r="AA135" s="111"/>
      <c r="AB135" s="103"/>
      <c r="AC135" s="268"/>
    </row>
    <row r="136" spans="1:29" ht="15.75" customHeight="1">
      <c r="A136" s="282"/>
      <c r="B136" s="153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17"/>
      <c r="T136" s="118"/>
      <c r="U136" s="104"/>
      <c r="V136" s="105"/>
      <c r="W136" s="118"/>
      <c r="X136" s="190"/>
      <c r="Y136" s="262"/>
      <c r="Z136" s="263"/>
      <c r="AA136" s="111"/>
      <c r="AB136" s="103"/>
      <c r="AC136" s="268"/>
    </row>
    <row r="137" spans="1:29" ht="15.75" customHeight="1">
      <c r="A137" s="282"/>
      <c r="B137" s="153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17"/>
      <c r="T137" s="118"/>
      <c r="U137" s="104"/>
      <c r="V137" s="105"/>
      <c r="W137" s="118"/>
      <c r="X137" s="190"/>
      <c r="Y137" s="262"/>
      <c r="Z137" s="263"/>
      <c r="AA137" s="111"/>
      <c r="AB137" s="103"/>
      <c r="AC137" s="268"/>
    </row>
    <row r="138" spans="1:29" ht="15.75" customHeight="1">
      <c r="A138" s="282"/>
      <c r="B138" s="153"/>
      <c r="C138" s="260"/>
      <c r="D138" s="261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17"/>
      <c r="T138" s="118"/>
      <c r="U138" s="104"/>
      <c r="V138" s="105"/>
      <c r="W138" s="118"/>
      <c r="X138" s="190"/>
      <c r="Y138" s="262"/>
      <c r="Z138" s="263"/>
      <c r="AA138" s="111"/>
      <c r="AB138" s="103"/>
      <c r="AC138" s="268"/>
    </row>
    <row r="139" spans="1:29" ht="15.75" customHeight="1">
      <c r="A139" s="282"/>
      <c r="B139" s="153"/>
      <c r="C139" s="260"/>
      <c r="D139" s="261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18.5</v>
      </c>
      <c r="J140" s="138">
        <f t="shared" si="53"/>
        <v>2000</v>
      </c>
      <c r="K140" s="139">
        <f t="shared" ref="K140" si="54">J140/I140</f>
        <v>108.10810810810811</v>
      </c>
      <c r="L140" s="137">
        <f t="shared" ref="L140:M140" si="55">AVERAGE(L124:L139)</f>
        <v>18.5</v>
      </c>
      <c r="M140" s="138">
        <f t="shared" si="55"/>
        <v>1715.4151273811221</v>
      </c>
      <c r="N140" s="139">
        <f>M140/L140</f>
        <v>92.725142020601197</v>
      </c>
      <c r="O140" s="140">
        <f>L140-I140</f>
        <v>0</v>
      </c>
      <c r="P140" s="141">
        <f>N140-K140</f>
        <v>-15.382966087506915</v>
      </c>
      <c r="Q140" s="142">
        <f>N140/K140</f>
        <v>0.857707563690561</v>
      </c>
      <c r="R140" s="278"/>
      <c r="S140" s="143">
        <f>S124</f>
        <v>0.7083680555555556</v>
      </c>
      <c r="T140" s="144">
        <f>INDEX(T124:T139,COUNTA(T124:T139))</f>
        <v>0.79999999999999993</v>
      </c>
      <c r="U140" s="145"/>
      <c r="V140" s="156"/>
      <c r="W140" s="135"/>
      <c r="X140" s="139"/>
      <c r="Y140" s="265"/>
      <c r="Z140" s="266"/>
      <c r="AA140" s="157">
        <f>M140-J140</f>
        <v>-284.58487261887785</v>
      </c>
      <c r="AB140" s="142">
        <f>M140/J140</f>
        <v>0.85770756369056111</v>
      </c>
      <c r="AC140" s="269"/>
    </row>
    <row r="141" spans="1:29" ht="15.75" customHeight="1">
      <c r="A141" s="270" t="s">
        <v>210</v>
      </c>
      <c r="B141" s="183" t="s">
        <v>169</v>
      </c>
      <c r="C141" s="274" t="s">
        <v>205</v>
      </c>
      <c r="D141" s="275"/>
      <c r="E141" s="158">
        <v>56.79</v>
      </c>
      <c r="F141" s="169">
        <v>2137</v>
      </c>
      <c r="G141" s="159">
        <f t="shared" ref="G141:G142" si="56">E141*F141</f>
        <v>121360.23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1723.001119820831</v>
      </c>
      <c r="N141" s="163">
        <f>M141/L141</f>
        <v>74.913092166123093</v>
      </c>
      <c r="O141" s="165">
        <f>L141-I141</f>
        <v>0</v>
      </c>
      <c r="P141" s="166">
        <f>N141-K141</f>
        <v>-12.043429573007344</v>
      </c>
      <c r="Q141" s="152">
        <f>N141/K141</f>
        <v>0.86150055991041552</v>
      </c>
      <c r="R141" s="276">
        <f>Q157</f>
        <v>0.86019830461197488</v>
      </c>
      <c r="S141" s="167">
        <v>0.70833333333333337</v>
      </c>
      <c r="T141" s="168">
        <v>0.76001157407407405</v>
      </c>
      <c r="U141" s="169"/>
      <c r="V141" s="170">
        <v>74.416666666666572</v>
      </c>
      <c r="W141" s="87"/>
      <c r="X141" s="88"/>
      <c r="Y141" s="279"/>
      <c r="Z141" s="280"/>
      <c r="AA141" s="109">
        <f>M141-J141</f>
        <v>-276.99888017916896</v>
      </c>
      <c r="AB141" s="152">
        <f>M141/J141</f>
        <v>0.86150055991041552</v>
      </c>
      <c r="AC141" s="352">
        <f>AB157</f>
        <v>0.86019830461197488</v>
      </c>
    </row>
    <row r="142" spans="1:29" ht="15.75" customHeight="1">
      <c r="A142" s="271"/>
      <c r="B142" s="153" t="s">
        <v>169</v>
      </c>
      <c r="C142" s="260" t="s">
        <v>202</v>
      </c>
      <c r="D142" s="261"/>
      <c r="E142" s="93">
        <v>56.87</v>
      </c>
      <c r="F142" s="104">
        <v>1703</v>
      </c>
      <c r="G142" s="95">
        <f t="shared" si="56"/>
        <v>96849.61</v>
      </c>
      <c r="H142" s="96"/>
      <c r="I142" s="97">
        <v>23</v>
      </c>
      <c r="J142" s="98">
        <v>2000</v>
      </c>
      <c r="K142" s="99">
        <f t="shared" ref="K142" si="57">J142/I142</f>
        <v>86.956521739130437</v>
      </c>
      <c r="L142" s="100">
        <v>23</v>
      </c>
      <c r="M142" s="98">
        <f>F142/V142*60</f>
        <v>1717.7920986270688</v>
      </c>
      <c r="N142" s="99">
        <f>M142/L142</f>
        <v>74.686612983785594</v>
      </c>
      <c r="O142" s="101">
        <f>L142-I142</f>
        <v>0</v>
      </c>
      <c r="P142" s="102">
        <f>N142-K142</f>
        <v>-12.269908755344844</v>
      </c>
      <c r="Q142" s="103">
        <f>N142/K142</f>
        <v>0.85889604931353425</v>
      </c>
      <c r="R142" s="277"/>
      <c r="S142" s="1">
        <v>0.76458333333333339</v>
      </c>
      <c r="T142" s="2">
        <v>0.80589120370370371</v>
      </c>
      <c r="U142" s="104">
        <v>6.5833333333334565</v>
      </c>
      <c r="V142" s="105">
        <v>59.483333333333249</v>
      </c>
      <c r="W142" s="106"/>
      <c r="X142" s="107"/>
      <c r="Y142" s="262"/>
      <c r="Z142" s="263"/>
      <c r="AA142" s="111">
        <f>M142-J142</f>
        <v>-282.20790137293125</v>
      </c>
      <c r="AB142" s="103">
        <f>M142/J142</f>
        <v>0.85889604931353436</v>
      </c>
      <c r="AC142" s="294"/>
    </row>
    <row r="143" spans="1:29" ht="15.75" customHeight="1">
      <c r="A143" s="271"/>
      <c r="B143" s="153"/>
      <c r="C143" s="260"/>
      <c r="D143" s="261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94"/>
    </row>
    <row r="144" spans="1:29" ht="15.75" customHeight="1">
      <c r="A144" s="271"/>
      <c r="B144" s="153"/>
      <c r="C144" s="260"/>
      <c r="D144" s="261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94"/>
    </row>
    <row r="145" spans="1:29" ht="15.75" customHeight="1">
      <c r="A145" s="272"/>
      <c r="B145" s="153"/>
      <c r="C145" s="260"/>
      <c r="D145" s="261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94"/>
    </row>
    <row r="146" spans="1:29" ht="15.75" customHeight="1">
      <c r="A146" s="272"/>
      <c r="B146" s="153"/>
      <c r="C146" s="260"/>
      <c r="D146" s="261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94"/>
    </row>
    <row r="147" spans="1:29" ht="15.75" customHeight="1">
      <c r="A147" s="272"/>
      <c r="B147" s="153"/>
      <c r="C147" s="260"/>
      <c r="D147" s="261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94"/>
    </row>
    <row r="148" spans="1:29" ht="15.75" customHeight="1">
      <c r="A148" s="272"/>
      <c r="B148" s="153"/>
      <c r="C148" s="260"/>
      <c r="D148" s="261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94"/>
    </row>
    <row r="149" spans="1:29" ht="15.75" customHeight="1">
      <c r="A149" s="272"/>
      <c r="B149" s="153"/>
      <c r="C149" s="260"/>
      <c r="D149" s="261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94"/>
    </row>
    <row r="150" spans="1:29" ht="15.75" customHeight="1">
      <c r="A150" s="272"/>
      <c r="B150" s="153"/>
      <c r="C150" s="260"/>
      <c r="D150" s="261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94"/>
    </row>
    <row r="151" spans="1:29" ht="15.75" customHeight="1">
      <c r="A151" s="272"/>
      <c r="B151" s="153"/>
      <c r="C151" s="260"/>
      <c r="D151" s="261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07"/>
      <c r="Y151" s="262"/>
      <c r="Z151" s="263"/>
      <c r="AA151" s="111"/>
      <c r="AB151" s="103"/>
      <c r="AC151" s="294"/>
    </row>
    <row r="152" spans="1:29" ht="15.75" customHeight="1">
      <c r="A152" s="272"/>
      <c r="B152" s="153"/>
      <c r="C152" s="260"/>
      <c r="D152" s="261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07"/>
      <c r="Y152" s="262"/>
      <c r="Z152" s="263"/>
      <c r="AA152" s="111"/>
      <c r="AB152" s="103"/>
      <c r="AC152" s="294"/>
    </row>
    <row r="153" spans="1:29" ht="15.75" customHeight="1">
      <c r="A153" s="272"/>
      <c r="B153" s="153"/>
      <c r="C153" s="260"/>
      <c r="D153" s="261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07"/>
      <c r="Y153" s="262"/>
      <c r="Z153" s="263"/>
      <c r="AA153" s="111"/>
      <c r="AB153" s="103"/>
      <c r="AC153" s="294"/>
    </row>
    <row r="154" spans="1:29" ht="15.75" customHeight="1">
      <c r="A154" s="272"/>
      <c r="B154" s="153"/>
      <c r="C154" s="260"/>
      <c r="D154" s="261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84"/>
      <c r="X154" s="185"/>
      <c r="Y154" s="262"/>
      <c r="Z154" s="263"/>
      <c r="AA154" s="111"/>
      <c r="AB154" s="103"/>
      <c r="AC154" s="294"/>
    </row>
    <row r="155" spans="1:29" ht="15.75" customHeight="1">
      <c r="A155" s="272"/>
      <c r="B155" s="153"/>
      <c r="C155" s="260"/>
      <c r="D155" s="261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86"/>
      <c r="X155" s="187"/>
      <c r="Y155" s="262"/>
      <c r="Z155" s="263"/>
      <c r="AA155" s="111"/>
      <c r="AB155" s="103"/>
      <c r="AC155" s="294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"/>
      <c r="T156" s="2"/>
      <c r="U156" s="129"/>
      <c r="V156" s="105"/>
      <c r="W156" s="186"/>
      <c r="X156" s="187"/>
      <c r="Y156" s="262"/>
      <c r="Z156" s="263"/>
      <c r="AA156" s="111"/>
      <c r="AB156" s="103"/>
      <c r="AC156" s="294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23</v>
      </c>
      <c r="J157" s="138">
        <f t="shared" si="58"/>
        <v>2000</v>
      </c>
      <c r="K157" s="139">
        <f t="shared" ref="K157" si="59">J157/I157</f>
        <v>86.956521739130437</v>
      </c>
      <c r="L157" s="137">
        <f t="shared" ref="L157:M157" si="60">AVERAGE(L141:L156)</f>
        <v>23</v>
      </c>
      <c r="M157" s="138">
        <f t="shared" si="60"/>
        <v>1720.3966092239498</v>
      </c>
      <c r="N157" s="139">
        <f>M157/L157</f>
        <v>74.799852574954343</v>
      </c>
      <c r="O157" s="140">
        <f>L157-I157</f>
        <v>0</v>
      </c>
      <c r="P157" s="141">
        <f>N157-K157</f>
        <v>-12.156669164176094</v>
      </c>
      <c r="Q157" s="142">
        <f>N157/K157</f>
        <v>0.86019830461197488</v>
      </c>
      <c r="R157" s="278"/>
      <c r="S157" s="143">
        <f>S141</f>
        <v>0.70833333333333337</v>
      </c>
      <c r="T157" s="144">
        <f>INDEX(T141:T156,COUNTA(T141:T156))</f>
        <v>0.80589120370370371</v>
      </c>
      <c r="U157" s="145"/>
      <c r="V157" s="156"/>
      <c r="W157" s="188"/>
      <c r="X157" s="189"/>
      <c r="Y157" s="265"/>
      <c r="Z157" s="266"/>
      <c r="AA157" s="157">
        <f>M157-J157</f>
        <v>-279.60339077605022</v>
      </c>
      <c r="AB157" s="142">
        <f>M157/J157</f>
        <v>0.86019830461197488</v>
      </c>
      <c r="AC157" s="295"/>
    </row>
    <row r="158" spans="1:29" ht="15.75" customHeight="1">
      <c r="A158" s="281" t="s">
        <v>215</v>
      </c>
      <c r="B158" s="183" t="s">
        <v>169</v>
      </c>
      <c r="C158" s="274" t="s">
        <v>201</v>
      </c>
      <c r="D158" s="275"/>
      <c r="E158" s="158">
        <v>50.67</v>
      </c>
      <c r="F158" s="87">
        <v>864</v>
      </c>
      <c r="G158" s="159">
        <f t="shared" ref="G158:G159" si="61">E158*F158</f>
        <v>43778.880000000005</v>
      </c>
      <c r="H158" s="160"/>
      <c r="I158" s="161">
        <v>22</v>
      </c>
      <c r="J158" s="162">
        <v>2000</v>
      </c>
      <c r="K158" s="163">
        <f>J158/I158</f>
        <v>90.909090909090907</v>
      </c>
      <c r="L158" s="164">
        <v>22</v>
      </c>
      <c r="M158" s="162">
        <f>F158/V158*60</f>
        <v>1703.3953997809413</v>
      </c>
      <c r="N158" s="163">
        <f>M158/L158</f>
        <v>77.427063626406422</v>
      </c>
      <c r="O158" s="165">
        <f>L158-I158</f>
        <v>0</v>
      </c>
      <c r="P158" s="166">
        <f>N158-K158</f>
        <v>-13.482027282684484</v>
      </c>
      <c r="Q158" s="152">
        <f>N158/K158</f>
        <v>0.85169769989047062</v>
      </c>
      <c r="R158" s="276">
        <f>Q174</f>
        <v>0.8571896203093694</v>
      </c>
      <c r="S158" s="167">
        <v>0.70833333333333337</v>
      </c>
      <c r="T158" s="168">
        <v>0.72946759259259264</v>
      </c>
      <c r="U158" s="169"/>
      <c r="V158" s="170">
        <v>30.433333333333348</v>
      </c>
      <c r="W158" s="168"/>
      <c r="X158" s="171"/>
      <c r="Y158" s="279"/>
      <c r="Z158" s="280"/>
      <c r="AA158" s="109">
        <f>M158-J158</f>
        <v>-296.60460021905874</v>
      </c>
      <c r="AB158" s="152">
        <f>M158/J158</f>
        <v>0.85169769989047062</v>
      </c>
      <c r="AC158" s="267">
        <f>AB174</f>
        <v>0.8571896203093694</v>
      </c>
    </row>
    <row r="159" spans="1:29" ht="15.75" customHeight="1">
      <c r="A159" s="282"/>
      <c r="B159" s="153" t="s">
        <v>169</v>
      </c>
      <c r="C159" s="260" t="s">
        <v>203</v>
      </c>
      <c r="D159" s="261"/>
      <c r="E159" s="93">
        <v>47.6</v>
      </c>
      <c r="F159" s="94">
        <v>2277</v>
      </c>
      <c r="G159" s="95">
        <f t="shared" si="61"/>
        <v>108385.2</v>
      </c>
      <c r="H159" s="96"/>
      <c r="I159" s="97">
        <v>23</v>
      </c>
      <c r="J159" s="98">
        <v>2000</v>
      </c>
      <c r="K159" s="99">
        <f t="shared" ref="K159" si="62">J159/I159</f>
        <v>86.956521739130437</v>
      </c>
      <c r="L159" s="100">
        <v>23</v>
      </c>
      <c r="M159" s="98">
        <f>F159/V159*60</f>
        <v>1725.3630814565363</v>
      </c>
      <c r="N159" s="99">
        <f>M159/L159</f>
        <v>75.015786150284185</v>
      </c>
      <c r="O159" s="101">
        <f>L159-I159</f>
        <v>0</v>
      </c>
      <c r="P159" s="102">
        <f>N159-K159</f>
        <v>-11.940735588846252</v>
      </c>
      <c r="Q159" s="103">
        <f>N159/K159</f>
        <v>0.86268154072826808</v>
      </c>
      <c r="R159" s="277"/>
      <c r="S159" s="1">
        <v>0.73263888888888895</v>
      </c>
      <c r="T159" s="2">
        <v>0.78762731481481485</v>
      </c>
      <c r="U159" s="104">
        <v>4.5666666666666877</v>
      </c>
      <c r="V159" s="105">
        <v>79.183333333333294</v>
      </c>
      <c r="W159" s="106"/>
      <c r="X159" s="107"/>
      <c r="Y159" s="262"/>
      <c r="Z159" s="263"/>
      <c r="AA159" s="111">
        <f>M159-J159</f>
        <v>-274.63691854346371</v>
      </c>
      <c r="AB159" s="103">
        <f>M159/J159</f>
        <v>0.86268154072826819</v>
      </c>
      <c r="AC159" s="268"/>
    </row>
    <row r="160" spans="1:29" ht="15.75" customHeight="1">
      <c r="A160" s="282"/>
      <c r="B160" s="153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07"/>
      <c r="Y160" s="262"/>
      <c r="Z160" s="263"/>
      <c r="AA160" s="111"/>
      <c r="AB160" s="103"/>
      <c r="AC160" s="268"/>
    </row>
    <row r="161" spans="1:29" ht="15.75" customHeight="1">
      <c r="A161" s="282"/>
      <c r="B161" s="153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07"/>
      <c r="Y161" s="262"/>
      <c r="Z161" s="263"/>
      <c r="AA161" s="111"/>
      <c r="AB161" s="103"/>
      <c r="AC161" s="268"/>
    </row>
    <row r="162" spans="1:29" ht="15.75" customHeight="1">
      <c r="A162" s="282"/>
      <c r="B162" s="153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153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153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17"/>
      <c r="T164" s="118"/>
      <c r="U164" s="104"/>
      <c r="V164" s="105"/>
      <c r="W164" s="118"/>
      <c r="X164" s="190"/>
      <c r="Y164" s="262"/>
      <c r="Z164" s="263"/>
      <c r="AA164" s="111"/>
      <c r="AB164" s="103"/>
      <c r="AC164" s="268"/>
    </row>
    <row r="165" spans="1:29" ht="15.75" customHeight="1">
      <c r="A165" s="282"/>
      <c r="B165" s="153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17"/>
      <c r="T165" s="118"/>
      <c r="U165" s="104"/>
      <c r="V165" s="105"/>
      <c r="W165" s="118"/>
      <c r="X165" s="190"/>
      <c r="Y165" s="262"/>
      <c r="Z165" s="263"/>
      <c r="AA165" s="111"/>
      <c r="AB165" s="103"/>
      <c r="AC165" s="268"/>
    </row>
    <row r="166" spans="1:29" ht="15.75" customHeight="1">
      <c r="A166" s="282"/>
      <c r="B166" s="153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17"/>
      <c r="T166" s="118"/>
      <c r="U166" s="104"/>
      <c r="V166" s="105"/>
      <c r="W166" s="118"/>
      <c r="X166" s="190"/>
      <c r="Y166" s="262"/>
      <c r="Z166" s="263"/>
      <c r="AA166" s="111"/>
      <c r="AB166" s="103"/>
      <c r="AC166" s="268"/>
    </row>
    <row r="167" spans="1:29" ht="15.75" customHeight="1">
      <c r="A167" s="282"/>
      <c r="B167" s="153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17"/>
      <c r="T167" s="118"/>
      <c r="U167" s="104"/>
      <c r="V167" s="105"/>
      <c r="W167" s="118"/>
      <c r="X167" s="190"/>
      <c r="Y167" s="262"/>
      <c r="Z167" s="263"/>
      <c r="AA167" s="111"/>
      <c r="AB167" s="103"/>
      <c r="AC167" s="268"/>
    </row>
    <row r="168" spans="1:29" ht="15.75" customHeight="1">
      <c r="A168" s="282"/>
      <c r="B168" s="153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17"/>
      <c r="T168" s="118"/>
      <c r="U168" s="104"/>
      <c r="V168" s="105"/>
      <c r="W168" s="118"/>
      <c r="X168" s="190"/>
      <c r="Y168" s="262"/>
      <c r="Z168" s="263"/>
      <c r="AA168" s="111"/>
      <c r="AB168" s="103"/>
      <c r="AC168" s="268"/>
    </row>
    <row r="169" spans="1:29" ht="15.75" customHeight="1">
      <c r="A169" s="282"/>
      <c r="B169" s="153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17"/>
      <c r="T169" s="118"/>
      <c r="U169" s="104"/>
      <c r="V169" s="105"/>
      <c r="W169" s="118"/>
      <c r="X169" s="190"/>
      <c r="Y169" s="262"/>
      <c r="Z169" s="263"/>
      <c r="AA169" s="111"/>
      <c r="AB169" s="103"/>
      <c r="AC169" s="268"/>
    </row>
    <row r="170" spans="1:29" ht="15.75" customHeight="1">
      <c r="A170" s="282"/>
      <c r="B170" s="153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17"/>
      <c r="T170" s="118"/>
      <c r="U170" s="104"/>
      <c r="V170" s="105"/>
      <c r="W170" s="118"/>
      <c r="X170" s="190"/>
      <c r="Y170" s="262"/>
      <c r="Z170" s="263"/>
      <c r="AA170" s="111"/>
      <c r="AB170" s="103"/>
      <c r="AC170" s="268"/>
    </row>
    <row r="171" spans="1:29" ht="15.75" customHeight="1">
      <c r="A171" s="282"/>
      <c r="B171" s="153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17"/>
      <c r="T171" s="118"/>
      <c r="U171" s="104"/>
      <c r="V171" s="105"/>
      <c r="W171" s="118"/>
      <c r="X171" s="190"/>
      <c r="Y171" s="262"/>
      <c r="Z171" s="263"/>
      <c r="AA171" s="111"/>
      <c r="AB171" s="103"/>
      <c r="AC171" s="268"/>
    </row>
    <row r="172" spans="1:29" ht="15.75" customHeight="1">
      <c r="A172" s="282"/>
      <c r="B172" s="153"/>
      <c r="C172" s="260"/>
      <c r="D172" s="261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17"/>
      <c r="T172" s="118"/>
      <c r="U172" s="104"/>
      <c r="V172" s="105"/>
      <c r="W172" s="118"/>
      <c r="X172" s="190"/>
      <c r="Y172" s="262"/>
      <c r="Z172" s="263"/>
      <c r="AA172" s="111"/>
      <c r="AB172" s="103"/>
      <c r="AC172" s="268"/>
    </row>
    <row r="173" spans="1:29" ht="15.75" customHeight="1">
      <c r="A173" s="282"/>
      <c r="B173" s="153"/>
      <c r="C173" s="260"/>
      <c r="D173" s="261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3">AVERAGE(I158:I173)</f>
        <v>22.5</v>
      </c>
      <c r="J174" s="138">
        <f t="shared" si="63"/>
        <v>2000</v>
      </c>
      <c r="K174" s="139">
        <f t="shared" ref="K174" si="64">J174/I174</f>
        <v>88.888888888888886</v>
      </c>
      <c r="L174" s="137">
        <f t="shared" ref="L174:M174" si="65">AVERAGE(L158:L173)</f>
        <v>22.5</v>
      </c>
      <c r="M174" s="138">
        <f t="shared" si="65"/>
        <v>1714.3792406187388</v>
      </c>
      <c r="N174" s="139">
        <f>M174/L174</f>
        <v>76.194632916388386</v>
      </c>
      <c r="O174" s="140">
        <f>L174-I174</f>
        <v>0</v>
      </c>
      <c r="P174" s="141">
        <f>N174-K174</f>
        <v>-12.6942559725005</v>
      </c>
      <c r="Q174" s="142">
        <f>N174/K174</f>
        <v>0.8571896203093694</v>
      </c>
      <c r="R174" s="278"/>
      <c r="S174" s="143">
        <f>S158</f>
        <v>0.70833333333333337</v>
      </c>
      <c r="T174" s="144">
        <f>INDEX(T158:T173,COUNTA(T158:T173))</f>
        <v>0.78762731481481485</v>
      </c>
      <c r="U174" s="145"/>
      <c r="V174" s="156"/>
      <c r="W174" s="135"/>
      <c r="X174" s="139"/>
      <c r="Y174" s="265"/>
      <c r="Z174" s="266"/>
      <c r="AA174" s="157">
        <f>M174-J174</f>
        <v>-285.62075938126122</v>
      </c>
      <c r="AB174" s="142">
        <f>M174/J174</f>
        <v>0.8571896203093694</v>
      </c>
      <c r="AC174" s="269"/>
    </row>
    <row r="176" spans="1:29">
      <c r="Y176" s="259" t="s">
        <v>150</v>
      </c>
      <c r="Z176" s="259"/>
    </row>
    <row r="177" spans="25:26">
      <c r="Y177" s="259" t="s">
        <v>151</v>
      </c>
      <c r="Z177" s="259"/>
    </row>
    <row r="178" spans="25:26">
      <c r="Y178" s="259" t="s">
        <v>152</v>
      </c>
      <c r="Z178" s="259"/>
    </row>
    <row r="179" spans="25:26">
      <c r="Y179" s="259" t="s">
        <v>153</v>
      </c>
      <c r="Z179" s="259"/>
    </row>
    <row r="180" spans="25:26">
      <c r="Y180" s="259" t="s">
        <v>154</v>
      </c>
      <c r="Z180" s="259"/>
    </row>
    <row r="181" spans="25:26">
      <c r="Y181" s="259" t="s">
        <v>155</v>
      </c>
      <c r="Z181" s="259"/>
    </row>
    <row r="182" spans="25:26">
      <c r="Y182" s="259" t="s">
        <v>156</v>
      </c>
      <c r="Z182" s="259"/>
    </row>
    <row r="183" spans="25:26">
      <c r="Y183" s="259" t="s">
        <v>157</v>
      </c>
      <c r="Z183" s="259"/>
    </row>
    <row r="184" spans="25:26">
      <c r="Y184" s="259" t="s">
        <v>158</v>
      </c>
      <c r="Z184" s="259"/>
    </row>
    <row r="185" spans="25:26">
      <c r="Y185" s="259" t="s">
        <v>159</v>
      </c>
      <c r="Z185" s="259"/>
    </row>
    <row r="186" spans="25:26">
      <c r="Y186" s="259" t="s">
        <v>160</v>
      </c>
      <c r="Z186" s="259"/>
    </row>
    <row r="187" spans="25:26">
      <c r="Y187" s="259" t="s">
        <v>161</v>
      </c>
      <c r="Z187" s="259"/>
    </row>
    <row r="188" spans="25:26">
      <c r="Y188" s="259" t="s">
        <v>162</v>
      </c>
      <c r="Z188" s="25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150" priority="3" operator="greaterThan">
      <formula>0</formula>
    </cfRule>
  </conditionalFormatting>
  <conditionalFormatting sqref="P5:P174 AA5:AA174">
    <cfRule type="cellIs" dxfId="149" priority="6" operator="lessThan">
      <formula>0</formula>
    </cfRule>
  </conditionalFormatting>
  <conditionalFormatting sqref="Q5:Q174 AB5:AB174">
    <cfRule type="cellIs" dxfId="148" priority="4" operator="greaterThan">
      <formula>1</formula>
    </cfRule>
    <cfRule type="cellIs" dxfId="147" priority="5" operator="lessThan">
      <formula>0.8</formula>
    </cfRule>
  </conditionalFormatting>
  <conditionalFormatting sqref="R5:R174 AC124:AC141">
    <cfRule type="cellIs" dxfId="146" priority="7" operator="lessThan">
      <formula>0.8</formula>
    </cfRule>
  </conditionalFormatting>
  <conditionalFormatting sqref="AC5:AC22 AC56:AC91">
    <cfRule type="cellIs" dxfId="145" priority="9" operator="lessThan">
      <formula>0.8</formula>
    </cfRule>
  </conditionalFormatting>
  <conditionalFormatting sqref="AC39">
    <cfRule type="cellIs" dxfId="144" priority="12" operator="lessThan">
      <formula>0.8</formula>
    </cfRule>
  </conditionalFormatting>
  <conditionalFormatting sqref="AC54">
    <cfRule type="cellIs" dxfId="143" priority="11" operator="lessThan">
      <formula>0.8</formula>
    </cfRule>
  </conditionalFormatting>
  <conditionalFormatting sqref="AC97:AC105">
    <cfRule type="cellIs" dxfId="142" priority="10" operator="lessThan">
      <formula>0.8</formula>
    </cfRule>
  </conditionalFormatting>
  <conditionalFormatting sqref="AC107:AC112">
    <cfRule type="cellIs" dxfId="141" priority="8" operator="lessThan">
      <formula>0.8</formula>
    </cfRule>
  </conditionalFormatting>
  <conditionalFormatting sqref="AC156">
    <cfRule type="cellIs" dxfId="140" priority="2" operator="lessThan">
      <formula>0.8</formula>
    </cfRule>
  </conditionalFormatting>
  <conditionalFormatting sqref="AC158:AC174">
    <cfRule type="cellIs" dxfId="139" priority="1" operator="lessThan">
      <formula>0.8</formula>
    </cfRule>
  </conditionalFormatting>
  <dataValidations count="1">
    <dataValidation type="list" allowBlank="1" showInputMessage="1" showErrorMessage="1" sqref="Y5:Z174" xr:uid="{EB92AE33-DABA-4C24-A537-2ED18360F140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E4C6-8B47-46FD-BADC-F7FB966AF1E1}">
  <sheetPr>
    <tabColor theme="8" tint="0.59999389629810485"/>
  </sheetPr>
  <dimension ref="B1:AR36"/>
  <sheetViews>
    <sheetView zoomScale="70" zoomScaleNormal="70" workbookViewId="0">
      <selection activeCell="R17" sqref="R1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231</v>
      </c>
      <c r="D3" s="249"/>
      <c r="E3" s="7" t="s">
        <v>2</v>
      </c>
      <c r="F3" s="250">
        <f>'0905(18度C)'!D1+'0905(4度C)'!D1</f>
        <v>194911</v>
      </c>
      <c r="G3" s="251"/>
      <c r="H3" s="7" t="s">
        <v>3</v>
      </c>
      <c r="I3" s="252">
        <f>'0905(18度C)'!F1+'0905(4度C)'!F1</f>
        <v>5813361.8000000007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469.93382735151516</v>
      </c>
      <c r="F6" s="227" t="e">
        <f>AVERAGE(#REF!,D13:K13)</f>
        <v>#REF!</v>
      </c>
      <c r="G6" s="228">
        <f>AVERAGE(D13:K13)</f>
        <v>174.78704722767699</v>
      </c>
      <c r="H6" s="229"/>
      <c r="I6" s="228">
        <f>AVERAGE(L13:O13)</f>
        <v>94.325718496683862</v>
      </c>
      <c r="J6" s="229"/>
      <c r="K6" s="228">
        <f>AVERAGE(D27:O27)</f>
        <v>622.10982108034204</v>
      </c>
      <c r="L6" s="229"/>
      <c r="M6" s="228">
        <f>AVERAGE(P27:X27)</f>
        <v>761.93578109730561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402.82661169443304</v>
      </c>
      <c r="F7" s="231" t="e">
        <f>AVERAGE(#REF!,D14:K14)</f>
        <v>#REF!</v>
      </c>
      <c r="G7" s="218">
        <f>AVERAGE(D14:K14)</f>
        <v>150.45981857734998</v>
      </c>
      <c r="H7" s="219"/>
      <c r="I7" s="218">
        <f>AVERAGE(L14:O14)</f>
        <v>80.834873494326658</v>
      </c>
      <c r="J7" s="219"/>
      <c r="K7" s="218">
        <f>AVERAGE(D28:O28)</f>
        <v>532.65252943691769</v>
      </c>
      <c r="L7" s="219"/>
      <c r="M7" s="218">
        <f>AVERAGE(P28:X28)</f>
        <v>653.12154569816687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0.85929640012068731</v>
      </c>
      <c r="F8" s="223" t="e">
        <f>AVERAGE(D15:K15,#REF!)</f>
        <v>#REF!</v>
      </c>
      <c r="G8" s="224">
        <f>AVERAGE(D15:K15)</f>
        <v>0.86290698666888743</v>
      </c>
      <c r="H8" s="225"/>
      <c r="I8" s="224">
        <f>AVERAGE(L15:O15)</f>
        <v>0.85726220167818556</v>
      </c>
      <c r="J8" s="225"/>
      <c r="K8" s="224">
        <f>AVERAGE(D29:O29)</f>
        <v>0.85616497784270018</v>
      </c>
      <c r="L8" s="225"/>
      <c r="M8" s="224">
        <f>AVERAGE(P29:X29)</f>
        <v>0.85941544128627301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79.47019867549669</v>
      </c>
      <c r="F13" s="24">
        <v>82.10526315789474</v>
      </c>
      <c r="G13" s="24">
        <v>84.507042253521121</v>
      </c>
      <c r="H13" s="24">
        <v>178.02197802197801</v>
      </c>
      <c r="I13" s="24">
        <v>250.92</v>
      </c>
      <c r="J13" s="24" t="s">
        <v>36</v>
      </c>
      <c r="K13" s="54">
        <v>433.33333333333331</v>
      </c>
      <c r="L13" s="23" t="s">
        <v>36</v>
      </c>
      <c r="M13" s="66">
        <v>101.69491525423729</v>
      </c>
      <c r="N13" s="24">
        <v>86.956521739130437</v>
      </c>
      <c r="O13" s="25" t="s">
        <v>36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101.07885902891053</v>
      </c>
      <c r="E14" s="28">
        <v>68.272004704036561</v>
      </c>
      <c r="F14" s="28">
        <v>70.900032758667365</v>
      </c>
      <c r="G14" s="28">
        <v>73.258293298432761</v>
      </c>
      <c r="H14" s="28">
        <v>151.87030251939268</v>
      </c>
      <c r="I14" s="28">
        <v>216.61531571862804</v>
      </c>
      <c r="J14" s="28" t="s">
        <v>36</v>
      </c>
      <c r="K14" s="55">
        <v>371.22392201338198</v>
      </c>
      <c r="L14" s="27" t="s">
        <v>36</v>
      </c>
      <c r="M14" s="67">
        <v>86.806612207885237</v>
      </c>
      <c r="N14" s="28">
        <v>74.863134780768078</v>
      </c>
      <c r="O14" s="29" t="s">
        <v>36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0.87779009156685461</v>
      </c>
      <c r="E15" s="32">
        <f t="shared" si="0"/>
        <v>0.85908939252579342</v>
      </c>
      <c r="F15" s="32">
        <f t="shared" si="0"/>
        <v>0.86352604000941013</v>
      </c>
      <c r="G15" s="32">
        <f t="shared" si="0"/>
        <v>0.86688980403145444</v>
      </c>
      <c r="H15" s="32">
        <f t="shared" si="0"/>
        <v>0.85309861291757616</v>
      </c>
      <c r="I15" s="32">
        <f t="shared" si="0"/>
        <v>0.86328437636947253</v>
      </c>
      <c r="J15" s="32" t="s">
        <v>36</v>
      </c>
      <c r="K15" s="56">
        <f t="shared" ref="K15" si="1">K14/K13</f>
        <v>0.85667058926165074</v>
      </c>
      <c r="L15" s="31" t="s">
        <v>36</v>
      </c>
      <c r="M15" s="68">
        <f t="shared" ref="M15:N15" si="2">M14/M13</f>
        <v>0.8535983533775382</v>
      </c>
      <c r="N15" s="32">
        <f t="shared" si="2"/>
        <v>0.86092604997883293</v>
      </c>
      <c r="O15" s="33" t="s">
        <v>36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0.16666666666666666</v>
      </c>
      <c r="E16" s="2">
        <v>0.29166666666666669</v>
      </c>
      <c r="F16" s="2">
        <v>0.29178240740740741</v>
      </c>
      <c r="G16" s="2">
        <v>0.34722222222222221</v>
      </c>
      <c r="H16" s="2">
        <v>0.16668981481481482</v>
      </c>
      <c r="I16" s="2">
        <v>0.25027777777777777</v>
      </c>
      <c r="J16" s="2" t="s">
        <v>36</v>
      </c>
      <c r="K16" s="3">
        <v>0.30311342592592594</v>
      </c>
      <c r="L16" s="1" t="s">
        <v>36</v>
      </c>
      <c r="M16" s="69">
        <v>0.70833333333333337</v>
      </c>
      <c r="N16" s="2">
        <v>0.70833333333333337</v>
      </c>
      <c r="O16" s="4" t="s">
        <v>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0.60936342592592596</v>
      </c>
      <c r="E17" s="2">
        <v>0.58402777777777781</v>
      </c>
      <c r="F17" s="2">
        <v>0.53263888888888888</v>
      </c>
      <c r="G17" s="2">
        <v>0.57361111111111107</v>
      </c>
      <c r="H17" s="2">
        <v>0.61250000000000004</v>
      </c>
      <c r="I17" s="2">
        <v>0.46597222222222223</v>
      </c>
      <c r="J17" s="2" t="s">
        <v>36</v>
      </c>
      <c r="K17" s="3">
        <v>0.43204861111111109</v>
      </c>
      <c r="L17" s="1" t="s">
        <v>36</v>
      </c>
      <c r="M17" s="69">
        <v>0.79745370370370372</v>
      </c>
      <c r="N17" s="2">
        <v>0.83680555555555547</v>
      </c>
      <c r="O17" s="4" t="s">
        <v>36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25.166666666666668</v>
      </c>
      <c r="F18" s="35">
        <v>23.75</v>
      </c>
      <c r="G18" s="35">
        <v>23.666666666666668</v>
      </c>
      <c r="H18" s="35">
        <v>20.222222222222221</v>
      </c>
      <c r="I18" s="35">
        <v>12.5</v>
      </c>
      <c r="J18" s="35" t="s">
        <v>36</v>
      </c>
      <c r="K18" s="57">
        <v>6</v>
      </c>
      <c r="L18" s="34" t="s">
        <v>36</v>
      </c>
      <c r="M18" s="70">
        <v>19.666666666666668</v>
      </c>
      <c r="N18" s="35">
        <v>23</v>
      </c>
      <c r="O18" s="36" t="s">
        <v>36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1084.6153846153845</v>
      </c>
      <c r="O27" s="24">
        <v>840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868.42105263157896</v>
      </c>
    </row>
    <row r="28" spans="2:44" ht="39.6" customHeight="1">
      <c r="B28" s="206"/>
      <c r="C28" s="26" t="s">
        <v>37</v>
      </c>
      <c r="D28" s="28">
        <v>165.0225754355933</v>
      </c>
      <c r="E28" s="28" t="s">
        <v>36</v>
      </c>
      <c r="F28" s="28" t="s">
        <v>36</v>
      </c>
      <c r="G28" s="28">
        <v>223.65256081636525</v>
      </c>
      <c r="H28" s="28">
        <v>361.73547188904735</v>
      </c>
      <c r="I28" s="28" t="s">
        <v>36</v>
      </c>
      <c r="J28" s="28">
        <v>595.40940908350967</v>
      </c>
      <c r="K28" s="28" t="s">
        <v>36</v>
      </c>
      <c r="L28" s="28" t="s">
        <v>36</v>
      </c>
      <c r="M28" s="28">
        <v>749.19996634658173</v>
      </c>
      <c r="N28" s="28">
        <v>914.69240256116666</v>
      </c>
      <c r="O28" s="28">
        <v>718.85531992615995</v>
      </c>
      <c r="P28" s="27">
        <v>193.85421095315633</v>
      </c>
      <c r="Q28" s="28" t="s">
        <v>36</v>
      </c>
      <c r="R28" s="28" t="s">
        <v>36</v>
      </c>
      <c r="S28" s="28">
        <v>601.0553873844392</v>
      </c>
      <c r="T28" s="28">
        <v>718.75567537964378</v>
      </c>
      <c r="U28" s="28" t="s">
        <v>36</v>
      </c>
      <c r="V28" s="28">
        <v>656.42055130559231</v>
      </c>
      <c r="W28" s="28">
        <v>1007.1588700054081</v>
      </c>
      <c r="X28" s="29">
        <v>741.4845791607612</v>
      </c>
    </row>
    <row r="29" spans="2:44" ht="40.15" customHeight="1">
      <c r="B29" s="206"/>
      <c r="C29" s="30" t="s">
        <v>38</v>
      </c>
      <c r="D29" s="32">
        <f>D28/D27</f>
        <v>0.8571291727482695</v>
      </c>
      <c r="E29" s="32" t="s">
        <v>36</v>
      </c>
      <c r="F29" s="32" t="s">
        <v>36</v>
      </c>
      <c r="G29" s="32">
        <f>G28/G27</f>
        <v>0.85733481646273346</v>
      </c>
      <c r="H29" s="32">
        <f>H28/H27</f>
        <v>0.83477416589780162</v>
      </c>
      <c r="I29" s="32" t="s">
        <v>36</v>
      </c>
      <c r="J29" s="32">
        <f>J28/J27</f>
        <v>0.88208801345705135</v>
      </c>
      <c r="K29" s="32" t="s">
        <v>36</v>
      </c>
      <c r="L29" s="32" t="s">
        <v>36</v>
      </c>
      <c r="M29" s="32">
        <f>M28/M27</f>
        <v>0.8627151127627305</v>
      </c>
      <c r="N29" s="32">
        <f>N28/N27</f>
        <v>0.84333342080107576</v>
      </c>
      <c r="O29" s="32">
        <f>O28/O27</f>
        <v>0.85578014276923808</v>
      </c>
      <c r="P29" s="31">
        <f>P28/P27</f>
        <v>0.85528253729522796</v>
      </c>
      <c r="Q29" s="32" t="s">
        <v>36</v>
      </c>
      <c r="R29" s="32" t="s">
        <v>36</v>
      </c>
      <c r="S29" s="32">
        <f>S28/S27</f>
        <v>0.89045242575472472</v>
      </c>
      <c r="T29" s="32">
        <f>T28/T27</f>
        <v>0.85566151830909976</v>
      </c>
      <c r="U29" s="32" t="s">
        <v>36</v>
      </c>
      <c r="V29" s="32">
        <f>V28/V27</f>
        <v>0.86196638050229291</v>
      </c>
      <c r="W29" s="32">
        <f>W28/W27</f>
        <v>0.83929905833784002</v>
      </c>
      <c r="X29" s="33">
        <f>X28/X27</f>
        <v>0.85383072751845224</v>
      </c>
    </row>
    <row r="30" spans="2:44" ht="17.25" customHeight="1">
      <c r="B30" s="207" t="s">
        <v>39</v>
      </c>
      <c r="C30" s="15" t="s">
        <v>40</v>
      </c>
      <c r="D30" s="2">
        <v>0.2944444444444444</v>
      </c>
      <c r="E30" s="2" t="s">
        <v>36</v>
      </c>
      <c r="F30" s="2" t="s">
        <v>36</v>
      </c>
      <c r="G30" s="2">
        <v>0.30416666666666659</v>
      </c>
      <c r="H30" s="2">
        <v>0.25017361111111114</v>
      </c>
      <c r="I30" s="2" t="s">
        <v>36</v>
      </c>
      <c r="J30" s="2">
        <v>0.25</v>
      </c>
      <c r="K30" s="2" t="s">
        <v>36</v>
      </c>
      <c r="L30" s="2" t="s">
        <v>36</v>
      </c>
      <c r="M30" s="2">
        <v>0.25</v>
      </c>
      <c r="N30" s="2">
        <v>0.2502199074074074</v>
      </c>
      <c r="O30" s="2">
        <v>0.25</v>
      </c>
      <c r="P30" s="1">
        <v>0.70833333333333337</v>
      </c>
      <c r="Q30" s="2" t="s">
        <v>36</v>
      </c>
      <c r="R30" s="2" t="s">
        <v>36</v>
      </c>
      <c r="S30" s="2">
        <v>0.70853009259259259</v>
      </c>
      <c r="T30" s="2">
        <v>0.70864583333333331</v>
      </c>
      <c r="U30" s="2" t="s">
        <v>36</v>
      </c>
      <c r="V30" s="2">
        <v>0.70837962962962964</v>
      </c>
      <c r="W30" s="2">
        <v>0.70833333333333337</v>
      </c>
      <c r="X30" s="4">
        <v>0.7083680555555556</v>
      </c>
    </row>
    <row r="31" spans="2:44" ht="17.25" customHeight="1">
      <c r="B31" s="204"/>
      <c r="C31" s="15" t="s">
        <v>41</v>
      </c>
      <c r="D31" s="2">
        <v>0.35138888888888886</v>
      </c>
      <c r="E31" s="2" t="s">
        <v>36</v>
      </c>
      <c r="F31" s="2" t="s">
        <v>36</v>
      </c>
      <c r="G31" s="2">
        <v>0.35347222222222224</v>
      </c>
      <c r="H31" s="2">
        <v>0.29791666666666666</v>
      </c>
      <c r="I31" s="2" t="s">
        <v>36</v>
      </c>
      <c r="J31" s="2">
        <v>0.32109953703703703</v>
      </c>
      <c r="K31" s="2" t="s">
        <v>36</v>
      </c>
      <c r="L31" s="2" t="s">
        <v>36</v>
      </c>
      <c r="M31" s="2">
        <v>0.45624999999999999</v>
      </c>
      <c r="N31" s="2">
        <v>0.44170138888888888</v>
      </c>
      <c r="O31" s="2">
        <v>0.53333333333333333</v>
      </c>
      <c r="P31" s="1">
        <v>0.83075231481481482</v>
      </c>
      <c r="Q31" s="2" t="s">
        <v>36</v>
      </c>
      <c r="R31" s="2" t="s">
        <v>36</v>
      </c>
      <c r="S31" s="2">
        <v>0.85</v>
      </c>
      <c r="T31" s="2">
        <v>0.87430555555555556</v>
      </c>
      <c r="U31" s="2" t="s">
        <v>36</v>
      </c>
      <c r="V31" s="2">
        <v>0.8787152777777778</v>
      </c>
      <c r="W31" s="2">
        <v>0.90004629629629629</v>
      </c>
      <c r="X31" s="4">
        <v>0.94861111111111107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3.25</v>
      </c>
      <c r="O32" s="35">
        <v>3.75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3475-6DD0-4806-B331-2B9DF88DB94E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R22" sqref="P22:X38"/>
      <selection pane="bottomLeft" activeCell="R22" sqref="P22:X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112544</v>
      </c>
      <c r="E1" s="77" t="s">
        <v>3</v>
      </c>
      <c r="F1" s="78">
        <f>SUM(G5:G225)</f>
        <v>2284027.73</v>
      </c>
      <c r="G1" s="79" t="s">
        <v>73</v>
      </c>
      <c r="H1" s="80">
        <f>L21+L38+L55+L72+L89+L106+L123+L140+L157+L174+L191+L208+L225</f>
        <v>82.683333333333323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45905</v>
      </c>
      <c r="B2" s="326"/>
      <c r="C2" s="82" t="s">
        <v>34</v>
      </c>
      <c r="D2" s="83">
        <f>AVERAGE(N21,N38,N55,N72,N89,N106,N123,N140,N157,N174,N191,N208,N225)</f>
        <v>588.25361386518648</v>
      </c>
      <c r="E2" s="83" t="s">
        <v>80</v>
      </c>
      <c r="F2" s="84">
        <f>F1/D1</f>
        <v>20.294531294427067</v>
      </c>
      <c r="G2" s="85" t="s">
        <v>81</v>
      </c>
      <c r="H2" s="86">
        <f>COUNT(H5:H225)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1824</v>
      </c>
      <c r="G5" s="95">
        <f t="shared" ref="G5:G6" si="0">E5*F5</f>
        <v>54446.400000000001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2804.9551473729139</v>
      </c>
      <c r="N5" s="99">
        <f>M5/L5</f>
        <v>164.9973616101714</v>
      </c>
      <c r="O5" s="101">
        <f>L5-I5</f>
        <v>0</v>
      </c>
      <c r="P5" s="102">
        <f>N5-K5</f>
        <v>-27.532050154534488</v>
      </c>
      <c r="Q5" s="103">
        <f>N5/K5</f>
        <v>0.85699821184629199</v>
      </c>
      <c r="R5" s="277">
        <f>Q21</f>
        <v>0.8571291727482695</v>
      </c>
      <c r="S5" s="1">
        <v>0.2944444444444444</v>
      </c>
      <c r="T5" s="2">
        <v>0.32153935185185184</v>
      </c>
      <c r="U5" s="104">
        <v>7.8166666666666362</v>
      </c>
      <c r="V5" s="105">
        <v>39.016666666666715</v>
      </c>
      <c r="W5" s="106"/>
      <c r="X5" s="88"/>
      <c r="Y5" s="279"/>
      <c r="Z5" s="280"/>
      <c r="AA5" s="109">
        <f>M5-J5</f>
        <v>-468.04485262708613</v>
      </c>
      <c r="AB5" s="110">
        <f>M5/J5</f>
        <v>0.8569982118462921</v>
      </c>
      <c r="AC5" s="292">
        <f>AB21</f>
        <v>0.8571291727482695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1770</v>
      </c>
      <c r="G6" s="95">
        <f t="shared" si="0"/>
        <v>52250.400000000001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2805.8124174372579</v>
      </c>
      <c r="N6" s="99">
        <f>M6/L6</f>
        <v>165.04778926101517</v>
      </c>
      <c r="O6" s="101">
        <f>L6-I6</f>
        <v>0</v>
      </c>
      <c r="P6" s="102">
        <f>N6-K6</f>
        <v>-27.481622503690716</v>
      </c>
      <c r="Q6" s="103">
        <f>N6/K6</f>
        <v>0.85726013365024678</v>
      </c>
      <c r="R6" s="277"/>
      <c r="S6" s="1">
        <v>0.32510416666666669</v>
      </c>
      <c r="T6" s="2">
        <v>0.35138888888888886</v>
      </c>
      <c r="U6" s="104">
        <v>5.1333333333333897</v>
      </c>
      <c r="V6" s="105">
        <v>37.849999999999923</v>
      </c>
      <c r="W6" s="106"/>
      <c r="X6" s="107"/>
      <c r="Y6" s="262"/>
      <c r="Z6" s="263"/>
      <c r="AA6" s="111">
        <f>M6-J6</f>
        <v>-467.18758256274214</v>
      </c>
      <c r="AB6" s="112">
        <f>M6/J6</f>
        <v>0.85726013365024678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2805.3837824050861</v>
      </c>
      <c r="N21" s="139">
        <f t="shared" ref="N21:N23" si="5">M21/L21</f>
        <v>165.0225754355933</v>
      </c>
      <c r="O21" s="140">
        <f t="shared" ref="O21:O23" si="6">L21-I21</f>
        <v>0</v>
      </c>
      <c r="P21" s="141">
        <f t="shared" ref="P21:P23" si="7">N21-K21</f>
        <v>-27.506836329112588</v>
      </c>
      <c r="Q21" s="142">
        <f t="shared" ref="Q21:Q23" si="8">N21/K21</f>
        <v>0.8571291727482695</v>
      </c>
      <c r="R21" s="278"/>
      <c r="S21" s="143">
        <f>S5</f>
        <v>0.2944444444444444</v>
      </c>
      <c r="T21" s="144">
        <f>INDEX(T5:T20,COUNTA(T5:T20))</f>
        <v>0.35138888888888886</v>
      </c>
      <c r="U21" s="145"/>
      <c r="V21" s="145"/>
      <c r="W21" s="146"/>
      <c r="X21" s="147"/>
      <c r="Y21" s="265"/>
      <c r="Z21" s="266"/>
      <c r="AA21" s="148">
        <f t="shared" ref="AA21:AA23" si="9">M21-J21</f>
        <v>-467.61621759491391</v>
      </c>
      <c r="AB21" s="149">
        <f t="shared" ref="AB21:AB23" si="10">M21/J21</f>
        <v>0.8571291727482695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1036</v>
      </c>
      <c r="G22" s="95">
        <f t="shared" ref="G22:G23" si="11">E22*F22</f>
        <v>26438.720000000001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 t="shared" ref="M22:M23" si="12">F22/V22*60</f>
        <v>2572.1379310344696</v>
      </c>
      <c r="N22" s="99">
        <f t="shared" si="5"/>
        <v>214.34482758620581</v>
      </c>
      <c r="O22" s="101">
        <f t="shared" si="6"/>
        <v>0</v>
      </c>
      <c r="P22" s="102">
        <f t="shared" si="7"/>
        <v>-35.65517241379419</v>
      </c>
      <c r="Q22" s="103">
        <f t="shared" si="8"/>
        <v>0.85737931034482329</v>
      </c>
      <c r="R22" s="276">
        <f>Q38</f>
        <v>0.85733481646273346</v>
      </c>
      <c r="S22" s="1">
        <v>0.30416666666666659</v>
      </c>
      <c r="T22" s="2">
        <v>0.32094907407407408</v>
      </c>
      <c r="U22" s="104">
        <v>8.9999999999998881</v>
      </c>
      <c r="V22" s="105">
        <v>24.166666666666792</v>
      </c>
      <c r="W22" s="106"/>
      <c r="X22" s="151"/>
      <c r="Y22" s="279"/>
      <c r="Z22" s="280"/>
      <c r="AA22" s="109">
        <f t="shared" si="9"/>
        <v>-427.8620689655304</v>
      </c>
      <c r="AB22" s="152">
        <f t="shared" si="10"/>
        <v>0.85737931034482318</v>
      </c>
      <c r="AC22" s="267">
        <f>AB38</f>
        <v>0.85733481646273357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1661</v>
      </c>
      <c r="G23" s="95">
        <f t="shared" si="11"/>
        <v>42588.04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 t="shared" si="12"/>
        <v>2571.8709677419315</v>
      </c>
      <c r="N23" s="99">
        <f t="shared" si="5"/>
        <v>233.80645161290286</v>
      </c>
      <c r="O23" s="101">
        <f t="shared" si="6"/>
        <v>0</v>
      </c>
      <c r="P23" s="102">
        <f t="shared" si="7"/>
        <v>-38.920821114369886</v>
      </c>
      <c r="Q23" s="103">
        <f t="shared" si="8"/>
        <v>0.85729032258064375</v>
      </c>
      <c r="R23" s="277"/>
      <c r="S23" s="1">
        <v>0.32656249999999998</v>
      </c>
      <c r="T23" s="2">
        <v>0.35347222222222224</v>
      </c>
      <c r="U23" s="104">
        <v>8.0833333333332913</v>
      </c>
      <c r="V23" s="105">
        <v>38.750000000000064</v>
      </c>
      <c r="W23" s="106"/>
      <c r="X23" s="107"/>
      <c r="Y23" s="262"/>
      <c r="Z23" s="263"/>
      <c r="AA23" s="111">
        <f t="shared" si="9"/>
        <v>-428.12903225806849</v>
      </c>
      <c r="AB23" s="103">
        <f t="shared" si="10"/>
        <v>0.85729032258064386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3">AVERAGE(I22:I37)</f>
        <v>11.5</v>
      </c>
      <c r="J38" s="138">
        <f t="shared" si="13"/>
        <v>3000</v>
      </c>
      <c r="K38" s="139">
        <f t="shared" ref="K38" si="14">J38/I38</f>
        <v>260.86956521739131</v>
      </c>
      <c r="L38" s="137">
        <f t="shared" ref="L38:M38" si="15">AVERAGE(L22:L37)</f>
        <v>11.5</v>
      </c>
      <c r="M38" s="138">
        <f t="shared" si="15"/>
        <v>2572.0044493882006</v>
      </c>
      <c r="N38" s="139">
        <f>M38/L38</f>
        <v>223.65256081636525</v>
      </c>
      <c r="O38" s="140">
        <f>L38-I38</f>
        <v>0</v>
      </c>
      <c r="P38" s="141">
        <f>N38-K38</f>
        <v>-37.21700440102606</v>
      </c>
      <c r="Q38" s="142">
        <f>N38/K38</f>
        <v>0.85733481646273346</v>
      </c>
      <c r="R38" s="278"/>
      <c r="S38" s="143">
        <f>S22</f>
        <v>0.30416666666666659</v>
      </c>
      <c r="T38" s="144">
        <f>INDEX(T22:T37,COUNTA(T22:T37))</f>
        <v>0.35347222222222224</v>
      </c>
      <c r="U38" s="145"/>
      <c r="V38" s="156"/>
      <c r="W38" s="135"/>
      <c r="X38" s="139"/>
      <c r="Y38" s="265"/>
      <c r="Z38" s="266"/>
      <c r="AA38" s="157">
        <f>M38-J38</f>
        <v>-427.99555061179944</v>
      </c>
      <c r="AB38" s="142">
        <f>M38/J38</f>
        <v>0.85733481646273357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751</v>
      </c>
      <c r="G39" s="159">
        <f t="shared" ref="G39:G41" si="16">E39*F39</f>
        <v>10559.06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2171.5662650602444</v>
      </c>
      <c r="N39" s="163">
        <f>M39/L39</f>
        <v>361.92771084337409</v>
      </c>
      <c r="O39" s="165">
        <f>L39-I39</f>
        <v>0</v>
      </c>
      <c r="P39" s="166">
        <f>N39-K39</f>
        <v>-71.405622489959228</v>
      </c>
      <c r="Q39" s="152">
        <f>N39/K39</f>
        <v>0.83521779425394027</v>
      </c>
      <c r="R39" s="276">
        <f>Q55</f>
        <v>0.83477416589780162</v>
      </c>
      <c r="S39" s="167">
        <v>0.25017361111111114</v>
      </c>
      <c r="T39" s="168">
        <v>0.26458333333333334</v>
      </c>
      <c r="U39" s="169"/>
      <c r="V39" s="170">
        <v>20.749999999999964</v>
      </c>
      <c r="W39" s="168"/>
      <c r="X39" s="171"/>
      <c r="Y39" s="279"/>
      <c r="Z39" s="280"/>
      <c r="AA39" s="109">
        <f>M39-J39</f>
        <v>-428.4337349397556</v>
      </c>
      <c r="AB39" s="152">
        <f>M39/J39</f>
        <v>0.83521779425394016</v>
      </c>
      <c r="AC39" s="267">
        <f>AB55</f>
        <v>0.83477416589780151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845</v>
      </c>
      <c r="G40" s="95">
        <f t="shared" si="16"/>
        <v>12514.45</v>
      </c>
      <c r="H40" s="96"/>
      <c r="I40" s="97">
        <v>6</v>
      </c>
      <c r="J40" s="98">
        <v>2600</v>
      </c>
      <c r="K40" s="99">
        <f t="shared" ref="K40:K41" si="17">J40/I40</f>
        <v>433.33333333333331</v>
      </c>
      <c r="L40" s="100">
        <v>6</v>
      </c>
      <c r="M40" s="98">
        <f>F40/V40*60</f>
        <v>2175.9656652360472</v>
      </c>
      <c r="N40" s="99">
        <f>M40/L40</f>
        <v>362.66094420600785</v>
      </c>
      <c r="O40" s="101">
        <f>L40-I40</f>
        <v>0</v>
      </c>
      <c r="P40" s="102">
        <f>N40-K40</f>
        <v>-70.672389127325459</v>
      </c>
      <c r="Q40" s="103">
        <f>N40/K40</f>
        <v>0.83690987124463356</v>
      </c>
      <c r="R40" s="277"/>
      <c r="S40" s="1">
        <v>0.2673611111111111</v>
      </c>
      <c r="T40" s="2">
        <v>0.28354166666666669</v>
      </c>
      <c r="U40" s="104">
        <v>3.9999999999999858</v>
      </c>
      <c r="V40" s="105">
        <v>23.300000000000047</v>
      </c>
      <c r="W40" s="106"/>
      <c r="X40" s="113"/>
      <c r="Y40" s="262"/>
      <c r="Z40" s="263"/>
      <c r="AA40" s="111">
        <f>M40-J40</f>
        <v>-424.03433476395276</v>
      </c>
      <c r="AB40" s="103">
        <f>M40/J40</f>
        <v>0.83690987124463356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467</v>
      </c>
      <c r="G41" s="95">
        <f t="shared" si="16"/>
        <v>8345.2900000000009</v>
      </c>
      <c r="H41" s="96"/>
      <c r="I41" s="97">
        <v>6</v>
      </c>
      <c r="J41" s="98">
        <v>2600</v>
      </c>
      <c r="K41" s="99">
        <f t="shared" si="17"/>
        <v>433.33333333333331</v>
      </c>
      <c r="L41" s="100">
        <v>6</v>
      </c>
      <c r="M41" s="98">
        <f>F41/V41*60</f>
        <v>2163.7065637065593</v>
      </c>
      <c r="N41" s="99">
        <f>M41/L41</f>
        <v>360.61776061775987</v>
      </c>
      <c r="O41" s="101">
        <f>L41-I41</f>
        <v>0</v>
      </c>
      <c r="P41" s="102">
        <f>N41-K41</f>
        <v>-72.715572715573444</v>
      </c>
      <c r="Q41" s="103">
        <f>N41/K41</f>
        <v>0.83219483219483048</v>
      </c>
      <c r="R41" s="277"/>
      <c r="S41" s="1">
        <v>0.28892361111111109</v>
      </c>
      <c r="T41" s="2">
        <v>0.29791666666666666</v>
      </c>
      <c r="U41" s="104">
        <v>7.7499999999999325</v>
      </c>
      <c r="V41" s="105">
        <v>12.950000000000026</v>
      </c>
      <c r="W41" s="106"/>
      <c r="X41" s="113"/>
      <c r="Y41" s="262"/>
      <c r="Z41" s="263"/>
      <c r="AA41" s="111">
        <f>M41-J41</f>
        <v>-436.29343629344066</v>
      </c>
      <c r="AB41" s="103">
        <f>M41/J41</f>
        <v>0.83219483219483048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6</v>
      </c>
      <c r="J55" s="138">
        <f t="shared" si="18"/>
        <v>2600</v>
      </c>
      <c r="K55" s="139">
        <f t="shared" ref="K55" si="19">J55/I55</f>
        <v>433.33333333333331</v>
      </c>
      <c r="L55" s="137">
        <f t="shared" ref="L55:M55" si="20">AVERAGE(L39:L54)</f>
        <v>6</v>
      </c>
      <c r="M55" s="138">
        <f t="shared" si="20"/>
        <v>2170.412831334284</v>
      </c>
      <c r="N55" s="139">
        <f t="shared" ref="N55" si="21">M55/L55</f>
        <v>361.73547188904735</v>
      </c>
      <c r="O55" s="140">
        <f t="shared" ref="O55" si="22">L55-I55</f>
        <v>0</v>
      </c>
      <c r="P55" s="141">
        <f t="shared" ref="P55" si="23">N55-K55</f>
        <v>-71.597861444285968</v>
      </c>
      <c r="Q55" s="142">
        <f t="shared" ref="Q55" si="24">N55/K55</f>
        <v>0.83477416589780162</v>
      </c>
      <c r="R55" s="278"/>
      <c r="S55" s="143">
        <f>S39</f>
        <v>0.25017361111111114</v>
      </c>
      <c r="T55" s="144">
        <f>INDEX(T39:T54,COUNTA(T39:T54))</f>
        <v>0.29791666666666666</v>
      </c>
      <c r="U55" s="145"/>
      <c r="V55" s="156"/>
      <c r="W55" s="135"/>
      <c r="X55" s="139"/>
      <c r="Y55" s="265"/>
      <c r="Z55" s="266"/>
      <c r="AA55" s="157">
        <f t="shared" ref="AA55" si="25">M55-J55</f>
        <v>-429.58716866571604</v>
      </c>
      <c r="AB55" s="142">
        <f t="shared" ref="AB55" si="26">M55/J55</f>
        <v>0.83477416589780151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4064</v>
      </c>
      <c r="G56" s="159">
        <f t="shared" ref="G56" si="27">E56*F56</f>
        <v>57017.919999999998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2381.6376363340387</v>
      </c>
      <c r="N56" s="163">
        <f>M56/L56</f>
        <v>595.40940908350967</v>
      </c>
      <c r="O56" s="165">
        <f>L56-I56</f>
        <v>0</v>
      </c>
      <c r="P56" s="166">
        <f>N56-K56</f>
        <v>-79.590590916490328</v>
      </c>
      <c r="Q56" s="152">
        <f>N56/K56</f>
        <v>0.88208801345705135</v>
      </c>
      <c r="R56" s="276">
        <f>Q72</f>
        <v>0.88208801345705135</v>
      </c>
      <c r="S56" s="167">
        <v>0.25</v>
      </c>
      <c r="T56" s="168">
        <v>0.32109953703703703</v>
      </c>
      <c r="U56" s="169"/>
      <c r="V56" s="170">
        <v>102.38333333333333</v>
      </c>
      <c r="W56" s="173"/>
      <c r="X56" s="151"/>
      <c r="Y56" s="279"/>
      <c r="Z56" s="280"/>
      <c r="AA56" s="109">
        <f>M56-J56</f>
        <v>-318.36236366596131</v>
      </c>
      <c r="AB56" s="152">
        <f>M56/J56</f>
        <v>0.88208801345705135</v>
      </c>
      <c r="AC56" s="267">
        <f>AB72</f>
        <v>0.88208801345705135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28">AVERAGE(I56:I71)</f>
        <v>4</v>
      </c>
      <c r="J72" s="138">
        <f t="shared" si="28"/>
        <v>2700</v>
      </c>
      <c r="K72" s="139">
        <f t="shared" ref="K72" si="29">J72/I72</f>
        <v>675</v>
      </c>
      <c r="L72" s="137">
        <f t="shared" ref="L72:M72" si="30">AVERAGE(L56:L71)</f>
        <v>4</v>
      </c>
      <c r="M72" s="138">
        <f t="shared" si="30"/>
        <v>2381.6376363340387</v>
      </c>
      <c r="N72" s="139">
        <f t="shared" ref="N72:N77" si="31">M72/L72</f>
        <v>595.40940908350967</v>
      </c>
      <c r="O72" s="140">
        <f t="shared" ref="O72:O77" si="32">L72-I72</f>
        <v>0</v>
      </c>
      <c r="P72" s="141">
        <f t="shared" ref="P72:P77" si="33">N72-K72</f>
        <v>-79.590590916490328</v>
      </c>
      <c r="Q72" s="142">
        <f t="shared" ref="Q72:Q77" si="34">N72/K72</f>
        <v>0.88208801345705135</v>
      </c>
      <c r="R72" s="278"/>
      <c r="S72" s="143">
        <f>S56</f>
        <v>0.25</v>
      </c>
      <c r="T72" s="144">
        <f>INDEX(T56:T71,COUNTA(T56:T71))</f>
        <v>0.32109953703703703</v>
      </c>
      <c r="U72" s="145"/>
      <c r="V72" s="156"/>
      <c r="W72" s="89"/>
      <c r="X72" s="91"/>
      <c r="Y72" s="265"/>
      <c r="Z72" s="266"/>
      <c r="AA72" s="157">
        <f t="shared" ref="AA72:AA77" si="35">M72-J72</f>
        <v>-318.36236366596131</v>
      </c>
      <c r="AB72" s="142">
        <f t="shared" ref="AB72:AB77" si="36">M72/J72</f>
        <v>0.88208801345705135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1136</v>
      </c>
      <c r="G73" s="159">
        <f t="shared" ref="G73:G77" si="37">E73*F73</f>
        <v>24367.200000000001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2834.0956340956336</v>
      </c>
      <c r="N73" s="163">
        <f t="shared" si="31"/>
        <v>944.69854469854454</v>
      </c>
      <c r="O73" s="165">
        <f t="shared" si="32"/>
        <v>0</v>
      </c>
      <c r="P73" s="166">
        <f t="shared" si="33"/>
        <v>-155.30145530145546</v>
      </c>
      <c r="Q73" s="152">
        <f t="shared" si="34"/>
        <v>0.85881685881685865</v>
      </c>
      <c r="R73" s="276">
        <f>Q89</f>
        <v>0.8627151127627305</v>
      </c>
      <c r="S73" s="167">
        <v>0.25</v>
      </c>
      <c r="T73" s="168">
        <v>0.26670138888888889</v>
      </c>
      <c r="U73" s="169"/>
      <c r="V73" s="170">
        <v>24.050000000000004</v>
      </c>
      <c r="W73" s="173"/>
      <c r="X73" s="151"/>
      <c r="Y73" s="279"/>
      <c r="Z73" s="280"/>
      <c r="AA73" s="109">
        <f t="shared" si="35"/>
        <v>-465.90436590436639</v>
      </c>
      <c r="AB73" s="152">
        <f t="shared" si="36"/>
        <v>0.85881685881685865</v>
      </c>
      <c r="AC73" s="267">
        <f>AB89</f>
        <v>0.8627151127627305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2745</v>
      </c>
      <c r="G74" s="95">
        <f t="shared" si="37"/>
        <v>43123.950000000004</v>
      </c>
      <c r="H74" s="96"/>
      <c r="I74" s="97">
        <v>3</v>
      </c>
      <c r="J74" s="98">
        <v>3300</v>
      </c>
      <c r="K74" s="99">
        <f t="shared" ref="K74:K77" si="38">J74/I74</f>
        <v>1100</v>
      </c>
      <c r="L74" s="100">
        <v>3</v>
      </c>
      <c r="M74" s="98">
        <f>F74/V74*60</f>
        <v>2854.4194107452345</v>
      </c>
      <c r="N74" s="99">
        <f t="shared" si="31"/>
        <v>951.47313691507816</v>
      </c>
      <c r="O74" s="101">
        <f t="shared" si="32"/>
        <v>0</v>
      </c>
      <c r="P74" s="102">
        <f t="shared" si="33"/>
        <v>-148.52686308492184</v>
      </c>
      <c r="Q74" s="103">
        <f t="shared" si="34"/>
        <v>0.86497557901370736</v>
      </c>
      <c r="R74" s="277"/>
      <c r="S74" s="1">
        <v>0.27243055555555556</v>
      </c>
      <c r="T74" s="2">
        <v>0.3125</v>
      </c>
      <c r="U74" s="104">
        <v>8.2500000000000107</v>
      </c>
      <c r="V74" s="105">
        <v>57.699999999999989</v>
      </c>
      <c r="W74" s="106"/>
      <c r="X74" s="107"/>
      <c r="Y74" s="262"/>
      <c r="Z74" s="263"/>
      <c r="AA74" s="111">
        <f t="shared" si="35"/>
        <v>-445.58058925476553</v>
      </c>
      <c r="AB74" s="103">
        <f t="shared" si="36"/>
        <v>0.86497557901370736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1210</v>
      </c>
      <c r="G75" s="95">
        <f t="shared" si="37"/>
        <v>26958.800000000003</v>
      </c>
      <c r="H75" s="96"/>
      <c r="I75" s="97">
        <v>5</v>
      </c>
      <c r="J75" s="98">
        <v>3300</v>
      </c>
      <c r="K75" s="99">
        <f t="shared" si="38"/>
        <v>660</v>
      </c>
      <c r="L75" s="100">
        <v>5</v>
      </c>
      <c r="M75" s="98">
        <f>F75/V75*60</f>
        <v>2837.7850162866475</v>
      </c>
      <c r="N75" s="99">
        <f t="shared" si="31"/>
        <v>567.55700325732948</v>
      </c>
      <c r="O75" s="101">
        <f t="shared" si="32"/>
        <v>0</v>
      </c>
      <c r="P75" s="102">
        <f t="shared" si="33"/>
        <v>-92.442996742670516</v>
      </c>
      <c r="Q75" s="103">
        <f t="shared" si="34"/>
        <v>0.85993485342019615</v>
      </c>
      <c r="R75" s="277"/>
      <c r="S75" s="1">
        <v>0.31765046296296295</v>
      </c>
      <c r="T75" s="2">
        <v>0.33541666666666664</v>
      </c>
      <c r="U75" s="104">
        <v>7.4166666666666536</v>
      </c>
      <c r="V75" s="105">
        <v>25.583333333333307</v>
      </c>
      <c r="W75" s="106"/>
      <c r="X75" s="107"/>
      <c r="Y75" s="262"/>
      <c r="Z75" s="263"/>
      <c r="AA75" s="111">
        <f t="shared" si="35"/>
        <v>-462.21498371335247</v>
      </c>
      <c r="AB75" s="103">
        <f t="shared" si="36"/>
        <v>0.85993485342019627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2595</v>
      </c>
      <c r="G76" s="95">
        <f t="shared" si="37"/>
        <v>46424.55</v>
      </c>
      <c r="H76" s="96"/>
      <c r="I76" s="97">
        <v>4</v>
      </c>
      <c r="J76" s="98">
        <v>3300</v>
      </c>
      <c r="K76" s="99">
        <f t="shared" si="38"/>
        <v>825</v>
      </c>
      <c r="L76" s="100">
        <v>4</v>
      </c>
      <c r="M76" s="98">
        <f>F76/V76*60</f>
        <v>2847.3026516306022</v>
      </c>
      <c r="N76" s="99">
        <f t="shared" si="31"/>
        <v>711.82566290765055</v>
      </c>
      <c r="O76" s="101">
        <f t="shared" si="32"/>
        <v>0</v>
      </c>
      <c r="P76" s="102">
        <f t="shared" si="33"/>
        <v>-113.17433709234945</v>
      </c>
      <c r="Q76" s="103">
        <f t="shared" si="34"/>
        <v>0.8628189853426067</v>
      </c>
      <c r="R76" s="277"/>
      <c r="S76" s="1">
        <v>0.35369212962962965</v>
      </c>
      <c r="T76" s="2">
        <v>0.39166666666666666</v>
      </c>
      <c r="U76" s="104"/>
      <c r="V76" s="105">
        <v>54.683333333333302</v>
      </c>
      <c r="W76" s="106"/>
      <c r="X76" s="107"/>
      <c r="Y76" s="262"/>
      <c r="Z76" s="263"/>
      <c r="AA76" s="111">
        <f t="shared" si="35"/>
        <v>-452.69734836939779</v>
      </c>
      <c r="AB76" s="103">
        <f t="shared" si="36"/>
        <v>0.8628189853426067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4078</v>
      </c>
      <c r="G77" s="95">
        <f t="shared" si="37"/>
        <v>67939.48</v>
      </c>
      <c r="H77" s="113"/>
      <c r="I77" s="97">
        <v>4</v>
      </c>
      <c r="J77" s="98">
        <v>3300</v>
      </c>
      <c r="K77" s="99">
        <f t="shared" si="38"/>
        <v>825</v>
      </c>
      <c r="L77" s="114">
        <v>4</v>
      </c>
      <c r="M77" s="98">
        <f>F77/V77*60</f>
        <v>2861.1966478269355</v>
      </c>
      <c r="N77" s="99">
        <f t="shared" si="31"/>
        <v>715.29916195673388</v>
      </c>
      <c r="O77" s="101">
        <f t="shared" si="32"/>
        <v>0</v>
      </c>
      <c r="P77" s="102">
        <f t="shared" si="33"/>
        <v>-109.70083804326612</v>
      </c>
      <c r="Q77" s="103">
        <f t="shared" si="34"/>
        <v>0.8670292872202835</v>
      </c>
      <c r="R77" s="277"/>
      <c r="S77" s="1">
        <v>0.39686342592592594</v>
      </c>
      <c r="T77" s="2">
        <v>0.45624999999999999</v>
      </c>
      <c r="U77" s="104">
        <v>7.4833333333333574</v>
      </c>
      <c r="V77" s="105">
        <v>85.516666666666637</v>
      </c>
      <c r="W77" s="106"/>
      <c r="X77" s="107"/>
      <c r="Y77" s="262"/>
      <c r="Z77" s="263"/>
      <c r="AA77" s="111">
        <f t="shared" si="35"/>
        <v>-438.80335217306447</v>
      </c>
      <c r="AB77" s="103">
        <f t="shared" si="36"/>
        <v>0.8670292872202835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39">AVERAGE(I73:I88)</f>
        <v>3.8</v>
      </c>
      <c r="J89" s="138">
        <f t="shared" si="39"/>
        <v>3300</v>
      </c>
      <c r="K89" s="139">
        <f t="shared" ref="K89" si="40">J89/I89</f>
        <v>868.42105263157896</v>
      </c>
      <c r="L89" s="137">
        <f t="shared" ref="L89:M89" si="41">AVERAGE(L73:L88)</f>
        <v>3.8</v>
      </c>
      <c r="M89" s="138">
        <f t="shared" si="41"/>
        <v>2846.9598721170105</v>
      </c>
      <c r="N89" s="139">
        <f>M89/L89</f>
        <v>749.19996634658173</v>
      </c>
      <c r="O89" s="140">
        <f>L89-I89</f>
        <v>0</v>
      </c>
      <c r="P89" s="141">
        <f>N89-K89</f>
        <v>-119.22108628499723</v>
      </c>
      <c r="Q89" s="142">
        <f>N89/K89</f>
        <v>0.8627151127627305</v>
      </c>
      <c r="R89" s="278"/>
      <c r="S89" s="143">
        <f>S73</f>
        <v>0.25</v>
      </c>
      <c r="T89" s="144">
        <f>INDEX(T73:T88,COUNTA(T73:T88))</f>
        <v>0.45624999999999999</v>
      </c>
      <c r="U89" s="145"/>
      <c r="V89" s="156"/>
      <c r="W89" s="89"/>
      <c r="X89" s="91"/>
      <c r="Y89" s="265"/>
      <c r="Z89" s="266"/>
      <c r="AA89" s="157">
        <f>M89-J89</f>
        <v>-453.04012788298951</v>
      </c>
      <c r="AB89" s="142">
        <f>M89/J89</f>
        <v>0.8627151127627305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24.83</v>
      </c>
      <c r="F90" s="87">
        <v>2159</v>
      </c>
      <c r="G90" s="159">
        <f t="shared" ref="G90:G93" si="42">E90*F90</f>
        <v>53607.969999999994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2835.6074425392189</v>
      </c>
      <c r="N90" s="163">
        <f>M90/L90</f>
        <v>708.90186063480473</v>
      </c>
      <c r="O90" s="165">
        <f>L90-I90</f>
        <v>0</v>
      </c>
      <c r="P90" s="166">
        <f>N90-K90</f>
        <v>-116.09813936519527</v>
      </c>
      <c r="Q90" s="152">
        <f>N90/K90</f>
        <v>0.85927498258764212</v>
      </c>
      <c r="R90" s="276">
        <f>Q106</f>
        <v>0.84333342080107576</v>
      </c>
      <c r="S90" s="167">
        <v>0.2502199074074074</v>
      </c>
      <c r="T90" s="168">
        <v>0.28194444444444444</v>
      </c>
      <c r="U90" s="169"/>
      <c r="V90" s="170">
        <v>45.683333333333337</v>
      </c>
      <c r="W90" s="173"/>
      <c r="X90" s="151"/>
      <c r="Y90" s="279"/>
      <c r="Z90" s="280"/>
      <c r="AA90" s="109">
        <f>M90-J90</f>
        <v>-464.39255746078106</v>
      </c>
      <c r="AB90" s="152">
        <f>M90/J90</f>
        <v>0.85927498258764212</v>
      </c>
      <c r="AC90" s="267">
        <f>AB106</f>
        <v>0.84333342080107565</v>
      </c>
    </row>
    <row r="91" spans="1:29" ht="15.75" customHeight="1">
      <c r="A91" s="282"/>
      <c r="B91" s="92" t="s">
        <v>115</v>
      </c>
      <c r="C91" s="260" t="s">
        <v>123</v>
      </c>
      <c r="D91" s="261"/>
      <c r="E91" s="93">
        <v>18.18</v>
      </c>
      <c r="F91" s="94">
        <v>2282</v>
      </c>
      <c r="G91" s="95">
        <f t="shared" si="42"/>
        <v>41486.76</v>
      </c>
      <c r="H91" s="96"/>
      <c r="I91" s="97">
        <v>3</v>
      </c>
      <c r="J91" s="98">
        <v>3600</v>
      </c>
      <c r="K91" s="99">
        <f t="shared" ref="K91:K127" si="43">J91/I91</f>
        <v>1200</v>
      </c>
      <c r="L91" s="100">
        <v>3</v>
      </c>
      <c r="M91" s="98">
        <f>F91/V91*60</f>
        <v>3018.0749448934603</v>
      </c>
      <c r="N91" s="99">
        <f>M91/L91</f>
        <v>1006.0249816311534</v>
      </c>
      <c r="O91" s="101">
        <f>L91-I91</f>
        <v>0</v>
      </c>
      <c r="P91" s="102">
        <f>N91-K91</f>
        <v>-193.97501836884658</v>
      </c>
      <c r="Q91" s="103">
        <f>N91/K91</f>
        <v>0.83835415135929447</v>
      </c>
      <c r="R91" s="277"/>
      <c r="S91" s="1">
        <v>0.29305555555555557</v>
      </c>
      <c r="T91" s="2">
        <v>0.3245601851851852</v>
      </c>
      <c r="U91" s="104">
        <v>16.000000000000021</v>
      </c>
      <c r="V91" s="105">
        <v>45.366666666666674</v>
      </c>
      <c r="W91" s="106"/>
      <c r="X91" s="107"/>
      <c r="Y91" s="262"/>
      <c r="Z91" s="263"/>
      <c r="AA91" s="111">
        <f>M91-J91</f>
        <v>-581.92505510653973</v>
      </c>
      <c r="AB91" s="103">
        <f>M91/J91</f>
        <v>0.83835415135929447</v>
      </c>
      <c r="AC91" s="268"/>
    </row>
    <row r="92" spans="1:29" ht="15.75" customHeight="1">
      <c r="A92" s="282"/>
      <c r="B92" s="92" t="s">
        <v>115</v>
      </c>
      <c r="C92" s="260" t="s">
        <v>207</v>
      </c>
      <c r="D92" s="261"/>
      <c r="E92" s="93">
        <v>18.18</v>
      </c>
      <c r="F92" s="94">
        <v>1979</v>
      </c>
      <c r="G92" s="95">
        <f t="shared" si="42"/>
        <v>35978.22</v>
      </c>
      <c r="H92" s="96"/>
      <c r="I92" s="97">
        <v>3</v>
      </c>
      <c r="J92" s="98">
        <v>3600</v>
      </c>
      <c r="K92" s="99">
        <f t="shared" si="43"/>
        <v>1200</v>
      </c>
      <c r="L92" s="100">
        <v>3</v>
      </c>
      <c r="M92" s="98">
        <f>F92/V92*60</f>
        <v>3012.4312896405954</v>
      </c>
      <c r="N92" s="99">
        <f>M92/L92</f>
        <v>1004.1437632135318</v>
      </c>
      <c r="O92" s="101">
        <f>L92-I92</f>
        <v>0</v>
      </c>
      <c r="P92" s="102">
        <f>N92-K92</f>
        <v>-195.85623678646823</v>
      </c>
      <c r="Q92" s="103">
        <f>N92/K92</f>
        <v>0.83678646934460976</v>
      </c>
      <c r="R92" s="277"/>
      <c r="S92" s="1">
        <v>0.33472222222222225</v>
      </c>
      <c r="T92" s="2">
        <v>0.36209490740740741</v>
      </c>
      <c r="U92" s="104">
        <v>14.633333333333356</v>
      </c>
      <c r="V92" s="105">
        <v>39.416666666666622</v>
      </c>
      <c r="W92" s="106"/>
      <c r="X92" s="107"/>
      <c r="Y92" s="262"/>
      <c r="Z92" s="263"/>
      <c r="AA92" s="111">
        <f>M92-J92</f>
        <v>-587.56871035940458</v>
      </c>
      <c r="AB92" s="103">
        <f>M92/J92</f>
        <v>0.83678646934460987</v>
      </c>
      <c r="AC92" s="268"/>
    </row>
    <row r="93" spans="1:29" ht="15.75" customHeight="1">
      <c r="A93" s="282"/>
      <c r="B93" s="92" t="s">
        <v>115</v>
      </c>
      <c r="C93" s="260" t="s">
        <v>208</v>
      </c>
      <c r="D93" s="261"/>
      <c r="E93" s="93">
        <v>14.28</v>
      </c>
      <c r="F93" s="94">
        <v>5044</v>
      </c>
      <c r="G93" s="95">
        <f t="shared" si="42"/>
        <v>72028.319999999992</v>
      </c>
      <c r="H93" s="96"/>
      <c r="I93" s="97">
        <v>3</v>
      </c>
      <c r="J93" s="98">
        <v>3600</v>
      </c>
      <c r="K93" s="99">
        <f t="shared" si="43"/>
        <v>1200</v>
      </c>
      <c r="L93" s="100">
        <v>3</v>
      </c>
      <c r="M93" s="98">
        <f>F93/V93*60</f>
        <v>3024.8875562218923</v>
      </c>
      <c r="N93" s="99">
        <f>M93/L93</f>
        <v>1008.2958520739641</v>
      </c>
      <c r="O93" s="101">
        <f>L93-I93</f>
        <v>0</v>
      </c>
      <c r="P93" s="102">
        <f>N93-K93</f>
        <v>-191.70414792603594</v>
      </c>
      <c r="Q93" s="103">
        <f>N93/K93</f>
        <v>0.84024654339497007</v>
      </c>
      <c r="R93" s="277"/>
      <c r="S93" s="1">
        <v>0.37222222222222229</v>
      </c>
      <c r="T93" s="2">
        <v>0.44170138888888888</v>
      </c>
      <c r="U93" s="104">
        <v>14.583333333333428</v>
      </c>
      <c r="V93" s="105">
        <v>100.0499999999999</v>
      </c>
      <c r="W93" s="106"/>
      <c r="X93" s="107"/>
      <c r="Y93" s="262"/>
      <c r="Z93" s="263"/>
      <c r="AA93" s="111">
        <f>M93-J93</f>
        <v>-575.11244377810772</v>
      </c>
      <c r="AB93" s="103">
        <f>M93/J93</f>
        <v>0.84024654339497007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44">AVERAGE(I90:I105)</f>
        <v>3.25</v>
      </c>
      <c r="J106" s="138">
        <f t="shared" si="44"/>
        <v>3525</v>
      </c>
      <c r="K106" s="139">
        <f t="shared" ref="K106" si="45">J106/I106</f>
        <v>1084.6153846153845</v>
      </c>
      <c r="L106" s="137">
        <f t="shared" ref="L106:M106" si="46">AVERAGE(L90:L105)</f>
        <v>3.25</v>
      </c>
      <c r="M106" s="138">
        <f t="shared" si="46"/>
        <v>2972.7503083237916</v>
      </c>
      <c r="N106" s="139">
        <f>M106/L106</f>
        <v>914.69240256116666</v>
      </c>
      <c r="O106" s="140">
        <f>L106-I106</f>
        <v>0</v>
      </c>
      <c r="P106" s="141">
        <f>N106-K106</f>
        <v>-169.92298205421787</v>
      </c>
      <c r="Q106" s="142">
        <f>N106/K106</f>
        <v>0.84333342080107576</v>
      </c>
      <c r="R106" s="278"/>
      <c r="S106" s="143">
        <f>S90</f>
        <v>0.2502199074074074</v>
      </c>
      <c r="T106" s="144">
        <f>INDEX(T90:T105,COUNTA(T90:T105))</f>
        <v>0.44170138888888888</v>
      </c>
      <c r="U106" s="145"/>
      <c r="V106" s="156"/>
      <c r="W106" s="89"/>
      <c r="X106" s="91"/>
      <c r="Y106" s="265"/>
      <c r="Z106" s="266"/>
      <c r="AA106" s="157">
        <f>M106-J106</f>
        <v>-552.24969167620839</v>
      </c>
      <c r="AB106" s="142">
        <f>M106/J106</f>
        <v>0.84333342080107565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126</v>
      </c>
      <c r="D107" s="275"/>
      <c r="E107" s="158">
        <v>30</v>
      </c>
      <c r="F107" s="87">
        <v>3434</v>
      </c>
      <c r="G107" s="159">
        <f t="shared" ref="G107:G110" si="47">E107*F107</f>
        <v>103020</v>
      </c>
      <c r="H107" s="160"/>
      <c r="I107" s="161">
        <v>3</v>
      </c>
      <c r="J107" s="162">
        <v>3000</v>
      </c>
      <c r="K107" s="163">
        <f>J107/I107</f>
        <v>1000</v>
      </c>
      <c r="L107" s="164">
        <v>3</v>
      </c>
      <c r="M107" s="162">
        <f>F107/V107*60</f>
        <v>2599.327165685449</v>
      </c>
      <c r="N107" s="163">
        <f>M107/L107</f>
        <v>866.4423885618163</v>
      </c>
      <c r="O107" s="165">
        <f>L107-I107</f>
        <v>0</v>
      </c>
      <c r="P107" s="166">
        <f>N107-K107</f>
        <v>-133.5576114381837</v>
      </c>
      <c r="Q107" s="152">
        <f>N107/K107</f>
        <v>0.86644238856181632</v>
      </c>
      <c r="R107" s="276">
        <f>Q123</f>
        <v>0.85578014276923808</v>
      </c>
      <c r="S107" s="167">
        <v>0.25</v>
      </c>
      <c r="T107" s="168">
        <v>0.30504629629629632</v>
      </c>
      <c r="U107" s="169"/>
      <c r="V107" s="170">
        <v>79.266666666666694</v>
      </c>
      <c r="W107" s="168"/>
      <c r="X107" s="171"/>
      <c r="Y107" s="279"/>
      <c r="Z107" s="280"/>
      <c r="AA107" s="109">
        <f>M107-J107</f>
        <v>-400.67283431455098</v>
      </c>
      <c r="AB107" s="152">
        <f>M107/J107</f>
        <v>0.86644238856181632</v>
      </c>
      <c r="AC107" s="267">
        <f>AB123</f>
        <v>0.85578014276923797</v>
      </c>
    </row>
    <row r="108" spans="1:29" ht="15.75" customHeight="1">
      <c r="A108" s="271"/>
      <c r="B108" s="92" t="s">
        <v>115</v>
      </c>
      <c r="C108" s="260" t="s">
        <v>125</v>
      </c>
      <c r="D108" s="261"/>
      <c r="E108" s="93">
        <v>25.03</v>
      </c>
      <c r="F108" s="94">
        <v>2504</v>
      </c>
      <c r="G108" s="95">
        <f t="shared" si="47"/>
        <v>62675.12</v>
      </c>
      <c r="H108" s="96"/>
      <c r="I108" s="97">
        <v>4</v>
      </c>
      <c r="J108" s="98">
        <v>3300</v>
      </c>
      <c r="K108" s="99">
        <f t="shared" si="43"/>
        <v>825</v>
      </c>
      <c r="L108" s="100">
        <v>4</v>
      </c>
      <c r="M108" s="98">
        <f>F108/V108*60</f>
        <v>2831.155778894472</v>
      </c>
      <c r="N108" s="99">
        <f>M108/L108</f>
        <v>707.78894472361799</v>
      </c>
      <c r="O108" s="101">
        <f>L108-I108</f>
        <v>0</v>
      </c>
      <c r="P108" s="102">
        <f>N108-K108</f>
        <v>-117.21105527638201</v>
      </c>
      <c r="Q108" s="103">
        <f>N108/K108</f>
        <v>0.85792599360438548</v>
      </c>
      <c r="R108" s="277"/>
      <c r="S108" s="1">
        <v>0.31180555555555556</v>
      </c>
      <c r="T108" s="2">
        <v>0.34865740740740742</v>
      </c>
      <c r="U108" s="104">
        <v>9.7333333333333094</v>
      </c>
      <c r="V108" s="105">
        <v>53.066666666666677</v>
      </c>
      <c r="W108" s="106"/>
      <c r="X108" s="113"/>
      <c r="Y108" s="262"/>
      <c r="Z108" s="263"/>
      <c r="AA108" s="111">
        <f>M108-J108</f>
        <v>-468.84422110552805</v>
      </c>
      <c r="AB108" s="103">
        <f>M108/J108</f>
        <v>0.85792599360438548</v>
      </c>
      <c r="AC108" s="268"/>
    </row>
    <row r="109" spans="1:29" ht="15.75" customHeight="1">
      <c r="A109" s="271"/>
      <c r="B109" s="92" t="s">
        <v>115</v>
      </c>
      <c r="C109" s="260" t="s">
        <v>227</v>
      </c>
      <c r="D109" s="261"/>
      <c r="E109" s="93">
        <v>25.45</v>
      </c>
      <c r="F109" s="94">
        <v>5154</v>
      </c>
      <c r="G109" s="95">
        <f t="shared" si="47"/>
        <v>131169.29999999999</v>
      </c>
      <c r="H109" s="96"/>
      <c r="I109" s="97">
        <v>4</v>
      </c>
      <c r="J109" s="98">
        <v>3300</v>
      </c>
      <c r="K109" s="99">
        <f t="shared" si="43"/>
        <v>825</v>
      </c>
      <c r="L109" s="100">
        <v>4</v>
      </c>
      <c r="M109" s="98">
        <f>F109/V109*60</f>
        <v>2802.7794561933547</v>
      </c>
      <c r="N109" s="99">
        <f>M109/L109</f>
        <v>700.69486404833867</v>
      </c>
      <c r="O109" s="101">
        <f>L109-I109</f>
        <v>0</v>
      </c>
      <c r="P109" s="102">
        <f>N109-K109</f>
        <v>-124.30513595166133</v>
      </c>
      <c r="Q109" s="103">
        <f>N109/K109</f>
        <v>0.8493271079373802</v>
      </c>
      <c r="R109" s="277"/>
      <c r="S109" s="1">
        <v>0.35625000000000001</v>
      </c>
      <c r="T109" s="2">
        <v>0.43287037037037035</v>
      </c>
      <c r="U109" s="104">
        <v>10.933333333333337</v>
      </c>
      <c r="V109" s="105">
        <v>110.33333333333329</v>
      </c>
      <c r="W109" s="106"/>
      <c r="X109" s="113"/>
      <c r="Y109" s="262"/>
      <c r="Z109" s="263"/>
      <c r="AA109" s="111">
        <f>M109-J109</f>
        <v>-497.22054380664531</v>
      </c>
      <c r="AB109" s="103">
        <f>M109/J109</f>
        <v>0.8493271079373802</v>
      </c>
      <c r="AC109" s="268"/>
    </row>
    <row r="110" spans="1:29" ht="15.75" customHeight="1">
      <c r="A110" s="271"/>
      <c r="B110" s="92" t="s">
        <v>115</v>
      </c>
      <c r="C110" s="260" t="s">
        <v>226</v>
      </c>
      <c r="D110" s="261"/>
      <c r="E110" s="93">
        <v>30</v>
      </c>
      <c r="F110" s="94">
        <v>5648</v>
      </c>
      <c r="G110" s="95">
        <f t="shared" si="47"/>
        <v>169440</v>
      </c>
      <c r="H110" s="96"/>
      <c r="I110" s="97">
        <v>4</v>
      </c>
      <c r="J110" s="98">
        <v>3000</v>
      </c>
      <c r="K110" s="99">
        <f t="shared" si="43"/>
        <v>750</v>
      </c>
      <c r="L110" s="100">
        <v>4</v>
      </c>
      <c r="M110" s="98">
        <f>F110/V110*60</f>
        <v>2549.5673981191221</v>
      </c>
      <c r="N110" s="99">
        <f>M110/L110</f>
        <v>637.39184952978053</v>
      </c>
      <c r="O110" s="101">
        <f>L110-I110</f>
        <v>0</v>
      </c>
      <c r="P110" s="102">
        <f>N110-K110</f>
        <v>-112.60815047021947</v>
      </c>
      <c r="Q110" s="103">
        <f>N110/K110</f>
        <v>0.84985579937304068</v>
      </c>
      <c r="R110" s="277"/>
      <c r="S110" s="1">
        <v>0.44103009259259257</v>
      </c>
      <c r="T110" s="2">
        <v>0.53333333333333333</v>
      </c>
      <c r="U110" s="104">
        <v>11.749999999999998</v>
      </c>
      <c r="V110" s="105">
        <v>132.91666666666669</v>
      </c>
      <c r="W110" s="106"/>
      <c r="X110" s="107"/>
      <c r="Y110" s="262"/>
      <c r="Z110" s="263"/>
      <c r="AA110" s="111">
        <f>M110-J110</f>
        <v>-450.43260188087788</v>
      </c>
      <c r="AB110" s="103">
        <f>M110/J110</f>
        <v>0.84985579937304068</v>
      </c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3.75</v>
      </c>
      <c r="J123" s="138">
        <f t="shared" si="48"/>
        <v>3150</v>
      </c>
      <c r="K123" s="139">
        <f t="shared" ref="K123" si="49">J123/I123</f>
        <v>840</v>
      </c>
      <c r="L123" s="137">
        <f t="shared" ref="L123:M123" si="50">AVERAGE(L107:L122)</f>
        <v>3.75</v>
      </c>
      <c r="M123" s="138">
        <f t="shared" si="50"/>
        <v>2695.7074497230997</v>
      </c>
      <c r="N123" s="139">
        <f>M123/L123</f>
        <v>718.85531992615995</v>
      </c>
      <c r="O123" s="140">
        <f>L123-I123</f>
        <v>0</v>
      </c>
      <c r="P123" s="141">
        <f>N123-K123</f>
        <v>-121.14468007384005</v>
      </c>
      <c r="Q123" s="142">
        <f>N123/K123</f>
        <v>0.85578014276923808</v>
      </c>
      <c r="R123" s="278"/>
      <c r="S123" s="143">
        <f>S107</f>
        <v>0.25</v>
      </c>
      <c r="T123" s="144">
        <f>INDEX(T107:T122,COUNTA(T107:T122))</f>
        <v>0.53333333333333333</v>
      </c>
      <c r="U123" s="145"/>
      <c r="V123" s="156"/>
      <c r="W123" s="135"/>
      <c r="X123" s="139"/>
      <c r="Y123" s="265"/>
      <c r="Z123" s="266"/>
      <c r="AA123" s="157">
        <f>M123-J123</f>
        <v>-454.29255027690033</v>
      </c>
      <c r="AB123" s="142">
        <f>M123/J123</f>
        <v>0.85578014276923797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1887</v>
      </c>
      <c r="G124" s="159">
        <f t="shared" ref="G124:G127" si="51">E124*F124</f>
        <v>55704.24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2805.9479553903407</v>
      </c>
      <c r="N124" s="163">
        <f>M124/L124</f>
        <v>165.05576208178474</v>
      </c>
      <c r="O124" s="165">
        <f>L124-I124</f>
        <v>0</v>
      </c>
      <c r="P124" s="166">
        <f>N124-K124</f>
        <v>-27.473649682921149</v>
      </c>
      <c r="Q124" s="152">
        <f>N124/K124</f>
        <v>0.85730154457388952</v>
      </c>
      <c r="R124" s="276">
        <f>Q140</f>
        <v>0.85528253729522796</v>
      </c>
      <c r="S124" s="167">
        <v>0.70833333333333337</v>
      </c>
      <c r="T124" s="168">
        <v>0.73635416666666664</v>
      </c>
      <c r="U124" s="169"/>
      <c r="V124" s="170">
        <v>40.349999999999909</v>
      </c>
      <c r="W124" s="168"/>
      <c r="X124" s="171"/>
      <c r="Y124" s="279"/>
      <c r="Z124" s="280"/>
      <c r="AA124" s="109">
        <f>M124-J124</f>
        <v>-467.05204460965933</v>
      </c>
      <c r="AB124" s="152">
        <f>M124/J124</f>
        <v>0.85730154457388963</v>
      </c>
      <c r="AC124" s="267">
        <f>AB140</f>
        <v>0.85528253729522796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1970</v>
      </c>
      <c r="G125" s="95">
        <f t="shared" si="51"/>
        <v>58804.5</v>
      </c>
      <c r="H125" s="96"/>
      <c r="I125" s="97">
        <v>17</v>
      </c>
      <c r="J125" s="98">
        <v>3273</v>
      </c>
      <c r="K125" s="99">
        <f t="shared" si="43"/>
        <v>192.52941176470588</v>
      </c>
      <c r="L125" s="100">
        <v>17</v>
      </c>
      <c r="M125" s="98">
        <f>F125/V125*60</f>
        <v>2806.4899089829851</v>
      </c>
      <c r="N125" s="99">
        <f>M125/L125</f>
        <v>165.08764170488146</v>
      </c>
      <c r="O125" s="101">
        <f>L125-I125</f>
        <v>0</v>
      </c>
      <c r="P125" s="102">
        <f>N125-K125</f>
        <v>-27.441770059824421</v>
      </c>
      <c r="Q125" s="103">
        <f>N125/K125</f>
        <v>0.857467127706381</v>
      </c>
      <c r="R125" s="277"/>
      <c r="S125" s="1">
        <v>0.7416666666666667</v>
      </c>
      <c r="T125" s="2">
        <v>0.77091435185185186</v>
      </c>
      <c r="U125" s="104">
        <v>7.6500000000000767</v>
      </c>
      <c r="V125" s="105">
        <v>42.116666666666646</v>
      </c>
      <c r="W125" s="106"/>
      <c r="X125" s="113"/>
      <c r="Y125" s="262"/>
      <c r="Z125" s="263"/>
      <c r="AA125" s="111">
        <f>M125-J125</f>
        <v>-466.51009101701493</v>
      </c>
      <c r="AB125" s="103">
        <f>M125/J125</f>
        <v>0.857467127706381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1483</v>
      </c>
      <c r="G126" s="95">
        <f t="shared" si="51"/>
        <v>42369.31</v>
      </c>
      <c r="H126" s="96"/>
      <c r="I126" s="97">
        <v>13</v>
      </c>
      <c r="J126" s="98">
        <v>3600</v>
      </c>
      <c r="K126" s="99">
        <f t="shared" si="43"/>
        <v>276.92307692307691</v>
      </c>
      <c r="L126" s="100">
        <v>13</v>
      </c>
      <c r="M126" s="98">
        <f>F126/V126*60</f>
        <v>3059.4842406876833</v>
      </c>
      <c r="N126" s="99">
        <f>M126/L126</f>
        <v>235.34494159136025</v>
      </c>
      <c r="O126" s="101">
        <f>L126-I126</f>
        <v>0</v>
      </c>
      <c r="P126" s="102">
        <f>N126-K126</f>
        <v>-41.578135331716652</v>
      </c>
      <c r="Q126" s="103">
        <f>N126/K126</f>
        <v>0.84985673352435653</v>
      </c>
      <c r="R126" s="277"/>
      <c r="S126" s="1">
        <v>0.77569444444444446</v>
      </c>
      <c r="T126" s="2">
        <v>0.7958912037037037</v>
      </c>
      <c r="U126" s="104">
        <v>6.8833333333333435</v>
      </c>
      <c r="V126" s="105">
        <v>29.083333333333297</v>
      </c>
      <c r="W126" s="106"/>
      <c r="X126" s="113"/>
      <c r="Y126" s="262"/>
      <c r="Z126" s="263"/>
      <c r="AA126" s="111">
        <f>M126-J126</f>
        <v>-540.51575931231673</v>
      </c>
      <c r="AB126" s="103">
        <f>M126/J126</f>
        <v>0.84985673352435642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1898</v>
      </c>
      <c r="G127" s="95">
        <f t="shared" si="51"/>
        <v>48664.72</v>
      </c>
      <c r="H127" s="96"/>
      <c r="I127" s="97">
        <v>11</v>
      </c>
      <c r="J127" s="98">
        <v>3000</v>
      </c>
      <c r="K127" s="99">
        <f t="shared" si="43"/>
        <v>272.72727272727275</v>
      </c>
      <c r="L127" s="100">
        <v>11</v>
      </c>
      <c r="M127" s="98">
        <f>F127/V127*60</f>
        <v>2571.6221302220583</v>
      </c>
      <c r="N127" s="99">
        <f>M127/L127</f>
        <v>233.78383002018711</v>
      </c>
      <c r="O127" s="101">
        <f>L127-I127</f>
        <v>0</v>
      </c>
      <c r="P127" s="102">
        <f>N127-K127</f>
        <v>-38.943442707085637</v>
      </c>
      <c r="Q127" s="103">
        <f>N127/K127</f>
        <v>0.85720737674068603</v>
      </c>
      <c r="R127" s="277"/>
      <c r="S127" s="1">
        <v>0.8</v>
      </c>
      <c r="T127" s="2">
        <v>0.83075231481481482</v>
      </c>
      <c r="U127" s="104">
        <v>5.9166666666667389</v>
      </c>
      <c r="V127" s="105">
        <v>44.283333333333275</v>
      </c>
      <c r="W127" s="106"/>
      <c r="X127" s="107"/>
      <c r="Y127" s="262"/>
      <c r="Z127" s="263"/>
      <c r="AA127" s="111">
        <f>M127-J127</f>
        <v>-428.37786977794167</v>
      </c>
      <c r="AB127" s="103">
        <f>M127/J127</f>
        <v>0.85720737674068614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2">AVERAGE(I124:I139)</f>
        <v>14.5</v>
      </c>
      <c r="J140" s="138">
        <f t="shared" si="52"/>
        <v>3286.5</v>
      </c>
      <c r="K140" s="139">
        <f t="shared" ref="K140" si="53">J140/I140</f>
        <v>226.65517241379311</v>
      </c>
      <c r="L140" s="137">
        <f t="shared" ref="L140:M140" si="54">AVERAGE(L124:L139)</f>
        <v>14.5</v>
      </c>
      <c r="M140" s="138">
        <f t="shared" si="54"/>
        <v>2810.8860588207667</v>
      </c>
      <c r="N140" s="139">
        <f>M140/L140</f>
        <v>193.85421095315633</v>
      </c>
      <c r="O140" s="140">
        <f>L140-I140</f>
        <v>0</v>
      </c>
      <c r="P140" s="141">
        <f>N140-K140</f>
        <v>-32.800961460636785</v>
      </c>
      <c r="Q140" s="142">
        <f>N140/K140</f>
        <v>0.85528253729522796</v>
      </c>
      <c r="R140" s="278"/>
      <c r="S140" s="143">
        <f>S124</f>
        <v>0.70833333333333337</v>
      </c>
      <c r="T140" s="144">
        <f>INDEX(T124:T139,COUNTA(T124:T139))</f>
        <v>0.83075231481481482</v>
      </c>
      <c r="U140" s="145"/>
      <c r="V140" s="156"/>
      <c r="W140" s="135"/>
      <c r="X140" s="139"/>
      <c r="Y140" s="265"/>
      <c r="Z140" s="266"/>
      <c r="AA140" s="157">
        <f>M140-J140</f>
        <v>-475.61394117923328</v>
      </c>
      <c r="AB140" s="142">
        <f>M140/J140</f>
        <v>0.85528253729522796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8163</v>
      </c>
      <c r="G141" s="159">
        <f t="shared" ref="G141" si="55">E141*F141</f>
        <v>114526.89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2404.2215495377568</v>
      </c>
      <c r="N141" s="163">
        <f>M141/L141</f>
        <v>601.0553873844392</v>
      </c>
      <c r="O141" s="165">
        <f>L141-I141</f>
        <v>0</v>
      </c>
      <c r="P141" s="166">
        <f>N141-K141</f>
        <v>-73.9446126155608</v>
      </c>
      <c r="Q141" s="152">
        <f>N141/K141</f>
        <v>0.89045242575472472</v>
      </c>
      <c r="R141" s="276">
        <f>Q157</f>
        <v>0.89045242575472472</v>
      </c>
      <c r="S141" s="167">
        <v>0.70853009259259259</v>
      </c>
      <c r="T141" s="168">
        <v>0.85</v>
      </c>
      <c r="U141" s="169"/>
      <c r="V141" s="170">
        <v>203.71666666666664</v>
      </c>
      <c r="W141" s="168"/>
      <c r="X141" s="171"/>
      <c r="Y141" s="279"/>
      <c r="Z141" s="280"/>
      <c r="AA141" s="109">
        <f>M141-J141</f>
        <v>-295.7784504622432</v>
      </c>
      <c r="AB141" s="152">
        <f>M141/J141</f>
        <v>0.89045242575472472</v>
      </c>
      <c r="AC141" s="267">
        <f>AB157</f>
        <v>0.89045242575472472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6">AVERAGE(I141:I156)</f>
        <v>4</v>
      </c>
      <c r="J157" s="138">
        <f t="shared" si="56"/>
        <v>2700</v>
      </c>
      <c r="K157" s="139">
        <f t="shared" ref="K157" si="57">J157/I157</f>
        <v>675</v>
      </c>
      <c r="L157" s="137">
        <f t="shared" ref="L157:M157" si="58">AVERAGE(L141:L156)</f>
        <v>4</v>
      </c>
      <c r="M157" s="138">
        <f t="shared" si="58"/>
        <v>2404.2215495377568</v>
      </c>
      <c r="N157" s="139">
        <f>M157/L157</f>
        <v>601.0553873844392</v>
      </c>
      <c r="O157" s="140">
        <f>L157-I157</f>
        <v>0</v>
      </c>
      <c r="P157" s="141">
        <f>N157-K157</f>
        <v>-73.9446126155608</v>
      </c>
      <c r="Q157" s="142">
        <f>N157/K157</f>
        <v>0.89045242575472472</v>
      </c>
      <c r="R157" s="278"/>
      <c r="S157" s="143">
        <f>S141</f>
        <v>0.70853009259259259</v>
      </c>
      <c r="T157" s="144">
        <f>INDEX(T141:T156,COUNTA(T141:T156))</f>
        <v>0.85</v>
      </c>
      <c r="U157" s="145"/>
      <c r="V157" s="156"/>
      <c r="W157" s="135"/>
      <c r="X157" s="139"/>
      <c r="Y157" s="265"/>
      <c r="Z157" s="266"/>
      <c r="AA157" s="157">
        <f>M157-J157</f>
        <v>-295.7784504622432</v>
      </c>
      <c r="AB157" s="142">
        <f>M157/J157</f>
        <v>0.89045242575472472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1253</v>
      </c>
      <c r="G158" s="159">
        <f t="shared" ref="G158:G161" si="59">E158*F158</f>
        <v>34557.74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2544.1624365482248</v>
      </c>
      <c r="N158" s="163">
        <f>M158/L158</f>
        <v>636.04060913705621</v>
      </c>
      <c r="O158" s="165">
        <f>L158-I158</f>
        <v>0</v>
      </c>
      <c r="P158" s="166">
        <f>N158-K158</f>
        <v>-113.95939086294379</v>
      </c>
      <c r="Q158" s="152">
        <f>N158/K158</f>
        <v>0.84805414551607494</v>
      </c>
      <c r="R158" s="276">
        <f>Q174</f>
        <v>0.85566151830909976</v>
      </c>
      <c r="S158" s="167">
        <v>0.70864583333333331</v>
      </c>
      <c r="T158" s="168">
        <v>0.72916666666666663</v>
      </c>
      <c r="U158" s="169"/>
      <c r="V158" s="170">
        <v>29.549999999999983</v>
      </c>
      <c r="W158" s="173"/>
      <c r="X158" s="151"/>
      <c r="Y158" s="279"/>
      <c r="Z158" s="280"/>
      <c r="AA158" s="109">
        <f>M158-J158</f>
        <v>-455.83756345177517</v>
      </c>
      <c r="AB158" s="152">
        <f>M158/J158</f>
        <v>0.84805414551607494</v>
      </c>
      <c r="AC158" s="267">
        <f>AB174</f>
        <v>0.85566151830909976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966</v>
      </c>
      <c r="G159" s="95">
        <f t="shared" si="59"/>
        <v>23328.899999999998</v>
      </c>
      <c r="H159" s="96"/>
      <c r="I159" s="97">
        <v>4</v>
      </c>
      <c r="J159" s="98">
        <v>3000</v>
      </c>
      <c r="K159" s="99">
        <f t="shared" ref="K159:K161" si="60">J159/I159</f>
        <v>750</v>
      </c>
      <c r="L159" s="100">
        <v>4</v>
      </c>
      <c r="M159" s="98">
        <f>F159/V159*60</f>
        <v>2538.3941605839477</v>
      </c>
      <c r="N159" s="99">
        <f>M159/L159</f>
        <v>634.59854014598693</v>
      </c>
      <c r="O159" s="101">
        <f>L159-I159</f>
        <v>0</v>
      </c>
      <c r="P159" s="102">
        <f>N159-K159</f>
        <v>-115.40145985401307</v>
      </c>
      <c r="Q159" s="103">
        <f>N159/K159</f>
        <v>0.84613138686131595</v>
      </c>
      <c r="R159" s="277"/>
      <c r="S159" s="1">
        <v>0.73206018518518523</v>
      </c>
      <c r="T159" s="2">
        <v>0.74791666666666667</v>
      </c>
      <c r="U159" s="104">
        <v>4.1666666666667851</v>
      </c>
      <c r="V159" s="105">
        <v>22.833333333333279</v>
      </c>
      <c r="W159" s="106"/>
      <c r="X159" s="107"/>
      <c r="Y159" s="262"/>
      <c r="Z159" s="263"/>
      <c r="AA159" s="111">
        <f>M159-J159</f>
        <v>-461.60583941605228</v>
      </c>
      <c r="AB159" s="103">
        <f>M159/J159</f>
        <v>0.84613138686131595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3000</v>
      </c>
      <c r="G160" s="95">
        <f t="shared" si="59"/>
        <v>47130</v>
      </c>
      <c r="H160" s="96"/>
      <c r="I160" s="97">
        <v>3</v>
      </c>
      <c r="J160" s="98">
        <v>3300</v>
      </c>
      <c r="K160" s="99">
        <f t="shared" si="60"/>
        <v>1100</v>
      </c>
      <c r="L160" s="100">
        <v>3</v>
      </c>
      <c r="M160" s="98">
        <f>F160/V160*60</f>
        <v>2849.604221635881</v>
      </c>
      <c r="N160" s="99">
        <f>M160/L160</f>
        <v>949.868073878627</v>
      </c>
      <c r="O160" s="101">
        <f>L160-I160</f>
        <v>0</v>
      </c>
      <c r="P160" s="102">
        <f>N160-K160</f>
        <v>-150.131926121373</v>
      </c>
      <c r="Q160" s="103">
        <f>N160/K160</f>
        <v>0.86351643079875184</v>
      </c>
      <c r="R160" s="277"/>
      <c r="S160" s="1">
        <v>0.75138888888888888</v>
      </c>
      <c r="T160" s="2">
        <v>0.79525462962962967</v>
      </c>
      <c r="U160" s="104">
        <v>4.9999999999999822</v>
      </c>
      <c r="V160" s="105">
        <v>63.166666666666735</v>
      </c>
      <c r="W160" s="106"/>
      <c r="X160" s="107"/>
      <c r="Y160" s="262"/>
      <c r="Z160" s="263"/>
      <c r="AA160" s="111">
        <f>M160-J160</f>
        <v>-450.395778364119</v>
      </c>
      <c r="AB160" s="103">
        <f>M160/J160</f>
        <v>0.86351643079875184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5176</v>
      </c>
      <c r="G161" s="95">
        <f t="shared" si="59"/>
        <v>92598.64</v>
      </c>
      <c r="H161" s="96"/>
      <c r="I161" s="97">
        <v>4</v>
      </c>
      <c r="J161" s="98">
        <v>3300</v>
      </c>
      <c r="K161" s="99">
        <f t="shared" si="60"/>
        <v>825</v>
      </c>
      <c r="L161" s="100">
        <v>4</v>
      </c>
      <c r="M161" s="98">
        <f>F161/V161*60</f>
        <v>2849.1743119266034</v>
      </c>
      <c r="N161" s="99">
        <f>M161/L161</f>
        <v>712.29357798165086</v>
      </c>
      <c r="O161" s="101">
        <f>L161-I161</f>
        <v>0</v>
      </c>
      <c r="P161" s="102">
        <f>N161-K161</f>
        <v>-112.70642201834914</v>
      </c>
      <c r="Q161" s="103">
        <f>N161/K161</f>
        <v>0.86338615512927375</v>
      </c>
      <c r="R161" s="277"/>
      <c r="S161" s="1">
        <v>0.79861111111111105</v>
      </c>
      <c r="T161" s="2">
        <v>0.87430555555555556</v>
      </c>
      <c r="U161" s="104">
        <v>4.8333333333331829</v>
      </c>
      <c r="V161" s="105">
        <v>109.00000000000009</v>
      </c>
      <c r="W161" s="106"/>
      <c r="X161" s="107"/>
      <c r="Y161" s="262"/>
      <c r="Z161" s="263"/>
      <c r="AA161" s="111">
        <f>M161-J161</f>
        <v>-450.82568807339658</v>
      </c>
      <c r="AB161" s="103">
        <f>M161/J161</f>
        <v>0.86338615512927375</v>
      </c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1">AVERAGE(I158:I173)</f>
        <v>3.75</v>
      </c>
      <c r="J174" s="138">
        <f t="shared" si="61"/>
        <v>3150</v>
      </c>
      <c r="K174" s="139">
        <f t="shared" ref="K174" si="62">J174/I174</f>
        <v>840</v>
      </c>
      <c r="L174" s="137">
        <f t="shared" ref="L174:M174" si="63">AVERAGE(L158:L173)</f>
        <v>3.75</v>
      </c>
      <c r="M174" s="138">
        <f t="shared" si="63"/>
        <v>2695.3337826736642</v>
      </c>
      <c r="N174" s="139">
        <f>M174/L174</f>
        <v>718.75567537964378</v>
      </c>
      <c r="O174" s="140">
        <f>L174-I174</f>
        <v>0</v>
      </c>
      <c r="P174" s="141">
        <f>N174-K174</f>
        <v>-121.24432462035622</v>
      </c>
      <c r="Q174" s="142">
        <f>N174/K174</f>
        <v>0.85566151830909976</v>
      </c>
      <c r="R174" s="278"/>
      <c r="S174" s="143">
        <f>S158</f>
        <v>0.70864583333333331</v>
      </c>
      <c r="T174" s="144">
        <f>INDEX(T158:T173,COUNTA(T158:T173))</f>
        <v>0.87430555555555556</v>
      </c>
      <c r="U174" s="145"/>
      <c r="V174" s="156"/>
      <c r="W174" s="89"/>
      <c r="X174" s="91"/>
      <c r="Y174" s="265"/>
      <c r="Z174" s="266"/>
      <c r="AA174" s="157">
        <f>M174-J174</f>
        <v>-454.66621732633575</v>
      </c>
      <c r="AB174" s="142">
        <f>M174/J174</f>
        <v>0.85566151830909976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1744</v>
      </c>
      <c r="G175" s="159">
        <f t="shared" ref="G175:G177" si="64">E175*F175</f>
        <v>38856.32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2833.2129963898983</v>
      </c>
      <c r="N175" s="163">
        <f>M175/L175</f>
        <v>566.64259927797968</v>
      </c>
      <c r="O175" s="165">
        <f>L175-I175</f>
        <v>0</v>
      </c>
      <c r="P175" s="166">
        <f>N175-K175</f>
        <v>-93.357400722020316</v>
      </c>
      <c r="Q175" s="152">
        <f>N175/K175</f>
        <v>0.85854939284542375</v>
      </c>
      <c r="R175" s="276">
        <f>Q191</f>
        <v>0.86196638050229291</v>
      </c>
      <c r="S175" s="167">
        <v>0.70837962962962964</v>
      </c>
      <c r="T175" s="168">
        <v>0.73402777777777772</v>
      </c>
      <c r="U175" s="169"/>
      <c r="V175" s="170">
        <v>36.933333333333245</v>
      </c>
      <c r="W175" s="173"/>
      <c r="X175" s="151"/>
      <c r="Y175" s="279"/>
      <c r="Z175" s="280"/>
      <c r="AA175" s="109">
        <f>M175-J175</f>
        <v>-466.78700361010169</v>
      </c>
      <c r="AB175" s="152">
        <f>M175/J175</f>
        <v>0.85854939284542375</v>
      </c>
      <c r="AC175" s="267">
        <f>AB191</f>
        <v>0.86196638050229291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1706</v>
      </c>
      <c r="G176" s="95">
        <f t="shared" si="64"/>
        <v>31015.079999999998</v>
      </c>
      <c r="H176" s="96"/>
      <c r="I176" s="97">
        <v>4</v>
      </c>
      <c r="J176" s="98">
        <v>3300</v>
      </c>
      <c r="K176" s="99">
        <f t="shared" ref="K176:K213" si="65">J176/I176</f>
        <v>825</v>
      </c>
      <c r="L176" s="100">
        <v>4</v>
      </c>
      <c r="M176" s="98">
        <f>F176/V176*60</f>
        <v>2842.0175844516443</v>
      </c>
      <c r="N176" s="99">
        <f>M176/L176</f>
        <v>710.50439611291108</v>
      </c>
      <c r="O176" s="101">
        <f>L176-I176</f>
        <v>0</v>
      </c>
      <c r="P176" s="102">
        <f>N176-K176</f>
        <v>-114.49560388708892</v>
      </c>
      <c r="Q176" s="103">
        <f>N176/K176</f>
        <v>0.86121744983383164</v>
      </c>
      <c r="R176" s="277"/>
      <c r="S176" s="1">
        <v>0.73750000000000004</v>
      </c>
      <c r="T176" s="2">
        <v>0.76251157407407411</v>
      </c>
      <c r="U176" s="104">
        <v>5.0000000000001421</v>
      </c>
      <c r="V176" s="105">
        <v>36.016666666666652</v>
      </c>
      <c r="W176" s="106"/>
      <c r="X176" s="107"/>
      <c r="Y176" s="262"/>
      <c r="Z176" s="263"/>
      <c r="AA176" s="111">
        <f>M176-J176</f>
        <v>-457.98241554835568</v>
      </c>
      <c r="AB176" s="103">
        <f>M176/J176</f>
        <v>0.86121744983383164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7591</v>
      </c>
      <c r="G177" s="95">
        <f t="shared" si="64"/>
        <v>126466.06</v>
      </c>
      <c r="H177" s="96"/>
      <c r="I177" s="97">
        <v>4</v>
      </c>
      <c r="J177" s="98">
        <v>3300</v>
      </c>
      <c r="K177" s="99">
        <f t="shared" si="65"/>
        <v>825</v>
      </c>
      <c r="L177" s="100">
        <v>4</v>
      </c>
      <c r="M177" s="98">
        <f>F177/V177*60</f>
        <v>2858.2365861311582</v>
      </c>
      <c r="N177" s="99">
        <f>M177/L177</f>
        <v>714.55914653278955</v>
      </c>
      <c r="O177" s="101">
        <f>L177-I177</f>
        <v>0</v>
      </c>
      <c r="P177" s="102">
        <f>N177-K177</f>
        <v>-110.44085346721045</v>
      </c>
      <c r="Q177" s="103">
        <f>N177/K177</f>
        <v>0.86613229882762366</v>
      </c>
      <c r="R177" s="277"/>
      <c r="S177" s="1">
        <v>0.7680555555555556</v>
      </c>
      <c r="T177" s="2">
        <v>0.8787152777777778</v>
      </c>
      <c r="U177" s="104">
        <v>7.9833333333333556</v>
      </c>
      <c r="V177" s="105">
        <v>159.34999999999997</v>
      </c>
      <c r="W177" s="106"/>
      <c r="X177" s="107"/>
      <c r="Y177" s="262"/>
      <c r="Z177" s="263"/>
      <c r="AA177" s="111">
        <f>M177-J177</f>
        <v>-441.76341386884178</v>
      </c>
      <c r="AB177" s="103">
        <f>M177/J177</f>
        <v>0.86613229882762366</v>
      </c>
      <c r="AC177" s="268"/>
    </row>
    <row r="178" spans="1:29" ht="15.75" customHeight="1">
      <c r="A178" s="271"/>
      <c r="B178" s="92"/>
      <c r="C178" s="260"/>
      <c r="D178" s="261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7"/>
      <c r="S178" s="1"/>
      <c r="T178" s="2"/>
      <c r="U178" s="104"/>
      <c r="V178" s="105"/>
      <c r="W178" s="106"/>
      <c r="X178" s="107"/>
      <c r="Y178" s="262"/>
      <c r="Z178" s="263"/>
      <c r="AA178" s="111"/>
      <c r="AB178" s="103"/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6">AVERAGE(I175:I190)</f>
        <v>4.333333333333333</v>
      </c>
      <c r="J191" s="138">
        <f t="shared" si="66"/>
        <v>3300</v>
      </c>
      <c r="K191" s="139">
        <f t="shared" ref="K191" si="67">J191/I191</f>
        <v>761.53846153846155</v>
      </c>
      <c r="L191" s="137">
        <f t="shared" ref="L191:M191" si="68">AVERAGE(L175:L190)</f>
        <v>4.333333333333333</v>
      </c>
      <c r="M191" s="138">
        <f t="shared" si="68"/>
        <v>2844.4890556575665</v>
      </c>
      <c r="N191" s="139">
        <f>M191/L191</f>
        <v>656.42055130559231</v>
      </c>
      <c r="O191" s="140">
        <f>L191-I191</f>
        <v>0</v>
      </c>
      <c r="P191" s="141">
        <f>N191-K191</f>
        <v>-105.11791023286924</v>
      </c>
      <c r="Q191" s="142">
        <f>N191/K191</f>
        <v>0.86196638050229291</v>
      </c>
      <c r="R191" s="278"/>
      <c r="S191" s="143">
        <f>S175</f>
        <v>0.70837962962962964</v>
      </c>
      <c r="T191" s="144">
        <f>INDEX(T175:T190,COUNTA(T175:T190))</f>
        <v>0.8787152777777778</v>
      </c>
      <c r="U191" s="145"/>
      <c r="V191" s="156"/>
      <c r="W191" s="89"/>
      <c r="X191" s="91"/>
      <c r="Y191" s="265"/>
      <c r="Z191" s="266"/>
      <c r="AA191" s="157">
        <f>M191-J191</f>
        <v>-455.5109443424335</v>
      </c>
      <c r="AB191" s="142">
        <f>M191/J191</f>
        <v>0.86196638050229291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3632</v>
      </c>
      <c r="G192" s="159">
        <f t="shared" ref="G192:G193" si="69">E192*F192</f>
        <v>66029.759999999995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3017.5859681514012</v>
      </c>
      <c r="N192" s="163">
        <f>M192/L192</f>
        <v>1005.8619893838004</v>
      </c>
      <c r="O192" s="165">
        <f>L192-I192</f>
        <v>0</v>
      </c>
      <c r="P192" s="166">
        <f>N192-K192</f>
        <v>-194.13801061619961</v>
      </c>
      <c r="Q192" s="152">
        <f>N192/K192</f>
        <v>0.83821832448650035</v>
      </c>
      <c r="R192" s="276">
        <f>Q208</f>
        <v>0.83929905833784002</v>
      </c>
      <c r="S192" s="167">
        <v>0.70833333333333337</v>
      </c>
      <c r="T192" s="168">
        <v>0.75848379629629625</v>
      </c>
      <c r="U192" s="169"/>
      <c r="V192" s="170">
        <v>72.216666666666555</v>
      </c>
      <c r="W192" s="173"/>
      <c r="X192" s="151"/>
      <c r="Y192" s="279"/>
      <c r="Z192" s="280"/>
      <c r="AA192" s="109">
        <f>M192-J192</f>
        <v>-582.41403184859882</v>
      </c>
      <c r="AB192" s="152">
        <f>M192/J192</f>
        <v>0.83821832448650035</v>
      </c>
      <c r="AC192" s="267">
        <f>AB208</f>
        <v>0.83929905833784002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9382</v>
      </c>
      <c r="G193" s="95">
        <f t="shared" si="69"/>
        <v>133974.96</v>
      </c>
      <c r="H193" s="96"/>
      <c r="I193" s="97">
        <v>3</v>
      </c>
      <c r="J193" s="98">
        <v>3600</v>
      </c>
      <c r="K193" s="99">
        <f t="shared" si="65"/>
        <v>1200</v>
      </c>
      <c r="L193" s="100">
        <v>3</v>
      </c>
      <c r="M193" s="98">
        <f>F193/V193*60</f>
        <v>3025.3672518810472</v>
      </c>
      <c r="N193" s="99">
        <f>M193/L193</f>
        <v>1008.4557506270157</v>
      </c>
      <c r="O193" s="101">
        <f>L193-I193</f>
        <v>0</v>
      </c>
      <c r="P193" s="102">
        <f>N193-K193</f>
        <v>-191.54424937298427</v>
      </c>
      <c r="Q193" s="103">
        <f>N193/K193</f>
        <v>0.8403797921891798</v>
      </c>
      <c r="R193" s="277"/>
      <c r="S193" s="1">
        <v>0.77083333333333337</v>
      </c>
      <c r="T193" s="2">
        <v>0.90004629629629629</v>
      </c>
      <c r="U193" s="104">
        <v>17.783333333333449</v>
      </c>
      <c r="V193" s="105">
        <v>186.06666666666661</v>
      </c>
      <c r="W193" s="106"/>
      <c r="X193" s="107"/>
      <c r="Y193" s="262"/>
      <c r="Z193" s="263"/>
      <c r="AA193" s="111">
        <f>M193-J193</f>
        <v>-574.6327481189528</v>
      </c>
      <c r="AB193" s="103">
        <f>M193/J193</f>
        <v>0.8403797921891798</v>
      </c>
      <c r="AC193" s="268"/>
    </row>
    <row r="194" spans="1:29" ht="15.75" customHeight="1">
      <c r="A194" s="282"/>
      <c r="B194" s="92"/>
      <c r="C194" s="260"/>
      <c r="D194" s="261"/>
      <c r="E194" s="93"/>
      <c r="F194" s="94"/>
      <c r="G194" s="95"/>
      <c r="H194" s="96"/>
      <c r="I194" s="97"/>
      <c r="J194" s="98"/>
      <c r="K194" s="99"/>
      <c r="L194" s="100"/>
      <c r="M194" s="98"/>
      <c r="N194" s="99"/>
      <c r="O194" s="101"/>
      <c r="P194" s="102"/>
      <c r="Q194" s="103"/>
      <c r="R194" s="277"/>
      <c r="S194" s="1"/>
      <c r="T194" s="2"/>
      <c r="U194" s="104"/>
      <c r="V194" s="105"/>
      <c r="W194" s="106"/>
      <c r="X194" s="107"/>
      <c r="Y194" s="262"/>
      <c r="Z194" s="263"/>
      <c r="AA194" s="111"/>
      <c r="AB194" s="103"/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70">AVERAGE(I192:I207)</f>
        <v>3</v>
      </c>
      <c r="J208" s="138">
        <f t="shared" si="70"/>
        <v>3600</v>
      </c>
      <c r="K208" s="139">
        <f t="shared" ref="K208" si="71">J208/I208</f>
        <v>1200</v>
      </c>
      <c r="L208" s="137">
        <f t="shared" ref="L208:M208" si="72">AVERAGE(L192:L207)</f>
        <v>3</v>
      </c>
      <c r="M208" s="138">
        <f t="shared" si="72"/>
        <v>3021.4766100162242</v>
      </c>
      <c r="N208" s="139">
        <f t="shared" ref="N208:N213" si="73">M208/L208</f>
        <v>1007.1588700054081</v>
      </c>
      <c r="O208" s="140">
        <f t="shared" ref="O208:O213" si="74">L208-I208</f>
        <v>0</v>
      </c>
      <c r="P208" s="141">
        <f t="shared" ref="P208:P213" si="75">N208-K208</f>
        <v>-192.84112999459194</v>
      </c>
      <c r="Q208" s="142">
        <f t="shared" ref="Q208:Q213" si="76">N208/K208</f>
        <v>0.83929905833784002</v>
      </c>
      <c r="R208" s="278"/>
      <c r="S208" s="143">
        <f>S192</f>
        <v>0.70833333333333337</v>
      </c>
      <c r="T208" s="144">
        <f>INDEX(T192:T207,COUNTA(T192:T207))</f>
        <v>0.90004629629629629</v>
      </c>
      <c r="U208" s="145"/>
      <c r="V208" s="156"/>
      <c r="W208" s="89"/>
      <c r="X208" s="91"/>
      <c r="Y208" s="265"/>
      <c r="Z208" s="266"/>
      <c r="AA208" s="157">
        <f t="shared" ref="AA208:AA213" si="77">M208-J208</f>
        <v>-578.52338998377581</v>
      </c>
      <c r="AB208" s="142">
        <f t="shared" ref="AB208:AB213" si="78">M208/J208</f>
        <v>0.83929905833784002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2106</v>
      </c>
      <c r="G209" s="159">
        <f t="shared" ref="G209:G213" si="79">E209*F209</f>
        <v>38287.08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3012.1573301549461</v>
      </c>
      <c r="N209" s="163">
        <f t="shared" si="73"/>
        <v>1004.052443384982</v>
      </c>
      <c r="O209" s="165">
        <f t="shared" si="74"/>
        <v>0</v>
      </c>
      <c r="P209" s="166">
        <f t="shared" si="75"/>
        <v>-195.94755661501802</v>
      </c>
      <c r="Q209" s="152">
        <f t="shared" si="76"/>
        <v>0.83671036948748501</v>
      </c>
      <c r="R209" s="276">
        <f>Q225</f>
        <v>0.85383072751845224</v>
      </c>
      <c r="S209" s="167">
        <v>0.7083680555555556</v>
      </c>
      <c r="T209" s="168">
        <v>0.73750000000000004</v>
      </c>
      <c r="U209" s="169"/>
      <c r="V209" s="170">
        <v>41.95</v>
      </c>
      <c r="W209" s="168"/>
      <c r="X209" s="171"/>
      <c r="Y209" s="279"/>
      <c r="Z209" s="280"/>
      <c r="AA209" s="174">
        <f t="shared" si="77"/>
        <v>-587.84266984505393</v>
      </c>
      <c r="AB209" s="152">
        <f t="shared" si="78"/>
        <v>0.83671036948748501</v>
      </c>
      <c r="AC209" s="267">
        <f>AB225</f>
        <v>0.85383072751845224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25.03</v>
      </c>
      <c r="F210" s="94">
        <v>2894</v>
      </c>
      <c r="G210" s="95">
        <f t="shared" si="79"/>
        <v>72436.820000000007</v>
      </c>
      <c r="H210" s="96"/>
      <c r="I210" s="97">
        <v>4</v>
      </c>
      <c r="J210" s="98">
        <v>3300</v>
      </c>
      <c r="K210" s="99">
        <f t="shared" si="65"/>
        <v>825</v>
      </c>
      <c r="L210" s="100">
        <v>4</v>
      </c>
      <c r="M210" s="98">
        <f>F210/V210*60</f>
        <v>2829.5491580662706</v>
      </c>
      <c r="N210" s="99">
        <f t="shared" si="73"/>
        <v>707.38728951656765</v>
      </c>
      <c r="O210" s="101">
        <f t="shared" si="74"/>
        <v>0</v>
      </c>
      <c r="P210" s="102">
        <f t="shared" si="75"/>
        <v>-117.61271048343235</v>
      </c>
      <c r="Q210" s="103">
        <f t="shared" si="76"/>
        <v>0.85743913880796074</v>
      </c>
      <c r="R210" s="277"/>
      <c r="S210" s="1">
        <v>0.74930555555555556</v>
      </c>
      <c r="T210" s="2">
        <v>0.79192129629629626</v>
      </c>
      <c r="U210" s="104">
        <v>16.99999999999994</v>
      </c>
      <c r="V210" s="105">
        <v>61.366666666666617</v>
      </c>
      <c r="W210" s="106"/>
      <c r="X210" s="113"/>
      <c r="Y210" s="262"/>
      <c r="Z210" s="263"/>
      <c r="AA210" s="175">
        <f t="shared" si="77"/>
        <v>-470.45084193372941</v>
      </c>
      <c r="AB210" s="103">
        <f t="shared" si="78"/>
        <v>0.85743913880796074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24.83</v>
      </c>
      <c r="F211" s="94">
        <v>439</v>
      </c>
      <c r="G211" s="95">
        <f t="shared" si="79"/>
        <v>10900.369999999999</v>
      </c>
      <c r="H211" s="96">
        <v>2</v>
      </c>
      <c r="I211" s="97">
        <v>4</v>
      </c>
      <c r="J211" s="98">
        <v>3300</v>
      </c>
      <c r="K211" s="99">
        <f t="shared" si="65"/>
        <v>825</v>
      </c>
      <c r="L211" s="100">
        <v>4</v>
      </c>
      <c r="M211" s="98">
        <f>F211/V211*60</f>
        <v>2822.1428571428351</v>
      </c>
      <c r="N211" s="99">
        <f t="shared" si="73"/>
        <v>705.53571428570876</v>
      </c>
      <c r="O211" s="101">
        <f t="shared" si="74"/>
        <v>0</v>
      </c>
      <c r="P211" s="102">
        <f t="shared" si="75"/>
        <v>-119.46428571429124</v>
      </c>
      <c r="Q211" s="103">
        <f t="shared" si="76"/>
        <v>0.85519480519479851</v>
      </c>
      <c r="R211" s="277"/>
      <c r="S211" s="1">
        <v>0.80347222222222214</v>
      </c>
      <c r="T211" s="2">
        <v>0.80995370370370368</v>
      </c>
      <c r="U211" s="104">
        <v>16.633333333333269</v>
      </c>
      <c r="V211" s="105">
        <v>9.3333333333334068</v>
      </c>
      <c r="W211" s="106"/>
      <c r="X211" s="113"/>
      <c r="Y211" s="262"/>
      <c r="Z211" s="263"/>
      <c r="AA211" s="175">
        <f t="shared" si="77"/>
        <v>-477.85714285716494</v>
      </c>
      <c r="AB211" s="103">
        <f t="shared" si="78"/>
        <v>0.85519480519479851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2237</v>
      </c>
      <c r="G212" s="95">
        <f t="shared" si="79"/>
        <v>40668.659999999996</v>
      </c>
      <c r="H212" s="96"/>
      <c r="I212" s="97">
        <v>4</v>
      </c>
      <c r="J212" s="98">
        <v>3000</v>
      </c>
      <c r="K212" s="99">
        <f t="shared" si="65"/>
        <v>750</v>
      </c>
      <c r="L212" s="100">
        <v>4</v>
      </c>
      <c r="M212" s="98">
        <f>F212/V212*60</f>
        <v>2592.7881519639468</v>
      </c>
      <c r="N212" s="99">
        <f t="shared" si="73"/>
        <v>648.1970379909867</v>
      </c>
      <c r="O212" s="101">
        <f t="shared" si="74"/>
        <v>0</v>
      </c>
      <c r="P212" s="102">
        <f t="shared" si="75"/>
        <v>-101.8029620090133</v>
      </c>
      <c r="Q212" s="103">
        <f t="shared" si="76"/>
        <v>0.86426271732131565</v>
      </c>
      <c r="R212" s="277"/>
      <c r="S212" s="1">
        <v>0.8209953703703704</v>
      </c>
      <c r="T212" s="2">
        <v>0.8569444444444444</v>
      </c>
      <c r="U212" s="104">
        <v>15.900000000000087</v>
      </c>
      <c r="V212" s="105">
        <v>51.766666666666552</v>
      </c>
      <c r="W212" s="106">
        <v>0.8569444444444444</v>
      </c>
      <c r="X212" s="107">
        <v>0.90989583333333335</v>
      </c>
      <c r="Y212" s="262"/>
      <c r="Z212" s="263"/>
      <c r="AA212" s="175">
        <f t="shared" si="77"/>
        <v>-407.2118480360532</v>
      </c>
      <c r="AB212" s="103">
        <f t="shared" si="78"/>
        <v>0.86426271732131565</v>
      </c>
      <c r="AC212" s="268"/>
    </row>
    <row r="213" spans="1:29" ht="15.75" customHeight="1">
      <c r="A213" s="272"/>
      <c r="B213" s="92" t="s">
        <v>115</v>
      </c>
      <c r="C213" s="260" t="s">
        <v>143</v>
      </c>
      <c r="D213" s="261"/>
      <c r="E213" s="93">
        <v>24.83</v>
      </c>
      <c r="F213" s="94">
        <v>2631</v>
      </c>
      <c r="G213" s="95">
        <f t="shared" si="79"/>
        <v>65327.729999999996</v>
      </c>
      <c r="H213" s="113"/>
      <c r="I213" s="97">
        <v>4</v>
      </c>
      <c r="J213" s="98">
        <v>3300</v>
      </c>
      <c r="K213" s="99">
        <f t="shared" si="65"/>
        <v>825</v>
      </c>
      <c r="L213" s="114">
        <v>4</v>
      </c>
      <c r="M213" s="98">
        <f>F213/V213*60</f>
        <v>2831.5695067264614</v>
      </c>
      <c r="N213" s="99">
        <f t="shared" si="73"/>
        <v>707.89237668161536</v>
      </c>
      <c r="O213" s="101">
        <f t="shared" si="74"/>
        <v>0</v>
      </c>
      <c r="P213" s="102">
        <f t="shared" si="75"/>
        <v>-117.10762331838464</v>
      </c>
      <c r="Q213" s="103">
        <f t="shared" si="76"/>
        <v>0.85805136567468532</v>
      </c>
      <c r="R213" s="277"/>
      <c r="S213" s="1">
        <v>0.90989583333333335</v>
      </c>
      <c r="T213" s="2">
        <v>0.94861111111111107</v>
      </c>
      <c r="U213" s="104">
        <v>76.250000000000085</v>
      </c>
      <c r="V213" s="105">
        <v>55.749999999999922</v>
      </c>
      <c r="W213" s="106"/>
      <c r="X213" s="107"/>
      <c r="Y213" s="262"/>
      <c r="Z213" s="263"/>
      <c r="AA213" s="175">
        <f t="shared" si="77"/>
        <v>-468.43049327353856</v>
      </c>
      <c r="AB213" s="103">
        <f t="shared" si="78"/>
        <v>0.85805136567468532</v>
      </c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4"/>
      <c r="Y214" s="262"/>
      <c r="Z214" s="263"/>
      <c r="AA214" s="175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3.8</v>
      </c>
      <c r="J225" s="138">
        <f t="shared" si="80"/>
        <v>3300</v>
      </c>
      <c r="K225" s="139">
        <f t="shared" ref="K225" si="81">J225/I225</f>
        <v>868.42105263157896</v>
      </c>
      <c r="L225" s="137">
        <f t="shared" ref="L225:M225" si="82">AVERAGE(L209:L224)</f>
        <v>3.8</v>
      </c>
      <c r="M225" s="138">
        <f t="shared" si="82"/>
        <v>2817.6414008108923</v>
      </c>
      <c r="N225" s="139">
        <f>M225/L225</f>
        <v>741.4845791607612</v>
      </c>
      <c r="O225" s="140">
        <f>L225-I225</f>
        <v>0</v>
      </c>
      <c r="P225" s="141">
        <f>N225-K225</f>
        <v>-126.93647347081776</v>
      </c>
      <c r="Q225" s="142">
        <f>N225/K225</f>
        <v>0.85383072751845224</v>
      </c>
      <c r="R225" s="278"/>
      <c r="S225" s="143">
        <f>S209</f>
        <v>0.7083680555555556</v>
      </c>
      <c r="T225" s="144">
        <f>INDEX(T209:T224,COUNTA(T209:T224))</f>
        <v>0.94861111111111107</v>
      </c>
      <c r="U225" s="145"/>
      <c r="V225" s="156"/>
      <c r="W225" s="135"/>
      <c r="X225" s="139"/>
      <c r="Y225" s="265"/>
      <c r="Z225" s="266"/>
      <c r="AA225" s="177">
        <f>M225-J225</f>
        <v>-482.35859918910774</v>
      </c>
      <c r="AB225" s="142">
        <f>M225/J225</f>
        <v>0.85383072751845224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138" priority="1" operator="greaterThan">
      <formula>0</formula>
    </cfRule>
  </conditionalFormatting>
  <conditionalFormatting sqref="P5:P225 AA5:AA225">
    <cfRule type="cellIs" dxfId="137" priority="4" operator="lessThan">
      <formula>0</formula>
    </cfRule>
  </conditionalFormatting>
  <conditionalFormatting sqref="Q5:Q225 AB5:AB225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AC5:AC23 R5:R225 AC124:AC129">
    <cfRule type="cellIs" dxfId="134" priority="5" operator="lessThan">
      <formula>0.8</formula>
    </cfRule>
  </conditionalFormatting>
  <conditionalFormatting sqref="AC29:AC37">
    <cfRule type="cellIs" dxfId="133" priority="15" operator="lessThan">
      <formula>0.8</formula>
    </cfRule>
  </conditionalFormatting>
  <conditionalFormatting sqref="AC39:AC44">
    <cfRule type="cellIs" dxfId="132" priority="14" operator="lessThan">
      <formula>0.8</formula>
    </cfRule>
  </conditionalFormatting>
  <conditionalFormatting sqref="AC56">
    <cfRule type="cellIs" dxfId="131" priority="16" operator="lessThan">
      <formula>0.8</formula>
    </cfRule>
  </conditionalFormatting>
  <conditionalFormatting sqref="AC73">
    <cfRule type="cellIs" dxfId="130" priority="13" operator="lessThan">
      <formula>0.8</formula>
    </cfRule>
  </conditionalFormatting>
  <conditionalFormatting sqref="AC90">
    <cfRule type="cellIs" dxfId="129" priority="7" operator="lessThan">
      <formula>0.8</formula>
    </cfRule>
  </conditionalFormatting>
  <conditionalFormatting sqref="AC107:AC112">
    <cfRule type="cellIs" dxfId="128" priority="6" operator="lessThan">
      <formula>0.8</formula>
    </cfRule>
  </conditionalFormatting>
  <conditionalFormatting sqref="AC141:AC146">
    <cfRule type="cellIs" dxfId="127" priority="12" operator="lessThan">
      <formula>0.8</formula>
    </cfRule>
  </conditionalFormatting>
  <conditionalFormatting sqref="AC158">
    <cfRule type="cellIs" dxfId="126" priority="11" operator="lessThan">
      <formula>0.8</formula>
    </cfRule>
  </conditionalFormatting>
  <conditionalFormatting sqref="AC175">
    <cfRule type="cellIs" dxfId="125" priority="10" operator="lessThan">
      <formula>0.8</formula>
    </cfRule>
  </conditionalFormatting>
  <conditionalFormatting sqref="AC192">
    <cfRule type="cellIs" dxfId="124" priority="9" operator="lessThan">
      <formula>0.8</formula>
    </cfRule>
  </conditionalFormatting>
  <conditionalFormatting sqref="AC209:AC214">
    <cfRule type="cellIs" dxfId="123" priority="8" operator="lessThan">
      <formula>0.8</formula>
    </cfRule>
  </conditionalFormatting>
  <dataValidations count="1">
    <dataValidation type="list" allowBlank="1" showInputMessage="1" showErrorMessage="1" sqref="Y5:Z225" xr:uid="{46BB18DD-2190-4F0F-8919-E24F733F0F1B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7755-8DE8-470C-9C8E-C2255843DC18}">
  <sheetPr>
    <tabColor theme="8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R22" sqref="P22:X38"/>
      <selection pane="bottomLeft" activeCell="R22" sqref="P22:X38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82367</v>
      </c>
      <c r="E1" s="77" t="s">
        <v>3</v>
      </c>
      <c r="F1" s="78">
        <f>SUM(G5:G157)</f>
        <v>3529334.0700000003</v>
      </c>
      <c r="G1" s="79" t="s">
        <v>73</v>
      </c>
      <c r="H1" s="80">
        <f>L21+L38+L55+L72+L89+L106+L123+L140+L157</f>
        <v>170.47222222222223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45905</v>
      </c>
      <c r="B2" s="326"/>
      <c r="C2" s="82" t="s">
        <v>34</v>
      </c>
      <c r="D2" s="83">
        <f>AVERAGE(N21,N38,N55,N72,N89,N106,N123,N140,N157)</f>
        <v>134.98760855890038</v>
      </c>
      <c r="E2" s="83" t="s">
        <v>80</v>
      </c>
      <c r="F2" s="84">
        <f>F1/D1</f>
        <v>42.8488845047167</v>
      </c>
      <c r="G2" s="85" t="s">
        <v>81</v>
      </c>
      <c r="H2" s="86">
        <f>COUNT(H5:H157)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3120</v>
      </c>
      <c r="G5" s="159">
        <f t="shared" ref="G5:G6" si="0">E5*F5</f>
        <v>61464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1062.5295620092704</v>
      </c>
      <c r="N5" s="163">
        <f>M5/L5</f>
        <v>81.733043231482341</v>
      </c>
      <c r="O5" s="179">
        <f>L5-I5</f>
        <v>0</v>
      </c>
      <c r="P5" s="180">
        <f>N5-K5</f>
        <v>-10.574649076209965</v>
      </c>
      <c r="Q5" s="132">
        <f>N5/K5</f>
        <v>0.88544130167439206</v>
      </c>
      <c r="R5" s="277">
        <f>Q21</f>
        <v>0.87779009156685461</v>
      </c>
      <c r="S5" s="167">
        <v>0.16666666666666666</v>
      </c>
      <c r="T5" s="168">
        <v>0.28901620370370368</v>
      </c>
      <c r="U5" s="169"/>
      <c r="V5" s="170">
        <v>176.18333333333334</v>
      </c>
      <c r="W5" s="87"/>
      <c r="X5" s="88"/>
      <c r="Y5" s="279"/>
      <c r="Z5" s="280"/>
      <c r="AA5" s="109">
        <f>M5-J5</f>
        <v>-137.47043799072958</v>
      </c>
      <c r="AB5" s="110">
        <f>M5/J5</f>
        <v>0.88544130167439206</v>
      </c>
      <c r="AC5" s="292">
        <f>AB21</f>
        <v>0.8777900915668545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1761</v>
      </c>
      <c r="G6" s="95">
        <f t="shared" si="0"/>
        <v>52777.17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2273.072785944777</v>
      </c>
      <c r="N6" s="99">
        <f>M6/L6</f>
        <v>113.65363929723885</v>
      </c>
      <c r="O6" s="101">
        <f>L6-I6</f>
        <v>0</v>
      </c>
      <c r="P6" s="102">
        <f>N6-K6</f>
        <v>-16.346360702761146</v>
      </c>
      <c r="Q6" s="103">
        <f>N6/K6</f>
        <v>0.8742587638249143</v>
      </c>
      <c r="R6" s="277"/>
      <c r="S6" s="1">
        <v>0.57708333333333328</v>
      </c>
      <c r="T6" s="2">
        <v>0.60936342592592596</v>
      </c>
      <c r="U6" s="104"/>
      <c r="V6" s="105">
        <v>46.483333333333462</v>
      </c>
      <c r="W6" s="2"/>
      <c r="X6" s="4"/>
      <c r="Y6" s="262"/>
      <c r="Z6" s="263"/>
      <c r="AA6" s="111">
        <f>M6-J6</f>
        <v>-326.92721405522298</v>
      </c>
      <c r="AB6" s="112">
        <f>M6/J6</f>
        <v>0.87425876382491419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1667.8011739770236</v>
      </c>
      <c r="N21" s="139">
        <f t="shared" ref="N21:N27" si="5">M21/L21</f>
        <v>101.07885902891053</v>
      </c>
      <c r="O21" s="140">
        <f t="shared" ref="O21:O27" si="6">L21-I21</f>
        <v>0</v>
      </c>
      <c r="P21" s="141">
        <f t="shared" ref="P21:P27" si="7">N21-K21</f>
        <v>-14.072656122604627</v>
      </c>
      <c r="Q21" s="142">
        <f t="shared" ref="Q21:Q27" si="8">N21/K21</f>
        <v>0.87779009156685461</v>
      </c>
      <c r="R21" s="278"/>
      <c r="S21" s="143">
        <f>S5</f>
        <v>0.16666666666666666</v>
      </c>
      <c r="T21" s="144">
        <f>INDEX(T5:T20,COUNTA(T5:T20))</f>
        <v>0.60936342592592596</v>
      </c>
      <c r="U21" s="145"/>
      <c r="V21" s="145"/>
      <c r="W21" s="146"/>
      <c r="X21" s="147"/>
      <c r="Y21" s="265"/>
      <c r="Z21" s="266"/>
      <c r="AA21" s="148">
        <f t="shared" ref="AA21:AA27" si="9">M21-J21</f>
        <v>-232.19882602297639</v>
      </c>
      <c r="AB21" s="149">
        <f t="shared" ref="AB21:AB27" si="10">M21/J21</f>
        <v>0.8777900915668545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998</v>
      </c>
      <c r="G22" s="159">
        <f t="shared" ref="G22:G27" si="11">E22*F22</f>
        <v>71736.239999999991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1709.2293054234094</v>
      </c>
      <c r="N22" s="163">
        <f t="shared" si="5"/>
        <v>65.739588670131127</v>
      </c>
      <c r="O22" s="165">
        <f t="shared" si="6"/>
        <v>0</v>
      </c>
      <c r="P22" s="166">
        <f t="shared" si="7"/>
        <v>-11.183488252945793</v>
      </c>
      <c r="Q22" s="152">
        <f t="shared" si="8"/>
        <v>0.85461465271170467</v>
      </c>
      <c r="R22" s="276">
        <f>Q38</f>
        <v>0.85908939252579342</v>
      </c>
      <c r="S22" s="167">
        <v>0.29166666666666669</v>
      </c>
      <c r="T22" s="168">
        <v>0.31599537037037034</v>
      </c>
      <c r="U22" s="169"/>
      <c r="V22" s="170">
        <v>35.033333333333267</v>
      </c>
      <c r="W22" s="181"/>
      <c r="X22" s="163"/>
      <c r="Y22" s="279"/>
      <c r="Z22" s="280"/>
      <c r="AA22" s="109">
        <f t="shared" si="9"/>
        <v>-290.77069457659059</v>
      </c>
      <c r="AB22" s="152">
        <f t="shared" si="10"/>
        <v>0.85461465271170467</v>
      </c>
      <c r="AC22" s="352">
        <f>AB38</f>
        <v>0.85908939252579342</v>
      </c>
    </row>
    <row r="23" spans="1:43" ht="15.75" customHeight="1">
      <c r="A23" s="282"/>
      <c r="B23" s="92" t="s">
        <v>169</v>
      </c>
      <c r="C23" s="286" t="s">
        <v>211</v>
      </c>
      <c r="D23" s="286"/>
      <c r="E23" s="93">
        <v>57.3</v>
      </c>
      <c r="F23" s="94">
        <v>1021</v>
      </c>
      <c r="G23" s="95">
        <f t="shared" si="11"/>
        <v>58503.299999999996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1709.5813953488382</v>
      </c>
      <c r="N23" s="99">
        <f t="shared" si="5"/>
        <v>65.753130590339936</v>
      </c>
      <c r="O23" s="101">
        <f t="shared" si="6"/>
        <v>0</v>
      </c>
      <c r="P23" s="102">
        <f t="shared" si="7"/>
        <v>-11.169946332736984</v>
      </c>
      <c r="Q23" s="103">
        <f t="shared" si="8"/>
        <v>0.85479069767441918</v>
      </c>
      <c r="R23" s="277"/>
      <c r="S23" s="1">
        <v>0.3195601851851852</v>
      </c>
      <c r="T23" s="2">
        <v>0.34444444444444444</v>
      </c>
      <c r="U23" s="104">
        <v>5.1333333333333897</v>
      </c>
      <c r="V23" s="105">
        <v>35.833333333333314</v>
      </c>
      <c r="W23" s="106"/>
      <c r="X23" s="107"/>
      <c r="Y23" s="262"/>
      <c r="Z23" s="263"/>
      <c r="AA23" s="111">
        <f t="shared" si="9"/>
        <v>-290.41860465116179</v>
      </c>
      <c r="AB23" s="103">
        <f t="shared" si="10"/>
        <v>0.85479069767441906</v>
      </c>
      <c r="AC23" s="294"/>
    </row>
    <row r="24" spans="1:43" ht="15.75" customHeight="1">
      <c r="A24" s="282"/>
      <c r="B24" s="92" t="s">
        <v>169</v>
      </c>
      <c r="C24" s="286" t="s">
        <v>170</v>
      </c>
      <c r="D24" s="286"/>
      <c r="E24" s="93">
        <v>51.86</v>
      </c>
      <c r="F24" s="94">
        <v>1182</v>
      </c>
      <c r="G24" s="95">
        <f t="shared" si="11"/>
        <v>61298.52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1710.9770808202684</v>
      </c>
      <c r="N24" s="99">
        <f t="shared" si="5"/>
        <v>65.806810800779559</v>
      </c>
      <c r="O24" s="101">
        <f t="shared" si="6"/>
        <v>0</v>
      </c>
      <c r="P24" s="102">
        <f t="shared" si="7"/>
        <v>-11.116266122297361</v>
      </c>
      <c r="Q24" s="103">
        <f t="shared" si="8"/>
        <v>0.85548854041013433</v>
      </c>
      <c r="R24" s="277"/>
      <c r="S24" s="1">
        <v>0.34722222222222227</v>
      </c>
      <c r="T24" s="2">
        <v>0.37600694444444444</v>
      </c>
      <c r="U24" s="104">
        <v>4.0000000000000657</v>
      </c>
      <c r="V24" s="105">
        <v>41.449999999999925</v>
      </c>
      <c r="W24" s="106"/>
      <c r="X24" s="107"/>
      <c r="Y24" s="262"/>
      <c r="Z24" s="263"/>
      <c r="AA24" s="111">
        <f t="shared" si="9"/>
        <v>-289.02291917973162</v>
      </c>
      <c r="AB24" s="103">
        <f t="shared" si="10"/>
        <v>0.85548854041013422</v>
      </c>
      <c r="AC24" s="294"/>
    </row>
    <row r="25" spans="1:43" ht="15.75" customHeight="1">
      <c r="A25" s="282"/>
      <c r="B25" s="92" t="s">
        <v>169</v>
      </c>
      <c r="C25" s="286" t="s">
        <v>171</v>
      </c>
      <c r="D25" s="286"/>
      <c r="E25" s="93">
        <v>56.77</v>
      </c>
      <c r="F25" s="94">
        <v>3371</v>
      </c>
      <c r="G25" s="95">
        <f t="shared" si="11"/>
        <v>191371.67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1744.8741912293312</v>
      </c>
      <c r="N25" s="99">
        <f t="shared" si="5"/>
        <v>67.11054581651274</v>
      </c>
      <c r="O25" s="101">
        <f t="shared" si="6"/>
        <v>0</v>
      </c>
      <c r="P25" s="102">
        <f t="shared" si="7"/>
        <v>-9.8125311065641796</v>
      </c>
      <c r="Q25" s="103">
        <f t="shared" si="8"/>
        <v>0.87243709561466565</v>
      </c>
      <c r="R25" s="277"/>
      <c r="S25" s="1">
        <v>0.37922453703703701</v>
      </c>
      <c r="T25" s="2">
        <v>0.4597222222222222</v>
      </c>
      <c r="U25" s="104">
        <v>4.6333333333333115</v>
      </c>
      <c r="V25" s="105">
        <v>115.91666666666667</v>
      </c>
      <c r="W25" s="106">
        <v>0.4597222222222222</v>
      </c>
      <c r="X25" s="107">
        <v>0.49861111111111112</v>
      </c>
      <c r="Y25" s="262"/>
      <c r="Z25" s="263"/>
      <c r="AA25" s="111">
        <f t="shared" si="9"/>
        <v>-255.12580877066875</v>
      </c>
      <c r="AB25" s="103">
        <f t="shared" si="10"/>
        <v>0.87243709561466565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1380</v>
      </c>
      <c r="G26" s="95">
        <f t="shared" si="11"/>
        <v>79074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1713.6943773715079</v>
      </c>
      <c r="N26" s="99">
        <f t="shared" si="5"/>
        <v>68.547775094860313</v>
      </c>
      <c r="O26" s="101">
        <f t="shared" si="6"/>
        <v>0</v>
      </c>
      <c r="P26" s="102">
        <f t="shared" si="7"/>
        <v>-11.452224905139687</v>
      </c>
      <c r="Q26" s="103">
        <f t="shared" si="8"/>
        <v>0.85684718868575394</v>
      </c>
      <c r="R26" s="277"/>
      <c r="S26" s="1">
        <v>0.49861111111111112</v>
      </c>
      <c r="T26" s="2">
        <v>0.53216435185185185</v>
      </c>
      <c r="U26" s="104">
        <v>56.000000000000043</v>
      </c>
      <c r="V26" s="105">
        <v>48.316666666666649</v>
      </c>
      <c r="W26" s="106"/>
      <c r="X26" s="107"/>
      <c r="Y26" s="262"/>
      <c r="Z26" s="263"/>
      <c r="AA26" s="111">
        <f t="shared" si="9"/>
        <v>-286.30562262849207</v>
      </c>
      <c r="AB26" s="103">
        <f t="shared" si="10"/>
        <v>0.85684718868575394</v>
      </c>
      <c r="AC26" s="294"/>
    </row>
    <row r="27" spans="1:43" ht="15.75" customHeight="1">
      <c r="A27" s="282"/>
      <c r="B27" s="92" t="s">
        <v>169</v>
      </c>
      <c r="C27" s="286" t="s">
        <v>216</v>
      </c>
      <c r="D27" s="286"/>
      <c r="E27" s="93">
        <v>56.43</v>
      </c>
      <c r="F27" s="94">
        <v>1975</v>
      </c>
      <c r="G27" s="115">
        <f t="shared" si="11"/>
        <v>111449.25</v>
      </c>
      <c r="H27" s="116"/>
      <c r="I27" s="97">
        <v>22</v>
      </c>
      <c r="J27" s="98">
        <v>2000</v>
      </c>
      <c r="K27" s="99">
        <f t="shared" si="13"/>
        <v>90.909090909090907</v>
      </c>
      <c r="L27" s="100">
        <v>22</v>
      </c>
      <c r="M27" s="98">
        <f t="shared" si="12"/>
        <v>1720.7163601161665</v>
      </c>
      <c r="N27" s="99">
        <f t="shared" si="5"/>
        <v>78.21438000528029</v>
      </c>
      <c r="O27" s="101">
        <f t="shared" si="6"/>
        <v>0</v>
      </c>
      <c r="P27" s="102">
        <f t="shared" si="7"/>
        <v>-12.694710903810616</v>
      </c>
      <c r="Q27" s="103">
        <f t="shared" si="8"/>
        <v>0.86035818005808318</v>
      </c>
      <c r="R27" s="277"/>
      <c r="S27" s="1">
        <v>0.53620370370370374</v>
      </c>
      <c r="T27" s="2">
        <v>0.58402777777777781</v>
      </c>
      <c r="U27" s="104">
        <v>5.8166666666667233</v>
      </c>
      <c r="V27" s="105">
        <v>68.866666666666674</v>
      </c>
      <c r="W27" s="106"/>
      <c r="X27" s="107"/>
      <c r="Y27" s="262"/>
      <c r="Z27" s="263"/>
      <c r="AA27" s="111">
        <f t="shared" si="9"/>
        <v>-279.28363988383353</v>
      </c>
      <c r="AB27" s="103">
        <f t="shared" si="10"/>
        <v>0.86035818005808329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1718.1787850515868</v>
      </c>
      <c r="N38" s="139">
        <f>M38/L38</f>
        <v>68.272004704036561</v>
      </c>
      <c r="O38" s="140">
        <f>L38-I38</f>
        <v>0</v>
      </c>
      <c r="P38" s="141">
        <f>N38-K38</f>
        <v>-11.198193971460128</v>
      </c>
      <c r="Q38" s="142">
        <f>N38/K38</f>
        <v>0.85908939252579342</v>
      </c>
      <c r="R38" s="278"/>
      <c r="S38" s="143">
        <f>S22</f>
        <v>0.29166666666666669</v>
      </c>
      <c r="T38" s="144">
        <f>INDEX(T22:T37,COUNTA(T22:T37))</f>
        <v>0.58402777777777781</v>
      </c>
      <c r="U38" s="145"/>
      <c r="V38" s="156"/>
      <c r="W38" s="135"/>
      <c r="X38" s="139"/>
      <c r="Y38" s="265"/>
      <c r="Z38" s="266"/>
      <c r="AA38" s="157">
        <f>M38-J38</f>
        <v>-281.82121494841317</v>
      </c>
      <c r="AB38" s="142">
        <f>M38/J38</f>
        <v>0.85908939252579342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1544</v>
      </c>
      <c r="G39" s="159">
        <f t="shared" ref="G39:G42" si="17">E39*F39</f>
        <v>76458.880000000005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1720.8668730650156</v>
      </c>
      <c r="N39" s="163">
        <f>M39/L39</f>
        <v>71.702786377708989</v>
      </c>
      <c r="O39" s="165">
        <f>L39-I39</f>
        <v>0</v>
      </c>
      <c r="P39" s="166">
        <f>N39-K39</f>
        <v>-11.630546955624339</v>
      </c>
      <c r="Q39" s="152">
        <f>N39/K39</f>
        <v>0.86043343653250792</v>
      </c>
      <c r="R39" s="276">
        <f>Q55</f>
        <v>0.86352604000941013</v>
      </c>
      <c r="S39" s="167">
        <v>0.29178240740740741</v>
      </c>
      <c r="T39" s="168">
        <v>0.32916666666666666</v>
      </c>
      <c r="U39" s="169"/>
      <c r="V39" s="170">
        <v>53.833333333333329</v>
      </c>
      <c r="W39" s="87"/>
      <c r="X39" s="88"/>
      <c r="Y39" s="279"/>
      <c r="Z39" s="280"/>
      <c r="AA39" s="109">
        <f>M39-J39</f>
        <v>-279.13312693498438</v>
      </c>
      <c r="AB39" s="152">
        <f>M39/J39</f>
        <v>0.86043343653250781</v>
      </c>
      <c r="AC39" s="352">
        <f>AB55</f>
        <v>0.86352604000941025</v>
      </c>
    </row>
    <row r="40" spans="1:29" ht="15.75" customHeight="1">
      <c r="A40" s="271"/>
      <c r="B40" s="153" t="s">
        <v>172</v>
      </c>
      <c r="C40" s="260" t="s">
        <v>178</v>
      </c>
      <c r="D40" s="261"/>
      <c r="E40" s="93">
        <v>59.34</v>
      </c>
      <c r="F40" s="104">
        <v>1564</v>
      </c>
      <c r="G40" s="95">
        <f t="shared" si="17"/>
        <v>92807.760000000009</v>
      </c>
      <c r="H40" s="96"/>
      <c r="I40" s="100">
        <v>24</v>
      </c>
      <c r="J40" s="98">
        <v>2000</v>
      </c>
      <c r="K40" s="99">
        <f t="shared" si="13"/>
        <v>83.333333333333329</v>
      </c>
      <c r="L40" s="100">
        <v>24</v>
      </c>
      <c r="M40" s="98">
        <f>F40/V40*60</f>
        <v>1725.52865461232</v>
      </c>
      <c r="N40" s="99">
        <f>M40/L40</f>
        <v>71.897027275513338</v>
      </c>
      <c r="O40" s="101">
        <f>L40-I40</f>
        <v>0</v>
      </c>
      <c r="P40" s="102">
        <f>N40-K40</f>
        <v>-11.436306057819991</v>
      </c>
      <c r="Q40" s="103">
        <f>N40/K40</f>
        <v>0.86276432730616015</v>
      </c>
      <c r="R40" s="277"/>
      <c r="S40" s="1">
        <v>0.33194444444444443</v>
      </c>
      <c r="T40" s="2">
        <v>0.36971064814814814</v>
      </c>
      <c r="U40" s="104">
        <v>3.9999999999999858</v>
      </c>
      <c r="V40" s="105">
        <v>54.383333333333333</v>
      </c>
      <c r="W40" s="106"/>
      <c r="X40" s="107"/>
      <c r="Y40" s="262"/>
      <c r="Z40" s="263"/>
      <c r="AA40" s="111">
        <f>M40-J40</f>
        <v>-274.47134538768</v>
      </c>
      <c r="AB40" s="103">
        <f>M40/J40</f>
        <v>0.86276432730616004</v>
      </c>
      <c r="AC40" s="294"/>
    </row>
    <row r="41" spans="1:29" ht="15.75" customHeight="1">
      <c r="A41" s="271"/>
      <c r="B41" s="153" t="s">
        <v>163</v>
      </c>
      <c r="C41" s="260" t="s">
        <v>177</v>
      </c>
      <c r="D41" s="261"/>
      <c r="E41" s="93">
        <v>51.82</v>
      </c>
      <c r="F41" s="104">
        <v>1772</v>
      </c>
      <c r="G41" s="95">
        <f t="shared" si="17"/>
        <v>91825.04</v>
      </c>
      <c r="H41" s="96"/>
      <c r="I41" s="100">
        <v>23</v>
      </c>
      <c r="J41" s="98">
        <v>1800</v>
      </c>
      <c r="K41" s="99">
        <f t="shared" si="13"/>
        <v>78.260869565217391</v>
      </c>
      <c r="L41" s="100">
        <v>23</v>
      </c>
      <c r="M41" s="98">
        <f>F41/V41*60</f>
        <v>1548.7254187909682</v>
      </c>
      <c r="N41" s="99">
        <f>M41/L41</f>
        <v>67.335887773520355</v>
      </c>
      <c r="O41" s="101">
        <f>L41-I41</f>
        <v>0</v>
      </c>
      <c r="P41" s="102">
        <f>N41-K41</f>
        <v>-10.924981791697036</v>
      </c>
      <c r="Q41" s="103">
        <f>N41/K41</f>
        <v>0.8604030104394268</v>
      </c>
      <c r="R41" s="277"/>
      <c r="S41" s="1">
        <v>0.37315972222222221</v>
      </c>
      <c r="T41" s="2">
        <v>0.42083333333333334</v>
      </c>
      <c r="U41" s="104">
        <v>4.9666666666666703</v>
      </c>
      <c r="V41" s="105">
        <v>68.65000000000002</v>
      </c>
      <c r="W41" s="106">
        <v>0.42083333333333334</v>
      </c>
      <c r="X41" s="107">
        <v>0.4599537037037037</v>
      </c>
      <c r="Y41" s="262"/>
      <c r="Z41" s="263"/>
      <c r="AA41" s="111">
        <f>M41-J41</f>
        <v>-251.27458120903179</v>
      </c>
      <c r="AB41" s="103">
        <f>M41/J41</f>
        <v>0.8604030104394268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3036</v>
      </c>
      <c r="G42" s="95">
        <f t="shared" si="17"/>
        <v>178122.12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1740.3821656050955</v>
      </c>
      <c r="N42" s="99">
        <f>M42/L42</f>
        <v>72.515923566878982</v>
      </c>
      <c r="O42" s="101">
        <f>L42-I42</f>
        <v>0</v>
      </c>
      <c r="P42" s="102">
        <f>N42-K42</f>
        <v>-10.817409766454347</v>
      </c>
      <c r="Q42" s="103">
        <f>N42/K42</f>
        <v>0.87019108280254787</v>
      </c>
      <c r="R42" s="277"/>
      <c r="S42" s="1">
        <v>0.4599537037037037</v>
      </c>
      <c r="T42" s="2">
        <v>0.53263888888888888</v>
      </c>
      <c r="U42" s="104">
        <v>56.333333333333321</v>
      </c>
      <c r="V42" s="105">
        <v>104.66666666666667</v>
      </c>
      <c r="W42" s="106"/>
      <c r="X42" s="107"/>
      <c r="Y42" s="262"/>
      <c r="Z42" s="263"/>
      <c r="AA42" s="111">
        <f>M42-J42</f>
        <v>-259.61783439490455</v>
      </c>
      <c r="AB42" s="103">
        <f>M42/J42</f>
        <v>0.87019108280254776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1683.87577801835</v>
      </c>
      <c r="N55" s="139">
        <f>M55/L55</f>
        <v>70.900032758667365</v>
      </c>
      <c r="O55" s="140">
        <f>L55-I55</f>
        <v>0</v>
      </c>
      <c r="P55" s="141">
        <f>N55-K55</f>
        <v>-11.205230399227375</v>
      </c>
      <c r="Q55" s="142">
        <f>N55/K55</f>
        <v>0.86352604000941013</v>
      </c>
      <c r="R55" s="278"/>
      <c r="S55" s="143">
        <f>S39</f>
        <v>0.29178240740740741</v>
      </c>
      <c r="T55" s="144">
        <f>INDEX(T39:T54,COUNTA(T39:T54))</f>
        <v>0.53263888888888888</v>
      </c>
      <c r="U55" s="145"/>
      <c r="V55" s="156"/>
      <c r="W55" s="188"/>
      <c r="X55" s="189"/>
      <c r="Y55" s="265"/>
      <c r="Z55" s="266"/>
      <c r="AA55" s="157">
        <f>M55-J55</f>
        <v>-266.12422198164995</v>
      </c>
      <c r="AB55" s="142">
        <f>M55/J55</f>
        <v>0.86352604000941025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173</v>
      </c>
      <c r="D56" s="275"/>
      <c r="E56" s="158">
        <v>59.52</v>
      </c>
      <c r="F56" s="87">
        <v>3961</v>
      </c>
      <c r="G56" s="159">
        <f t="shared" ref="G56:G58" si="21">E56*F56</f>
        <v>235758.72</v>
      </c>
      <c r="H56" s="160"/>
      <c r="I56" s="161">
        <v>25</v>
      </c>
      <c r="J56" s="162">
        <v>2000</v>
      </c>
      <c r="K56" s="163">
        <f>J56/I56</f>
        <v>80</v>
      </c>
      <c r="L56" s="164">
        <v>25</v>
      </c>
      <c r="M56" s="162">
        <f>F56/V56*60</f>
        <v>1754.1641038258083</v>
      </c>
      <c r="N56" s="163">
        <f>M56/L56</f>
        <v>70.166564153032326</v>
      </c>
      <c r="O56" s="165">
        <f>L56-I56</f>
        <v>0</v>
      </c>
      <c r="P56" s="166">
        <f>N56-K56</f>
        <v>-9.8334358469676744</v>
      </c>
      <c r="Q56" s="152">
        <f>N56/K56</f>
        <v>0.87708205191290411</v>
      </c>
      <c r="R56" s="276">
        <f>Q72</f>
        <v>0.86688980403145444</v>
      </c>
      <c r="S56" s="167">
        <v>0.34722222222222221</v>
      </c>
      <c r="T56" s="168">
        <v>0.44130787037037039</v>
      </c>
      <c r="U56" s="169"/>
      <c r="V56" s="170">
        <v>135.48333333333338</v>
      </c>
      <c r="W56" s="168"/>
      <c r="X56" s="171"/>
      <c r="Y56" s="279"/>
      <c r="Z56" s="280"/>
      <c r="AA56" s="109">
        <f>M56-J56</f>
        <v>-245.8358961741917</v>
      </c>
      <c r="AB56" s="152">
        <f>M56/J56</f>
        <v>0.87708205191290411</v>
      </c>
      <c r="AC56" s="267">
        <f>AB72</f>
        <v>0.86688980403145433</v>
      </c>
    </row>
    <row r="57" spans="1:29" ht="15.75" customHeight="1">
      <c r="A57" s="282"/>
      <c r="B57" s="153" t="s">
        <v>172</v>
      </c>
      <c r="C57" s="260" t="s">
        <v>181</v>
      </c>
      <c r="D57" s="261"/>
      <c r="E57" s="93">
        <v>47.37</v>
      </c>
      <c r="F57" s="94">
        <v>1383</v>
      </c>
      <c r="G57" s="95">
        <f t="shared" si="21"/>
        <v>65512.71</v>
      </c>
      <c r="H57" s="96"/>
      <c r="I57" s="97">
        <v>21</v>
      </c>
      <c r="J57" s="98">
        <v>2000</v>
      </c>
      <c r="K57" s="99">
        <f t="shared" si="13"/>
        <v>95.238095238095241</v>
      </c>
      <c r="L57" s="100">
        <v>21</v>
      </c>
      <c r="M57" s="98">
        <f>F57/V57*60</f>
        <v>1719.7927461139886</v>
      </c>
      <c r="N57" s="99">
        <f>M57/L57</f>
        <v>81.894892672094699</v>
      </c>
      <c r="O57" s="101">
        <f>L57-I57</f>
        <v>0</v>
      </c>
      <c r="P57" s="102">
        <f>N57-K57</f>
        <v>-13.343202566000542</v>
      </c>
      <c r="Q57" s="103">
        <f>N57/K57</f>
        <v>0.85989637305699429</v>
      </c>
      <c r="R57" s="277"/>
      <c r="S57" s="1">
        <v>0.44513888888888886</v>
      </c>
      <c r="T57" s="2">
        <v>0.47864583333333333</v>
      </c>
      <c r="U57" s="104">
        <v>5.5166666666665964</v>
      </c>
      <c r="V57" s="105">
        <v>48.250000000000028</v>
      </c>
      <c r="W57" s="106">
        <v>0.47864583333333333</v>
      </c>
      <c r="X57" s="107">
        <v>0.51967592592592593</v>
      </c>
      <c r="Y57" s="262"/>
      <c r="Z57" s="263"/>
      <c r="AA57" s="111">
        <f>M57-J57</f>
        <v>-280.20725388601136</v>
      </c>
      <c r="AB57" s="103">
        <f>M57/J57</f>
        <v>0.85989637305699429</v>
      </c>
      <c r="AC57" s="268"/>
    </row>
    <row r="58" spans="1:29" ht="15.75" customHeight="1">
      <c r="A58" s="282"/>
      <c r="B58" s="153" t="s">
        <v>172</v>
      </c>
      <c r="C58" s="260" t="s">
        <v>182</v>
      </c>
      <c r="D58" s="261"/>
      <c r="E58" s="93">
        <v>77.34</v>
      </c>
      <c r="F58" s="94">
        <v>2236</v>
      </c>
      <c r="G58" s="95">
        <f t="shared" si="21"/>
        <v>172932.24000000002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1727.3819742489286</v>
      </c>
      <c r="N58" s="99">
        <f>M58/L58</f>
        <v>69.09527896995715</v>
      </c>
      <c r="O58" s="101">
        <f>L58-I58</f>
        <v>0</v>
      </c>
      <c r="P58" s="102">
        <f>N58-K58</f>
        <v>-10.90472103004285</v>
      </c>
      <c r="Q58" s="103">
        <f>N58/K58</f>
        <v>0.86369098712446435</v>
      </c>
      <c r="R58" s="277"/>
      <c r="S58" s="1">
        <v>0.51967592592592593</v>
      </c>
      <c r="T58" s="2">
        <v>0.57361111111111107</v>
      </c>
      <c r="U58" s="104">
        <v>59.08333333333335</v>
      </c>
      <c r="V58" s="105">
        <v>77.6666666666666</v>
      </c>
      <c r="W58" s="106"/>
      <c r="X58" s="107"/>
      <c r="Y58" s="262"/>
      <c r="Z58" s="263"/>
      <c r="AA58" s="111">
        <f>M58-J58</f>
        <v>-272.6180257510714</v>
      </c>
      <c r="AB58" s="103">
        <f>M58/J58</f>
        <v>0.86369098712446435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23.666666666666668</v>
      </c>
      <c r="J72" s="138">
        <f t="shared" si="22"/>
        <v>2000</v>
      </c>
      <c r="K72" s="139">
        <f t="shared" ref="K72" si="23">J72/I72</f>
        <v>84.507042253521121</v>
      </c>
      <c r="L72" s="137">
        <f t="shared" ref="L72:M72" si="24">AVERAGE(L56:L71)</f>
        <v>23.666666666666668</v>
      </c>
      <c r="M72" s="138">
        <f t="shared" si="24"/>
        <v>1733.7796080629087</v>
      </c>
      <c r="N72" s="139">
        <f t="shared" ref="N72:N81" si="25">M72/L72</f>
        <v>73.258293298432761</v>
      </c>
      <c r="O72" s="140">
        <f t="shared" ref="O72:O81" si="26">L72-I72</f>
        <v>0</v>
      </c>
      <c r="P72" s="141">
        <f t="shared" ref="P72:P81" si="27">N72-K72</f>
        <v>-11.248748955088359</v>
      </c>
      <c r="Q72" s="142">
        <f t="shared" ref="Q72:Q81" si="28">N72/K72</f>
        <v>0.86688980403145444</v>
      </c>
      <c r="R72" s="278"/>
      <c r="S72" s="143">
        <f>S56</f>
        <v>0.34722222222222221</v>
      </c>
      <c r="T72" s="144">
        <f>INDEX(T56:T71,COUNTA(T56:T71))</f>
        <v>0.57361111111111107</v>
      </c>
      <c r="U72" s="145"/>
      <c r="V72" s="156"/>
      <c r="W72" s="135"/>
      <c r="X72" s="139"/>
      <c r="Y72" s="265"/>
      <c r="Z72" s="266"/>
      <c r="AA72" s="157">
        <f t="shared" ref="AA72:AA81" si="29">M72-J72</f>
        <v>-266.22039193709134</v>
      </c>
      <c r="AB72" s="142">
        <f t="shared" ref="AB72:AB81" si="30">M72/J72</f>
        <v>0.86688980403145433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2257</v>
      </c>
      <c r="G73" s="159">
        <f t="shared" ref="G73:G81" si="31">E73*F73</f>
        <v>72359.42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3011.5641215715359</v>
      </c>
      <c r="N73" s="163">
        <f t="shared" si="25"/>
        <v>143.40781531293027</v>
      </c>
      <c r="O73" s="165">
        <f t="shared" si="26"/>
        <v>0</v>
      </c>
      <c r="P73" s="166">
        <f t="shared" si="27"/>
        <v>-28.020756115641149</v>
      </c>
      <c r="Q73" s="152">
        <f t="shared" si="28"/>
        <v>0.83654558932542666</v>
      </c>
      <c r="R73" s="276">
        <f>Q89</f>
        <v>0.85309861291757616</v>
      </c>
      <c r="S73" s="167">
        <v>0.16668981481481482</v>
      </c>
      <c r="T73" s="168">
        <v>0.19791666666666666</v>
      </c>
      <c r="U73" s="169"/>
      <c r="V73" s="170">
        <v>44.966666666666647</v>
      </c>
      <c r="W73" s="168"/>
      <c r="X73" s="171"/>
      <c r="Y73" s="279"/>
      <c r="Z73" s="280"/>
      <c r="AA73" s="109">
        <f t="shared" si="29"/>
        <v>-588.43587842846409</v>
      </c>
      <c r="AB73" s="152">
        <f t="shared" si="30"/>
        <v>0.83654558932542666</v>
      </c>
      <c r="AC73" s="267">
        <f>AB89</f>
        <v>0.85309861291757605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1590</v>
      </c>
      <c r="G74" s="95">
        <f t="shared" si="31"/>
        <v>60324.6</v>
      </c>
      <c r="H74" s="96">
        <v>2</v>
      </c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3009.4637223974764</v>
      </c>
      <c r="N74" s="99">
        <f t="shared" si="25"/>
        <v>143.30779630464173</v>
      </c>
      <c r="O74" s="101">
        <f t="shared" si="26"/>
        <v>0</v>
      </c>
      <c r="P74" s="102">
        <f t="shared" si="27"/>
        <v>-28.12077512392969</v>
      </c>
      <c r="Q74" s="103">
        <f t="shared" si="28"/>
        <v>0.83596214511041012</v>
      </c>
      <c r="R74" s="277"/>
      <c r="S74" s="1">
        <v>0.20229166666666668</v>
      </c>
      <c r="T74" s="2">
        <v>0.22430555555555556</v>
      </c>
      <c r="U74" s="104">
        <v>6.3000000000000256</v>
      </c>
      <c r="V74" s="105">
        <v>31.7</v>
      </c>
      <c r="W74" s="106"/>
      <c r="X74" s="107"/>
      <c r="Y74" s="262"/>
      <c r="Z74" s="263"/>
      <c r="AA74" s="111">
        <f t="shared" si="29"/>
        <v>-590.53627760252357</v>
      </c>
      <c r="AB74" s="103">
        <f t="shared" si="30"/>
        <v>0.83596214511041012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3543</v>
      </c>
      <c r="G75" s="95">
        <f t="shared" si="31"/>
        <v>100231.47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3016.032158902814</v>
      </c>
      <c r="N75" s="99">
        <f t="shared" si="25"/>
        <v>158.73853467909547</v>
      </c>
      <c r="O75" s="101">
        <f t="shared" si="26"/>
        <v>0</v>
      </c>
      <c r="P75" s="102">
        <f t="shared" si="27"/>
        <v>-30.735149531430864</v>
      </c>
      <c r="Q75" s="103">
        <f t="shared" si="28"/>
        <v>0.83778671080633715</v>
      </c>
      <c r="R75" s="277"/>
      <c r="S75" s="1">
        <v>0.22777777777777777</v>
      </c>
      <c r="T75" s="2">
        <v>0.27672453703703703</v>
      </c>
      <c r="U75" s="104">
        <v>4.9999999999999822</v>
      </c>
      <c r="V75" s="105">
        <v>70.483333333333334</v>
      </c>
      <c r="W75" s="106"/>
      <c r="X75" s="107"/>
      <c r="Y75" s="262"/>
      <c r="Z75" s="263"/>
      <c r="AA75" s="111">
        <f t="shared" si="29"/>
        <v>-583.96784109718601</v>
      </c>
      <c r="AB75" s="103">
        <f t="shared" si="30"/>
        <v>0.83778671080633726</v>
      </c>
      <c r="AC75" s="268"/>
    </row>
    <row r="76" spans="1:29" ht="15.75" customHeight="1">
      <c r="A76" s="271"/>
      <c r="B76" s="92" t="s">
        <v>179</v>
      </c>
      <c r="C76" s="286" t="s">
        <v>188</v>
      </c>
      <c r="D76" s="286"/>
      <c r="E76" s="93">
        <v>38.99</v>
      </c>
      <c r="F76" s="94">
        <v>2026</v>
      </c>
      <c r="G76" s="95">
        <f t="shared" si="31"/>
        <v>78993.740000000005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3005.1915945611859</v>
      </c>
      <c r="N76" s="99">
        <f t="shared" si="25"/>
        <v>158.16797866111506</v>
      </c>
      <c r="O76" s="101">
        <f t="shared" si="26"/>
        <v>0</v>
      </c>
      <c r="P76" s="102">
        <f t="shared" si="27"/>
        <v>-31.305705549411272</v>
      </c>
      <c r="Q76" s="103">
        <f t="shared" si="28"/>
        <v>0.83477544293366279</v>
      </c>
      <c r="R76" s="277"/>
      <c r="S76" s="1">
        <v>0.28125</v>
      </c>
      <c r="T76" s="2">
        <v>0.30934027777777778</v>
      </c>
      <c r="U76" s="104">
        <v>6.5166666666666728</v>
      </c>
      <c r="V76" s="105">
        <v>40.45000000000001</v>
      </c>
      <c r="W76" s="106"/>
      <c r="X76" s="107"/>
      <c r="Y76" s="262"/>
      <c r="Z76" s="263"/>
      <c r="AA76" s="191">
        <f t="shared" si="29"/>
        <v>-594.80840543881413</v>
      </c>
      <c r="AB76" s="192">
        <f t="shared" si="30"/>
        <v>0.83477544293366279</v>
      </c>
      <c r="AC76" s="268"/>
    </row>
    <row r="77" spans="1:29" ht="15.75" customHeight="1">
      <c r="A77" s="272"/>
      <c r="B77" s="92" t="s">
        <v>179</v>
      </c>
      <c r="C77" s="286" t="s">
        <v>189</v>
      </c>
      <c r="D77" s="286"/>
      <c r="E77" s="93">
        <v>31.27</v>
      </c>
      <c r="F77" s="98">
        <v>3275</v>
      </c>
      <c r="G77" s="95">
        <f t="shared" si="31"/>
        <v>102409.25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3016.1166538756702</v>
      </c>
      <c r="N77" s="99">
        <f t="shared" si="25"/>
        <v>158.74298178293</v>
      </c>
      <c r="O77" s="101">
        <f t="shared" si="26"/>
        <v>0</v>
      </c>
      <c r="P77" s="102">
        <f t="shared" si="27"/>
        <v>-30.730702427596327</v>
      </c>
      <c r="Q77" s="103">
        <f t="shared" si="28"/>
        <v>0.8378101816321305</v>
      </c>
      <c r="R77" s="277"/>
      <c r="S77" s="1">
        <v>0.31319444444444444</v>
      </c>
      <c r="T77" s="2">
        <v>0.35843750000000002</v>
      </c>
      <c r="U77" s="104">
        <v>5.5499999999999883</v>
      </c>
      <c r="V77" s="105">
        <v>65.150000000000034</v>
      </c>
      <c r="W77" s="106"/>
      <c r="X77" s="107"/>
      <c r="Y77" s="262"/>
      <c r="Z77" s="263"/>
      <c r="AA77" s="191">
        <f t="shared" si="29"/>
        <v>-583.88334612432982</v>
      </c>
      <c r="AB77" s="192">
        <f t="shared" si="30"/>
        <v>0.83781018163213061</v>
      </c>
      <c r="AC77" s="268"/>
    </row>
    <row r="78" spans="1:29" ht="15.75" customHeight="1">
      <c r="A78" s="272"/>
      <c r="B78" s="92" t="s">
        <v>179</v>
      </c>
      <c r="C78" s="286" t="s">
        <v>192</v>
      </c>
      <c r="D78" s="286"/>
      <c r="E78" s="93">
        <v>38</v>
      </c>
      <c r="F78" s="98">
        <v>5705</v>
      </c>
      <c r="G78" s="115">
        <f t="shared" si="31"/>
        <v>216790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3189.1304347826076</v>
      </c>
      <c r="N78" s="99">
        <f t="shared" si="25"/>
        <v>151.86335403726702</v>
      </c>
      <c r="O78" s="101">
        <f t="shared" si="26"/>
        <v>0</v>
      </c>
      <c r="P78" s="102">
        <f t="shared" si="27"/>
        <v>-19.565217391304401</v>
      </c>
      <c r="Q78" s="103">
        <f t="shared" si="28"/>
        <v>0.88586956521739102</v>
      </c>
      <c r="R78" s="277"/>
      <c r="S78" s="1">
        <v>0.36319444444444443</v>
      </c>
      <c r="T78" s="2">
        <v>0.4377314814814815</v>
      </c>
      <c r="U78" s="104">
        <v>6.8499999999999517</v>
      </c>
      <c r="V78" s="105">
        <v>107.33333333333337</v>
      </c>
      <c r="W78" s="106">
        <v>0.4377314814814815</v>
      </c>
      <c r="X78" s="107">
        <v>0.47708333333333336</v>
      </c>
      <c r="Y78" s="262"/>
      <c r="Z78" s="263"/>
      <c r="AA78" s="191">
        <f t="shared" si="29"/>
        <v>-410.86956521739239</v>
      </c>
      <c r="AB78" s="192">
        <f t="shared" si="30"/>
        <v>0.88586956521739102</v>
      </c>
      <c r="AC78" s="268"/>
    </row>
    <row r="79" spans="1:29" ht="15.75" customHeight="1">
      <c r="A79" s="272"/>
      <c r="B79" s="92" t="s">
        <v>179</v>
      </c>
      <c r="C79" s="286" t="s">
        <v>191</v>
      </c>
      <c r="D79" s="286"/>
      <c r="E79" s="93">
        <v>38.630000000000003</v>
      </c>
      <c r="F79" s="98">
        <v>4388</v>
      </c>
      <c r="G79" s="115">
        <f t="shared" si="31"/>
        <v>169508.44</v>
      </c>
      <c r="H79" s="119"/>
      <c r="I79" s="97">
        <v>20</v>
      </c>
      <c r="J79" s="98">
        <v>3600</v>
      </c>
      <c r="K79" s="99">
        <f t="shared" si="33"/>
        <v>180</v>
      </c>
      <c r="L79" s="114">
        <v>20</v>
      </c>
      <c r="M79" s="98">
        <f t="shared" si="32"/>
        <v>3193.8536190861341</v>
      </c>
      <c r="N79" s="99">
        <f t="shared" si="25"/>
        <v>159.6926809543067</v>
      </c>
      <c r="O79" s="120">
        <f t="shared" si="26"/>
        <v>0</v>
      </c>
      <c r="P79" s="121">
        <f t="shared" si="27"/>
        <v>-20.307319045693305</v>
      </c>
      <c r="Q79" s="122">
        <f t="shared" si="28"/>
        <v>0.88718156085725941</v>
      </c>
      <c r="R79" s="277"/>
      <c r="S79" s="1">
        <v>0.47708333333333336</v>
      </c>
      <c r="T79" s="2">
        <v>0.53432870370370367</v>
      </c>
      <c r="U79" s="104">
        <v>56.666666666666679</v>
      </c>
      <c r="V79" s="105">
        <v>82.433333333333238</v>
      </c>
      <c r="W79" s="106"/>
      <c r="X79" s="107"/>
      <c r="Y79" s="262"/>
      <c r="Z79" s="263"/>
      <c r="AA79" s="191">
        <f t="shared" si="29"/>
        <v>-406.14638091386587</v>
      </c>
      <c r="AB79" s="192">
        <f t="shared" si="30"/>
        <v>0.88718156085725952</v>
      </c>
      <c r="AC79" s="268"/>
    </row>
    <row r="80" spans="1:29" ht="15.75" customHeight="1">
      <c r="A80" s="272"/>
      <c r="B80" s="92" t="s">
        <v>179</v>
      </c>
      <c r="C80" s="286" t="s">
        <v>190</v>
      </c>
      <c r="D80" s="286"/>
      <c r="E80" s="93">
        <v>36.86</v>
      </c>
      <c r="F80" s="98">
        <v>2735</v>
      </c>
      <c r="G80" s="115">
        <f t="shared" si="31"/>
        <v>100812.09999999999</v>
      </c>
      <c r="H80" s="119"/>
      <c r="I80" s="97">
        <v>21</v>
      </c>
      <c r="J80" s="98">
        <v>3600</v>
      </c>
      <c r="K80" s="99">
        <f t="shared" si="33"/>
        <v>171.42857142857142</v>
      </c>
      <c r="L80" s="114">
        <v>21</v>
      </c>
      <c r="M80" s="98">
        <f t="shared" si="32"/>
        <v>3181.2600969305354</v>
      </c>
      <c r="N80" s="99">
        <f t="shared" si="25"/>
        <v>151.4885760443112</v>
      </c>
      <c r="O80" s="120">
        <f t="shared" si="26"/>
        <v>0</v>
      </c>
      <c r="P80" s="121">
        <f t="shared" si="27"/>
        <v>-19.939995384260214</v>
      </c>
      <c r="Q80" s="122">
        <f t="shared" si="28"/>
        <v>0.88368336025848204</v>
      </c>
      <c r="R80" s="277"/>
      <c r="S80" s="1">
        <v>0.53987268518518516</v>
      </c>
      <c r="T80" s="2">
        <v>0.5756944444444444</v>
      </c>
      <c r="U80" s="104">
        <v>7.9833333333333556</v>
      </c>
      <c r="V80" s="105">
        <v>51.5833333333333</v>
      </c>
      <c r="W80" s="106"/>
      <c r="X80" s="107"/>
      <c r="Y80" s="262"/>
      <c r="Z80" s="263"/>
      <c r="AA80" s="191">
        <f t="shared" si="29"/>
        <v>-418.73990306946462</v>
      </c>
      <c r="AB80" s="192">
        <f t="shared" si="30"/>
        <v>0.88368336025848204</v>
      </c>
      <c r="AC80" s="268"/>
    </row>
    <row r="81" spans="1:29" ht="15.75" customHeight="1">
      <c r="A81" s="272"/>
      <c r="B81" s="92" t="s">
        <v>179</v>
      </c>
      <c r="C81" s="286" t="s">
        <v>185</v>
      </c>
      <c r="D81" s="286"/>
      <c r="E81" s="93">
        <v>37.94</v>
      </c>
      <c r="F81" s="98">
        <v>2291</v>
      </c>
      <c r="G81" s="115">
        <f t="shared" si="31"/>
        <v>86920.54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3017.7826564215093</v>
      </c>
      <c r="N81" s="99">
        <f t="shared" si="25"/>
        <v>143.70393602007186</v>
      </c>
      <c r="O81" s="120">
        <f t="shared" si="26"/>
        <v>0</v>
      </c>
      <c r="P81" s="121">
        <f t="shared" si="27"/>
        <v>-27.724635408499552</v>
      </c>
      <c r="Q81" s="122">
        <f t="shared" si="28"/>
        <v>0.83827296011708596</v>
      </c>
      <c r="R81" s="277"/>
      <c r="S81" s="1">
        <v>0.58086805555555554</v>
      </c>
      <c r="T81" s="2">
        <v>0.61250000000000004</v>
      </c>
      <c r="U81" s="104">
        <v>7.4500000000000455</v>
      </c>
      <c r="V81" s="105">
        <v>45.550000000000082</v>
      </c>
      <c r="W81" s="106"/>
      <c r="X81" s="107"/>
      <c r="Y81" s="262"/>
      <c r="Z81" s="263"/>
      <c r="AA81" s="191">
        <f t="shared" si="29"/>
        <v>-582.21734357849073</v>
      </c>
      <c r="AB81" s="192">
        <f t="shared" si="30"/>
        <v>0.83827296011708596</v>
      </c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3071.1550065032739</v>
      </c>
      <c r="N89" s="139">
        <f t="shared" ref="N89:N93" si="37">M89/L89</f>
        <v>151.87030251939268</v>
      </c>
      <c r="O89" s="140">
        <f t="shared" ref="O89:O93" si="38">L89-I89</f>
        <v>0</v>
      </c>
      <c r="P89" s="141">
        <f t="shared" ref="P89:P93" si="39">N89-K89</f>
        <v>-26.151675502585334</v>
      </c>
      <c r="Q89" s="142">
        <f t="shared" ref="Q89:Q93" si="40">N89/K89</f>
        <v>0.85309861291757616</v>
      </c>
      <c r="R89" s="278"/>
      <c r="S89" s="143">
        <f>S73</f>
        <v>0.16668981481481482</v>
      </c>
      <c r="T89" s="144">
        <f>INDEX(T73:T88,COUNTA(T73:T88))</f>
        <v>0.61250000000000004</v>
      </c>
      <c r="U89" s="145"/>
      <c r="V89" s="156"/>
      <c r="W89" s="135"/>
      <c r="X89" s="139"/>
      <c r="Y89" s="265"/>
      <c r="Z89" s="266"/>
      <c r="AA89" s="157">
        <f t="shared" ref="AA89:AA93" si="41">M89-J89</f>
        <v>-528.84499349672615</v>
      </c>
      <c r="AB89" s="142">
        <f t="shared" ref="AB89:AB93" si="42">M89/J89</f>
        <v>0.85309861291757605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1439</v>
      </c>
      <c r="G90" s="159">
        <f t="shared" ref="G90:G93" si="43">E90*F90</f>
        <v>49256.969999999994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 t="shared" ref="M90:M93" si="44">F90/V90*60</f>
        <v>2569.6428571428528</v>
      </c>
      <c r="N90" s="163">
        <f t="shared" si="37"/>
        <v>160.6026785714283</v>
      </c>
      <c r="O90" s="165">
        <f t="shared" si="38"/>
        <v>0</v>
      </c>
      <c r="P90" s="166">
        <f t="shared" si="39"/>
        <v>-26.897321428571701</v>
      </c>
      <c r="Q90" s="152">
        <f t="shared" si="40"/>
        <v>0.85654761904761756</v>
      </c>
      <c r="R90" s="276">
        <f>Q106</f>
        <v>0.86328437636947253</v>
      </c>
      <c r="S90" s="167">
        <v>0.25027777777777777</v>
      </c>
      <c r="T90" s="168">
        <v>0.27361111111111114</v>
      </c>
      <c r="U90" s="169"/>
      <c r="V90" s="170">
        <v>33.600000000000058</v>
      </c>
      <c r="W90" s="173"/>
      <c r="X90" s="151"/>
      <c r="Y90" s="279"/>
      <c r="Z90" s="280"/>
      <c r="AA90" s="109">
        <f t="shared" si="41"/>
        <v>-430.35714285714721</v>
      </c>
      <c r="AB90" s="152">
        <f t="shared" si="42"/>
        <v>0.85654761904761756</v>
      </c>
      <c r="AC90" s="267">
        <f>AB106</f>
        <v>0.86328437636947253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1175</v>
      </c>
      <c r="G91" s="95">
        <f t="shared" si="43"/>
        <v>40854.750000000007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 t="shared" si="44"/>
        <v>2560.5326876513354</v>
      </c>
      <c r="N91" s="99">
        <f t="shared" si="37"/>
        <v>232.77569887739412</v>
      </c>
      <c r="O91" s="101">
        <f t="shared" si="38"/>
        <v>0</v>
      </c>
      <c r="P91" s="102">
        <f t="shared" si="39"/>
        <v>-39.951573849878628</v>
      </c>
      <c r="Q91" s="103">
        <f t="shared" si="40"/>
        <v>0.85351089588377838</v>
      </c>
      <c r="R91" s="277"/>
      <c r="S91" s="1">
        <v>0.27879629629629632</v>
      </c>
      <c r="T91" s="2">
        <v>0.29791666666666666</v>
      </c>
      <c r="U91" s="104">
        <v>7.4666666666666615</v>
      </c>
      <c r="V91" s="105">
        <v>27.533333333333296</v>
      </c>
      <c r="W91" s="106"/>
      <c r="X91" s="107"/>
      <c r="Y91" s="262"/>
      <c r="Z91" s="263"/>
      <c r="AA91" s="111">
        <f t="shared" si="41"/>
        <v>-439.46731234866456</v>
      </c>
      <c r="AB91" s="103">
        <f t="shared" si="42"/>
        <v>0.85351089588377849</v>
      </c>
      <c r="AC91" s="268"/>
    </row>
    <row r="92" spans="1:29" ht="15.75" customHeight="1">
      <c r="A92" s="282"/>
      <c r="B92" s="92" t="s">
        <v>166</v>
      </c>
      <c r="C92" s="260" t="s">
        <v>196</v>
      </c>
      <c r="D92" s="261"/>
      <c r="E92" s="93">
        <v>36.409999999999997</v>
      </c>
      <c r="F92" s="94">
        <v>3197</v>
      </c>
      <c r="G92" s="95">
        <f t="shared" si="43"/>
        <v>116402.76999999999</v>
      </c>
      <c r="H92" s="113"/>
      <c r="I92" s="97">
        <v>11</v>
      </c>
      <c r="J92" s="98">
        <v>3273</v>
      </c>
      <c r="K92" s="99">
        <f t="shared" si="33"/>
        <v>297.54545454545456</v>
      </c>
      <c r="L92" s="114">
        <v>11</v>
      </c>
      <c r="M92" s="98">
        <f t="shared" si="44"/>
        <v>2843.884358784278</v>
      </c>
      <c r="N92" s="99">
        <f t="shared" si="37"/>
        <v>258.53494170766163</v>
      </c>
      <c r="O92" s="101">
        <f t="shared" si="38"/>
        <v>0</v>
      </c>
      <c r="P92" s="102">
        <f t="shared" si="39"/>
        <v>-39.01051283779293</v>
      </c>
      <c r="Q92" s="103">
        <f t="shared" si="40"/>
        <v>0.86889225749596022</v>
      </c>
      <c r="R92" s="277"/>
      <c r="S92" s="1">
        <v>0.35694444444444434</v>
      </c>
      <c r="T92" s="2">
        <v>0.40378472222222223</v>
      </c>
      <c r="U92" s="104">
        <v>4.9999999999998224</v>
      </c>
      <c r="V92" s="105">
        <v>67.450000000000159</v>
      </c>
      <c r="W92" s="106"/>
      <c r="X92" s="107"/>
      <c r="Y92" s="262"/>
      <c r="Z92" s="263"/>
      <c r="AA92" s="111">
        <f t="shared" si="41"/>
        <v>-429.11564121572201</v>
      </c>
      <c r="AB92" s="103">
        <f t="shared" si="42"/>
        <v>0.86889225749596033</v>
      </c>
      <c r="AC92" s="268"/>
    </row>
    <row r="93" spans="1:29" ht="15.75" customHeight="1">
      <c r="A93" s="282"/>
      <c r="B93" s="92" t="s">
        <v>166</v>
      </c>
      <c r="C93" s="260" t="s">
        <v>195</v>
      </c>
      <c r="D93" s="261"/>
      <c r="E93" s="93">
        <v>35.83</v>
      </c>
      <c r="F93" s="94">
        <v>4047</v>
      </c>
      <c r="G93" s="115">
        <f t="shared" si="43"/>
        <v>145004.00999999998</v>
      </c>
      <c r="H93" s="116"/>
      <c r="I93" s="97">
        <v>12</v>
      </c>
      <c r="J93" s="98">
        <v>3273</v>
      </c>
      <c r="K93" s="99">
        <f t="shared" si="33"/>
        <v>272.75</v>
      </c>
      <c r="L93" s="100">
        <v>12</v>
      </c>
      <c r="M93" s="98">
        <f t="shared" si="44"/>
        <v>2856.7058823529355</v>
      </c>
      <c r="N93" s="99">
        <f t="shared" si="37"/>
        <v>238.05882352941128</v>
      </c>
      <c r="O93" s="101">
        <f t="shared" si="38"/>
        <v>0</v>
      </c>
      <c r="P93" s="102">
        <f t="shared" si="39"/>
        <v>-34.691176470588715</v>
      </c>
      <c r="Q93" s="103">
        <f t="shared" si="40"/>
        <v>0.87280961880627417</v>
      </c>
      <c r="R93" s="277"/>
      <c r="S93" s="1">
        <v>0.40694444444444433</v>
      </c>
      <c r="T93" s="2">
        <v>0.46597222222222223</v>
      </c>
      <c r="U93" s="104">
        <v>4.549999999999832</v>
      </c>
      <c r="V93" s="105">
        <v>85.000000000000171</v>
      </c>
      <c r="W93" s="106"/>
      <c r="X93" s="107"/>
      <c r="Y93" s="262"/>
      <c r="Z93" s="263"/>
      <c r="AA93" s="111">
        <f t="shared" si="41"/>
        <v>-416.29411764706447</v>
      </c>
      <c r="AB93" s="103">
        <f t="shared" si="42"/>
        <v>0.87280961880627417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45">AVERAGE(I90:I105)</f>
        <v>12.5</v>
      </c>
      <c r="J106" s="138">
        <f t="shared" si="45"/>
        <v>3136.5</v>
      </c>
      <c r="K106" s="139">
        <f t="shared" ref="K106" si="46">J106/I106</f>
        <v>250.92</v>
      </c>
      <c r="L106" s="137">
        <f t="shared" ref="L106:M106" si="47">AVERAGE(L90:L105)</f>
        <v>12.5</v>
      </c>
      <c r="M106" s="138">
        <f t="shared" si="47"/>
        <v>2707.6914464828506</v>
      </c>
      <c r="N106" s="139">
        <f>M106/L106</f>
        <v>216.61531571862804</v>
      </c>
      <c r="O106" s="140">
        <f>L106-I106</f>
        <v>0</v>
      </c>
      <c r="P106" s="141">
        <f>N106-K106</f>
        <v>-34.304684281371948</v>
      </c>
      <c r="Q106" s="142">
        <f>N106/K106</f>
        <v>0.86328437636947253</v>
      </c>
      <c r="R106" s="278"/>
      <c r="S106" s="143">
        <f>S90</f>
        <v>0.25027777777777777</v>
      </c>
      <c r="T106" s="144">
        <f>INDEX(T90:T105,COUNTA(T90:T105))</f>
        <v>0.46597222222222223</v>
      </c>
      <c r="U106" s="145"/>
      <c r="V106" s="156"/>
      <c r="W106" s="135"/>
      <c r="X106" s="139"/>
      <c r="Y106" s="265"/>
      <c r="Z106" s="266"/>
      <c r="AA106" s="157">
        <f>M106-J106</f>
        <v>-428.80855351714945</v>
      </c>
      <c r="AB106" s="142">
        <f>M106/J106</f>
        <v>0.86328437636947253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608</v>
      </c>
      <c r="G107" s="159">
        <f t="shared" ref="G107:G111" si="48">E107*F107</f>
        <v>16191.039999999999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2208.6781029263411</v>
      </c>
      <c r="N107" s="163">
        <f t="shared" ref="N107:N111" si="49">M107/L107</f>
        <v>368.11301715439021</v>
      </c>
      <c r="O107" s="165">
        <f t="shared" ref="O107:O111" si="50">L107-I107</f>
        <v>0</v>
      </c>
      <c r="P107" s="166">
        <f t="shared" ref="P107:P111" si="51">N107-K107</f>
        <v>-65.220316178943108</v>
      </c>
      <c r="Q107" s="152">
        <f t="shared" ref="Q107:Q111" si="52">N107/K107</f>
        <v>0.84949157804859288</v>
      </c>
      <c r="R107" s="276">
        <f>Q123</f>
        <v>0.85667058926165074</v>
      </c>
      <c r="S107" s="193">
        <v>0.30311342592592594</v>
      </c>
      <c r="T107" s="194">
        <v>0.31458333333333333</v>
      </c>
      <c r="U107" s="169"/>
      <c r="V107" s="170">
        <v>16.516666666666637</v>
      </c>
      <c r="W107" s="168"/>
      <c r="X107" s="171"/>
      <c r="Y107" s="279"/>
      <c r="Z107" s="280"/>
      <c r="AA107" s="109">
        <f t="shared" ref="AA107:AA111" si="53">M107-J107</f>
        <v>-391.32189707365887</v>
      </c>
      <c r="AB107" s="152">
        <f t="shared" ref="AB107:AB111" si="54">M107/J107</f>
        <v>0.84949157804859277</v>
      </c>
      <c r="AC107" s="267">
        <f>AB123</f>
        <v>0.85667058926165074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1674</v>
      </c>
      <c r="G108" s="95">
        <f t="shared" si="48"/>
        <v>51224.4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2244.4692737430187</v>
      </c>
      <c r="N108" s="99">
        <f t="shared" si="49"/>
        <v>374.07821229050313</v>
      </c>
      <c r="O108" s="101">
        <f t="shared" si="50"/>
        <v>0</v>
      </c>
      <c r="P108" s="102">
        <f t="shared" si="51"/>
        <v>-59.255121042830183</v>
      </c>
      <c r="Q108" s="103">
        <f t="shared" si="52"/>
        <v>0.86325741297808423</v>
      </c>
      <c r="R108" s="277"/>
      <c r="S108" s="1">
        <v>0.31753472222222223</v>
      </c>
      <c r="T108" s="2">
        <v>0.34861111111111109</v>
      </c>
      <c r="U108" s="104">
        <v>4.2500000000000249</v>
      </c>
      <c r="V108" s="105">
        <v>44.749999999999957</v>
      </c>
      <c r="W108" s="106"/>
      <c r="X108" s="113"/>
      <c r="Y108" s="262"/>
      <c r="Z108" s="263"/>
      <c r="AA108" s="111">
        <f t="shared" si="53"/>
        <v>-355.53072625698132</v>
      </c>
      <c r="AB108" s="103">
        <f t="shared" si="54"/>
        <v>0.86325741297808412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1356</v>
      </c>
      <c r="G109" s="95">
        <f t="shared" si="48"/>
        <v>33533.879999999997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2230.0593878483278</v>
      </c>
      <c r="N109" s="99">
        <f t="shared" si="49"/>
        <v>371.67656464138798</v>
      </c>
      <c r="O109" s="101">
        <f t="shared" si="50"/>
        <v>0</v>
      </c>
      <c r="P109" s="102">
        <f t="shared" si="51"/>
        <v>-61.656768691945331</v>
      </c>
      <c r="Q109" s="103">
        <f t="shared" si="52"/>
        <v>0.85771514917243386</v>
      </c>
      <c r="R109" s="277"/>
      <c r="S109" s="1">
        <v>0.35277777777777775</v>
      </c>
      <c r="T109" s="2">
        <v>0.37811342592592595</v>
      </c>
      <c r="U109" s="104">
        <v>5.9999999999999787</v>
      </c>
      <c r="V109" s="105">
        <v>36.483333333333412</v>
      </c>
      <c r="W109" s="106"/>
      <c r="X109" s="107"/>
      <c r="Y109" s="262"/>
      <c r="Z109" s="263"/>
      <c r="AA109" s="111">
        <f t="shared" si="53"/>
        <v>-369.94061215167221</v>
      </c>
      <c r="AB109" s="103">
        <f t="shared" si="54"/>
        <v>0.85771514917243374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1021</v>
      </c>
      <c r="G110" s="95">
        <f t="shared" si="48"/>
        <v>25463.74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2224.9394673123456</v>
      </c>
      <c r="N110" s="99">
        <f t="shared" si="49"/>
        <v>370.82324455205759</v>
      </c>
      <c r="O110" s="101">
        <f t="shared" si="50"/>
        <v>0</v>
      </c>
      <c r="P110" s="102">
        <f t="shared" si="51"/>
        <v>-62.510088781275726</v>
      </c>
      <c r="Q110" s="103">
        <f t="shared" si="52"/>
        <v>0.85574594896628675</v>
      </c>
      <c r="R110" s="277"/>
      <c r="S110" s="1">
        <v>0.38296296296296295</v>
      </c>
      <c r="T110" s="2">
        <v>0.40208333333333335</v>
      </c>
      <c r="U110" s="104">
        <v>6.9833333333332792</v>
      </c>
      <c r="V110" s="105">
        <v>27.533333333333374</v>
      </c>
      <c r="W110" s="106"/>
      <c r="X110" s="113"/>
      <c r="Y110" s="262"/>
      <c r="Z110" s="263"/>
      <c r="AA110" s="111">
        <f t="shared" si="53"/>
        <v>-375.06053268765436</v>
      </c>
      <c r="AB110" s="103">
        <f t="shared" si="54"/>
        <v>0.85574594896628675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1417</v>
      </c>
      <c r="G111" s="95">
        <f t="shared" si="48"/>
        <v>35042.410000000003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2228.5714285714257</v>
      </c>
      <c r="N111" s="99">
        <f t="shared" si="49"/>
        <v>371.42857142857093</v>
      </c>
      <c r="O111" s="101">
        <f t="shared" si="50"/>
        <v>0</v>
      </c>
      <c r="P111" s="102">
        <f t="shared" si="51"/>
        <v>-61.904761904762381</v>
      </c>
      <c r="Q111" s="103">
        <f t="shared" si="52"/>
        <v>0.85714285714285599</v>
      </c>
      <c r="R111" s="277"/>
      <c r="S111" s="1">
        <v>0.4055555555555555</v>
      </c>
      <c r="T111" s="2">
        <v>0.43204861111111109</v>
      </c>
      <c r="U111" s="104">
        <v>4.9999999999999023</v>
      </c>
      <c r="V111" s="105">
        <v>38.150000000000048</v>
      </c>
      <c r="W111" s="106"/>
      <c r="X111" s="113"/>
      <c r="Y111" s="262"/>
      <c r="Z111" s="263"/>
      <c r="AA111" s="111">
        <f t="shared" si="53"/>
        <v>-371.42857142857429</v>
      </c>
      <c r="AB111" s="103">
        <f t="shared" si="54"/>
        <v>0.8571428571428561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55">AVERAGE(I107:I122)</f>
        <v>6</v>
      </c>
      <c r="J123" s="138">
        <f t="shared" si="55"/>
        <v>2600</v>
      </c>
      <c r="K123" s="139">
        <f t="shared" ref="K123" si="56">J123/I123</f>
        <v>433.33333333333331</v>
      </c>
      <c r="L123" s="137">
        <f t="shared" ref="L123:M123" si="57">AVERAGE(L107:L122)</f>
        <v>6</v>
      </c>
      <c r="M123" s="138">
        <f t="shared" si="57"/>
        <v>2227.3435320802919</v>
      </c>
      <c r="N123" s="139">
        <f>M123/L123</f>
        <v>371.22392201338198</v>
      </c>
      <c r="O123" s="140">
        <f>L123-I123</f>
        <v>0</v>
      </c>
      <c r="P123" s="141">
        <f>N123-K123</f>
        <v>-62.109411319951334</v>
      </c>
      <c r="Q123" s="142">
        <f>N123/K123</f>
        <v>0.85667058926165074</v>
      </c>
      <c r="R123" s="278"/>
      <c r="S123" s="143">
        <f>S107</f>
        <v>0.30311342592592594</v>
      </c>
      <c r="T123" s="144">
        <f>INDEX(T107:T122,COUNTA(T107:T122))</f>
        <v>0.43204861111111109</v>
      </c>
      <c r="U123" s="145"/>
      <c r="V123" s="156"/>
      <c r="W123" s="135"/>
      <c r="X123" s="139"/>
      <c r="Y123" s="265"/>
      <c r="Z123" s="266"/>
      <c r="AA123" s="157">
        <f>M123-J123</f>
        <v>-372.65646791970812</v>
      </c>
      <c r="AB123" s="142">
        <f>M123/J123</f>
        <v>0.85667058926165074</v>
      </c>
      <c r="AC123" s="269"/>
    </row>
    <row r="124" spans="1:29" ht="15.75" customHeight="1">
      <c r="A124" s="281" t="s">
        <v>204</v>
      </c>
      <c r="B124" s="183" t="s">
        <v>169</v>
      </c>
      <c r="C124" s="274" t="s">
        <v>206</v>
      </c>
      <c r="D124" s="275"/>
      <c r="E124" s="158">
        <v>44.3</v>
      </c>
      <c r="F124" s="87">
        <v>1411</v>
      </c>
      <c r="G124" s="159">
        <f t="shared" ref="G124:G126" si="58">E124*F124</f>
        <v>62507.299999999996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1718.403247631936</v>
      </c>
      <c r="N124" s="163">
        <f>M124/L124</f>
        <v>101.08254397834918</v>
      </c>
      <c r="O124" s="165">
        <f>L124-I124</f>
        <v>0</v>
      </c>
      <c r="P124" s="166">
        <f>N124-K124</f>
        <v>-16.564514845180227</v>
      </c>
      <c r="Q124" s="152">
        <f>N124/K124</f>
        <v>0.8592016238159681</v>
      </c>
      <c r="R124" s="276">
        <f>Q140</f>
        <v>0.8535983533775382</v>
      </c>
      <c r="S124" s="167">
        <v>0.70833333333333337</v>
      </c>
      <c r="T124" s="168">
        <v>0.74254629629629632</v>
      </c>
      <c r="U124" s="169"/>
      <c r="V124" s="170">
        <v>49.266666666666637</v>
      </c>
      <c r="W124" s="168"/>
      <c r="X124" s="171"/>
      <c r="Y124" s="279"/>
      <c r="Z124" s="280"/>
      <c r="AA124" s="109">
        <f>M124-J124</f>
        <v>-281.59675236806402</v>
      </c>
      <c r="AB124" s="152">
        <f>M124/J124</f>
        <v>0.85920162381596799</v>
      </c>
      <c r="AC124" s="267">
        <f>AB140</f>
        <v>0.85359835337753831</v>
      </c>
    </row>
    <row r="125" spans="1:29" ht="15.75" customHeight="1">
      <c r="A125" s="282"/>
      <c r="B125" s="153" t="s">
        <v>169</v>
      </c>
      <c r="C125" s="260" t="s">
        <v>201</v>
      </c>
      <c r="D125" s="261"/>
      <c r="E125" s="93">
        <v>50.67</v>
      </c>
      <c r="F125" s="94">
        <v>744</v>
      </c>
      <c r="G125" s="95">
        <f t="shared" si="58"/>
        <v>37698.480000000003</v>
      </c>
      <c r="H125" s="96"/>
      <c r="I125" s="97">
        <v>22</v>
      </c>
      <c r="J125" s="98">
        <v>2000</v>
      </c>
      <c r="K125" s="99">
        <f t="shared" ref="K125:K126" si="59">J125/I125</f>
        <v>90.909090909090907</v>
      </c>
      <c r="L125" s="100">
        <v>22</v>
      </c>
      <c r="M125" s="98">
        <f>F125/V125*60</f>
        <v>1703.8167938931338</v>
      </c>
      <c r="N125" s="99">
        <f>M125/L125</f>
        <v>77.44621790423335</v>
      </c>
      <c r="O125" s="101">
        <f>L125-I125</f>
        <v>0</v>
      </c>
      <c r="P125" s="102">
        <f>N125-K125</f>
        <v>-13.462873004857556</v>
      </c>
      <c r="Q125" s="103">
        <f>N125/K125</f>
        <v>0.85190839694656684</v>
      </c>
      <c r="R125" s="277"/>
      <c r="S125" s="1">
        <v>0.74583333333333335</v>
      </c>
      <c r="T125" s="2">
        <v>0.76402777777777775</v>
      </c>
      <c r="U125" s="104">
        <v>4.7333333333333272</v>
      </c>
      <c r="V125" s="105">
        <v>26.199999999999939</v>
      </c>
      <c r="W125" s="106"/>
      <c r="X125" s="107"/>
      <c r="Y125" s="262"/>
      <c r="Z125" s="263"/>
      <c r="AA125" s="111">
        <f>M125-J125</f>
        <v>-296.18320610686624</v>
      </c>
      <c r="AB125" s="103">
        <f>M125/J125</f>
        <v>0.85190839694656684</v>
      </c>
      <c r="AC125" s="268"/>
    </row>
    <row r="126" spans="1:29" ht="15.75" customHeight="1">
      <c r="A126" s="282"/>
      <c r="B126" s="153" t="s">
        <v>169</v>
      </c>
      <c r="C126" s="260" t="s">
        <v>223</v>
      </c>
      <c r="D126" s="261"/>
      <c r="E126" s="93">
        <v>50.67</v>
      </c>
      <c r="F126" s="94">
        <v>1199</v>
      </c>
      <c r="G126" s="95">
        <f t="shared" si="58"/>
        <v>60753.33</v>
      </c>
      <c r="H126" s="96"/>
      <c r="I126" s="97">
        <v>20</v>
      </c>
      <c r="J126" s="98">
        <v>2000</v>
      </c>
      <c r="K126" s="99">
        <f t="shared" si="59"/>
        <v>100</v>
      </c>
      <c r="L126" s="100">
        <v>20</v>
      </c>
      <c r="M126" s="98">
        <f>F126/V126*60</f>
        <v>1699.3700787401594</v>
      </c>
      <c r="N126" s="99">
        <f>M126/L126</f>
        <v>84.968503937007966</v>
      </c>
      <c r="O126" s="101">
        <f>L126-I126</f>
        <v>0</v>
      </c>
      <c r="P126" s="102">
        <f>N126-K126</f>
        <v>-15.031496062992034</v>
      </c>
      <c r="Q126" s="103">
        <f>N126/K126</f>
        <v>0.84968503937007966</v>
      </c>
      <c r="R126" s="277"/>
      <c r="S126" s="1">
        <v>0.7680555555555556</v>
      </c>
      <c r="T126" s="2">
        <v>0.79745370370370372</v>
      </c>
      <c r="U126" s="104">
        <v>5.8000000000001073</v>
      </c>
      <c r="V126" s="105">
        <v>42.333333333333286</v>
      </c>
      <c r="W126" s="106"/>
      <c r="X126" s="107"/>
      <c r="Y126" s="262"/>
      <c r="Z126" s="263"/>
      <c r="AA126" s="111">
        <f>M126-J126</f>
        <v>-300.62992125984056</v>
      </c>
      <c r="AB126" s="103">
        <f>M126/J126</f>
        <v>0.84968503937007978</v>
      </c>
      <c r="AC126" s="268"/>
    </row>
    <row r="127" spans="1:29" ht="15.75" customHeight="1">
      <c r="A127" s="282"/>
      <c r="B127" s="153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153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153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153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17"/>
      <c r="T130" s="118"/>
      <c r="U130" s="104"/>
      <c r="V130" s="105"/>
      <c r="W130" s="118"/>
      <c r="X130" s="190"/>
      <c r="Y130" s="262"/>
      <c r="Z130" s="263"/>
      <c r="AA130" s="111"/>
      <c r="AB130" s="103"/>
      <c r="AC130" s="268"/>
    </row>
    <row r="131" spans="1:29" ht="15.75" customHeight="1">
      <c r="A131" s="282"/>
      <c r="B131" s="153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17"/>
      <c r="T131" s="118"/>
      <c r="U131" s="104"/>
      <c r="V131" s="105"/>
      <c r="W131" s="118"/>
      <c r="X131" s="190"/>
      <c r="Y131" s="262"/>
      <c r="Z131" s="263"/>
      <c r="AA131" s="111"/>
      <c r="AB131" s="103"/>
      <c r="AC131" s="268"/>
    </row>
    <row r="132" spans="1:29" ht="15.75" customHeight="1">
      <c r="A132" s="282"/>
      <c r="B132" s="153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17"/>
      <c r="T132" s="118"/>
      <c r="U132" s="104"/>
      <c r="V132" s="105"/>
      <c r="W132" s="118"/>
      <c r="X132" s="190"/>
      <c r="Y132" s="262"/>
      <c r="Z132" s="263"/>
      <c r="AA132" s="111"/>
      <c r="AB132" s="103"/>
      <c r="AC132" s="268"/>
    </row>
    <row r="133" spans="1:29" ht="15.75" customHeight="1">
      <c r="A133" s="282"/>
      <c r="B133" s="153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17"/>
      <c r="T133" s="118"/>
      <c r="U133" s="104"/>
      <c r="V133" s="105"/>
      <c r="W133" s="118"/>
      <c r="X133" s="190"/>
      <c r="Y133" s="262"/>
      <c r="Z133" s="263"/>
      <c r="AA133" s="111"/>
      <c r="AB133" s="103"/>
      <c r="AC133" s="268"/>
    </row>
    <row r="134" spans="1:29" ht="15.75" customHeight="1">
      <c r="A134" s="282"/>
      <c r="B134" s="153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17"/>
      <c r="T134" s="118"/>
      <c r="U134" s="104"/>
      <c r="V134" s="105"/>
      <c r="W134" s="118"/>
      <c r="X134" s="190"/>
      <c r="Y134" s="262"/>
      <c r="Z134" s="263"/>
      <c r="AA134" s="111"/>
      <c r="AB134" s="103"/>
      <c r="AC134" s="268"/>
    </row>
    <row r="135" spans="1:29" ht="15.75" customHeight="1">
      <c r="A135" s="282"/>
      <c r="B135" s="153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17"/>
      <c r="T135" s="118"/>
      <c r="U135" s="104"/>
      <c r="V135" s="105"/>
      <c r="W135" s="118"/>
      <c r="X135" s="190"/>
      <c r="Y135" s="262"/>
      <c r="Z135" s="263"/>
      <c r="AA135" s="111"/>
      <c r="AB135" s="103"/>
      <c r="AC135" s="268"/>
    </row>
    <row r="136" spans="1:29" ht="15.75" customHeight="1">
      <c r="A136" s="282"/>
      <c r="B136" s="153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17"/>
      <c r="T136" s="118"/>
      <c r="U136" s="104"/>
      <c r="V136" s="105"/>
      <c r="W136" s="118"/>
      <c r="X136" s="190"/>
      <c r="Y136" s="262"/>
      <c r="Z136" s="263"/>
      <c r="AA136" s="111"/>
      <c r="AB136" s="103"/>
      <c r="AC136" s="268"/>
    </row>
    <row r="137" spans="1:29" ht="15.75" customHeight="1">
      <c r="A137" s="282"/>
      <c r="B137" s="153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17"/>
      <c r="T137" s="118"/>
      <c r="U137" s="104"/>
      <c r="V137" s="105"/>
      <c r="W137" s="118"/>
      <c r="X137" s="190"/>
      <c r="Y137" s="262"/>
      <c r="Z137" s="263"/>
      <c r="AA137" s="111"/>
      <c r="AB137" s="103"/>
      <c r="AC137" s="268"/>
    </row>
    <row r="138" spans="1:29" ht="15.75" customHeight="1">
      <c r="A138" s="282"/>
      <c r="B138" s="153"/>
      <c r="C138" s="260"/>
      <c r="D138" s="261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17"/>
      <c r="T138" s="118"/>
      <c r="U138" s="104"/>
      <c r="V138" s="105"/>
      <c r="W138" s="118"/>
      <c r="X138" s="190"/>
      <c r="Y138" s="262"/>
      <c r="Z138" s="263"/>
      <c r="AA138" s="111"/>
      <c r="AB138" s="103"/>
      <c r="AC138" s="268"/>
    </row>
    <row r="139" spans="1:29" ht="15.75" customHeight="1">
      <c r="A139" s="282"/>
      <c r="B139" s="153"/>
      <c r="C139" s="260"/>
      <c r="D139" s="261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60">AVERAGE(I124:I139)</f>
        <v>19.666666666666668</v>
      </c>
      <c r="J140" s="138">
        <f t="shared" si="60"/>
        <v>2000</v>
      </c>
      <c r="K140" s="139">
        <f t="shared" ref="K140" si="61">J140/I140</f>
        <v>101.69491525423729</v>
      </c>
      <c r="L140" s="137">
        <f t="shared" ref="L140:M140" si="62">AVERAGE(L124:L139)</f>
        <v>19.666666666666668</v>
      </c>
      <c r="M140" s="138">
        <f t="shared" si="62"/>
        <v>1707.1967067550765</v>
      </c>
      <c r="N140" s="139">
        <f>M140/L140</f>
        <v>86.806612207885237</v>
      </c>
      <c r="O140" s="140">
        <f>L140-I140</f>
        <v>0</v>
      </c>
      <c r="P140" s="141">
        <f>N140-K140</f>
        <v>-14.88830304635205</v>
      </c>
      <c r="Q140" s="142">
        <f>N140/K140</f>
        <v>0.8535983533775382</v>
      </c>
      <c r="R140" s="278"/>
      <c r="S140" s="143">
        <f>S124</f>
        <v>0.70833333333333337</v>
      </c>
      <c r="T140" s="144">
        <f>INDEX(T124:T139,COUNTA(T124:T139))</f>
        <v>0.79745370370370372</v>
      </c>
      <c r="U140" s="145"/>
      <c r="V140" s="156"/>
      <c r="W140" s="135"/>
      <c r="X140" s="139"/>
      <c r="Y140" s="265"/>
      <c r="Z140" s="266"/>
      <c r="AA140" s="157">
        <f>M140-J140</f>
        <v>-292.80329324492345</v>
      </c>
      <c r="AB140" s="142">
        <f>M140/J140</f>
        <v>0.85359835337753831</v>
      </c>
      <c r="AC140" s="269"/>
    </row>
    <row r="141" spans="1:29" ht="15.75" customHeight="1">
      <c r="A141" s="270" t="s">
        <v>210</v>
      </c>
      <c r="B141" s="183" t="s">
        <v>169</v>
      </c>
      <c r="C141" s="274" t="s">
        <v>205</v>
      </c>
      <c r="D141" s="275"/>
      <c r="E141" s="158">
        <v>56.79</v>
      </c>
      <c r="F141" s="169">
        <v>1752</v>
      </c>
      <c r="G141" s="159">
        <f t="shared" ref="G141:G143" si="63">E141*F141</f>
        <v>99496.08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1723.2786885245919</v>
      </c>
      <c r="N141" s="163">
        <f>M141/L141</f>
        <v>74.92516037063443</v>
      </c>
      <c r="O141" s="165">
        <f>L141-I141</f>
        <v>0</v>
      </c>
      <c r="P141" s="166">
        <f>N141-K141</f>
        <v>-12.031361368496007</v>
      </c>
      <c r="Q141" s="152">
        <f>N141/K141</f>
        <v>0.86163934426229594</v>
      </c>
      <c r="R141" s="276">
        <f>Q157</f>
        <v>0.86092604997883293</v>
      </c>
      <c r="S141" s="167">
        <v>0.70833333333333337</v>
      </c>
      <c r="T141" s="168">
        <v>0.75069444444444444</v>
      </c>
      <c r="U141" s="169"/>
      <c r="V141" s="170">
        <v>60.999999999999943</v>
      </c>
      <c r="W141" s="87"/>
      <c r="X141" s="88"/>
      <c r="Y141" s="279"/>
      <c r="Z141" s="280"/>
      <c r="AA141" s="109">
        <f>M141-J141</f>
        <v>-276.72131147540813</v>
      </c>
      <c r="AB141" s="152">
        <f>M141/J141</f>
        <v>0.86163934426229594</v>
      </c>
      <c r="AC141" s="352">
        <f>AB157</f>
        <v>0.86092604997883293</v>
      </c>
    </row>
    <row r="142" spans="1:29" ht="15.75" customHeight="1">
      <c r="A142" s="271"/>
      <c r="B142" s="153" t="s">
        <v>169</v>
      </c>
      <c r="C142" s="260" t="s">
        <v>202</v>
      </c>
      <c r="D142" s="261"/>
      <c r="E142" s="93">
        <v>56.87</v>
      </c>
      <c r="F142" s="104">
        <v>1459</v>
      </c>
      <c r="G142" s="95">
        <f t="shared" si="63"/>
        <v>82973.33</v>
      </c>
      <c r="H142" s="96"/>
      <c r="I142" s="97">
        <v>23</v>
      </c>
      <c r="J142" s="98">
        <v>2000</v>
      </c>
      <c r="K142" s="99">
        <f t="shared" ref="K142:K143" si="64">J142/I142</f>
        <v>86.956521739130437</v>
      </c>
      <c r="L142" s="100">
        <v>23</v>
      </c>
      <c r="M142" s="98">
        <f>F142/V142*60</f>
        <v>1717.0317097090594</v>
      </c>
      <c r="N142" s="99">
        <f>M142/L142</f>
        <v>74.653552596046069</v>
      </c>
      <c r="O142" s="101">
        <f>L142-I142</f>
        <v>0</v>
      </c>
      <c r="P142" s="102">
        <f>N142-K142</f>
        <v>-12.302969143084368</v>
      </c>
      <c r="Q142" s="103">
        <f>N142/K142</f>
        <v>0.85851585485452975</v>
      </c>
      <c r="R142" s="277"/>
      <c r="S142" s="1">
        <v>0.75626157407407413</v>
      </c>
      <c r="T142" s="2">
        <v>0.79166666666666663</v>
      </c>
      <c r="U142" s="104">
        <v>8.0166666666667474</v>
      </c>
      <c r="V142" s="105">
        <v>50.983333333333206</v>
      </c>
      <c r="W142" s="106"/>
      <c r="X142" s="107"/>
      <c r="Y142" s="262"/>
      <c r="Z142" s="263"/>
      <c r="AA142" s="111">
        <f>M142-J142</f>
        <v>-282.96829029094056</v>
      </c>
      <c r="AB142" s="103">
        <f>M142/J142</f>
        <v>0.85851585485452975</v>
      </c>
      <c r="AC142" s="294"/>
    </row>
    <row r="143" spans="1:29" ht="15.75" customHeight="1">
      <c r="A143" s="271"/>
      <c r="B143" s="153" t="s">
        <v>169</v>
      </c>
      <c r="C143" s="260" t="s">
        <v>203</v>
      </c>
      <c r="D143" s="261"/>
      <c r="E143" s="93">
        <v>47.6</v>
      </c>
      <c r="F143" s="104">
        <v>1754</v>
      </c>
      <c r="G143" s="95">
        <f t="shared" si="63"/>
        <v>83490.400000000009</v>
      </c>
      <c r="H143" s="96"/>
      <c r="I143" s="97">
        <v>23</v>
      </c>
      <c r="J143" s="98">
        <v>2000</v>
      </c>
      <c r="K143" s="99">
        <f t="shared" si="64"/>
        <v>86.956521739130437</v>
      </c>
      <c r="L143" s="100">
        <v>23</v>
      </c>
      <c r="M143" s="98">
        <f>F143/V143*60</f>
        <v>1725.2459016393459</v>
      </c>
      <c r="N143" s="99">
        <f>M143/L143</f>
        <v>75.010691375623736</v>
      </c>
      <c r="O143" s="101">
        <f>L143-I143</f>
        <v>0</v>
      </c>
      <c r="P143" s="102">
        <f>N143-K143</f>
        <v>-11.945830363506701</v>
      </c>
      <c r="Q143" s="103">
        <f>N143/K143</f>
        <v>0.862622950819673</v>
      </c>
      <c r="R143" s="277"/>
      <c r="S143" s="1">
        <v>0.7944444444444444</v>
      </c>
      <c r="T143" s="2">
        <v>0.83680555555555547</v>
      </c>
      <c r="U143" s="104">
        <v>3.9999999999999858</v>
      </c>
      <c r="V143" s="105">
        <v>60.999999999999943</v>
      </c>
      <c r="W143" s="106"/>
      <c r="X143" s="107"/>
      <c r="Y143" s="262"/>
      <c r="Z143" s="263"/>
      <c r="AA143" s="111">
        <f>M143-J143</f>
        <v>-274.7540983606541</v>
      </c>
      <c r="AB143" s="103">
        <f>M143/J143</f>
        <v>0.862622950819673</v>
      </c>
      <c r="AC143" s="294"/>
    </row>
    <row r="144" spans="1:29" ht="15.75" customHeight="1">
      <c r="A144" s="271"/>
      <c r="B144" s="153"/>
      <c r="C144" s="260"/>
      <c r="D144" s="261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94"/>
    </row>
    <row r="145" spans="1:29" ht="15.75" customHeight="1">
      <c r="A145" s="272"/>
      <c r="B145" s="153"/>
      <c r="C145" s="260"/>
      <c r="D145" s="261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94"/>
    </row>
    <row r="146" spans="1:29" ht="15.75" customHeight="1">
      <c r="A146" s="272"/>
      <c r="B146" s="153"/>
      <c r="C146" s="260"/>
      <c r="D146" s="261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94"/>
    </row>
    <row r="147" spans="1:29" ht="15.75" customHeight="1">
      <c r="A147" s="272"/>
      <c r="B147" s="153"/>
      <c r="C147" s="260"/>
      <c r="D147" s="261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94"/>
    </row>
    <row r="148" spans="1:29" ht="15.75" customHeight="1">
      <c r="A148" s="272"/>
      <c r="B148" s="153"/>
      <c r="C148" s="260"/>
      <c r="D148" s="261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94"/>
    </row>
    <row r="149" spans="1:29" ht="15.75" customHeight="1">
      <c r="A149" s="272"/>
      <c r="B149" s="153"/>
      <c r="C149" s="260"/>
      <c r="D149" s="261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94"/>
    </row>
    <row r="150" spans="1:29" ht="15.75" customHeight="1">
      <c r="A150" s="272"/>
      <c r="B150" s="153"/>
      <c r="C150" s="260"/>
      <c r="D150" s="261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94"/>
    </row>
    <row r="151" spans="1:29" ht="15.75" customHeight="1">
      <c r="A151" s="272"/>
      <c r="B151" s="153"/>
      <c r="C151" s="260"/>
      <c r="D151" s="261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07"/>
      <c r="Y151" s="262"/>
      <c r="Z151" s="263"/>
      <c r="AA151" s="111"/>
      <c r="AB151" s="103"/>
      <c r="AC151" s="294"/>
    </row>
    <row r="152" spans="1:29" ht="15.75" customHeight="1">
      <c r="A152" s="272"/>
      <c r="B152" s="153"/>
      <c r="C152" s="260"/>
      <c r="D152" s="261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07"/>
      <c r="Y152" s="262"/>
      <c r="Z152" s="263"/>
      <c r="AA152" s="111"/>
      <c r="AB152" s="103"/>
      <c r="AC152" s="294"/>
    </row>
    <row r="153" spans="1:29" ht="15.75" customHeight="1">
      <c r="A153" s="272"/>
      <c r="B153" s="153"/>
      <c r="C153" s="260"/>
      <c r="D153" s="261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07"/>
      <c r="Y153" s="262"/>
      <c r="Z153" s="263"/>
      <c r="AA153" s="111"/>
      <c r="AB153" s="103"/>
      <c r="AC153" s="294"/>
    </row>
    <row r="154" spans="1:29" ht="15.75" customHeight="1">
      <c r="A154" s="272"/>
      <c r="B154" s="153"/>
      <c r="C154" s="260"/>
      <c r="D154" s="261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84"/>
      <c r="X154" s="185"/>
      <c r="Y154" s="262"/>
      <c r="Z154" s="263"/>
      <c r="AA154" s="111"/>
      <c r="AB154" s="103"/>
      <c r="AC154" s="294"/>
    </row>
    <row r="155" spans="1:29" ht="15.75" customHeight="1">
      <c r="A155" s="272"/>
      <c r="B155" s="153"/>
      <c r="C155" s="260"/>
      <c r="D155" s="261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86"/>
      <c r="X155" s="187"/>
      <c r="Y155" s="262"/>
      <c r="Z155" s="263"/>
      <c r="AA155" s="111"/>
      <c r="AB155" s="103"/>
      <c r="AC155" s="294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"/>
      <c r="T156" s="2"/>
      <c r="U156" s="129"/>
      <c r="V156" s="105"/>
      <c r="W156" s="186"/>
      <c r="X156" s="187"/>
      <c r="Y156" s="262"/>
      <c r="Z156" s="263"/>
      <c r="AA156" s="111"/>
      <c r="AB156" s="103"/>
      <c r="AC156" s="294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65">AVERAGE(I141:I156)</f>
        <v>23</v>
      </c>
      <c r="J157" s="138">
        <f t="shared" si="65"/>
        <v>2000</v>
      </c>
      <c r="K157" s="139">
        <f t="shared" ref="K157" si="66">J157/I157</f>
        <v>86.956521739130437</v>
      </c>
      <c r="L157" s="137">
        <f t="shared" ref="L157:M157" si="67">AVERAGE(L141:L156)</f>
        <v>23</v>
      </c>
      <c r="M157" s="138">
        <f t="shared" si="67"/>
        <v>1721.8520999576658</v>
      </c>
      <c r="N157" s="139">
        <f>M157/L157</f>
        <v>74.863134780768078</v>
      </c>
      <c r="O157" s="140">
        <f>L157-I157</f>
        <v>0</v>
      </c>
      <c r="P157" s="141">
        <f>N157-K157</f>
        <v>-12.093386958362359</v>
      </c>
      <c r="Q157" s="142">
        <f>N157/K157</f>
        <v>0.86092604997883293</v>
      </c>
      <c r="R157" s="278"/>
      <c r="S157" s="143">
        <f>S141</f>
        <v>0.70833333333333337</v>
      </c>
      <c r="T157" s="144">
        <f>INDEX(T141:T156,COUNTA(T141:T156))</f>
        <v>0.83680555555555547</v>
      </c>
      <c r="U157" s="145"/>
      <c r="V157" s="156"/>
      <c r="W157" s="188"/>
      <c r="X157" s="189"/>
      <c r="Y157" s="265"/>
      <c r="Z157" s="266"/>
      <c r="AA157" s="157">
        <f>M157-J157</f>
        <v>-278.14790004233419</v>
      </c>
      <c r="AB157" s="142">
        <f>M157/J157</f>
        <v>0.86092604997883293</v>
      </c>
      <c r="AC157" s="295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57">
    <cfRule type="cellIs" dxfId="122" priority="2" operator="greaterThan">
      <formula>0</formula>
    </cfRule>
  </conditionalFormatting>
  <conditionalFormatting sqref="P5:P157 AA5:AA157">
    <cfRule type="cellIs" dxfId="121" priority="5" operator="lessThan">
      <formula>0</formula>
    </cfRule>
  </conditionalFormatting>
  <conditionalFormatting sqref="Q5:Q157 AB5:AB157">
    <cfRule type="cellIs" dxfId="120" priority="3" operator="greaterThan">
      <formula>1</formula>
    </cfRule>
    <cfRule type="cellIs" dxfId="119" priority="4" operator="lessThan">
      <formula>0.8</formula>
    </cfRule>
  </conditionalFormatting>
  <conditionalFormatting sqref="R5:R157 AC124:AC141">
    <cfRule type="cellIs" dxfId="118" priority="6" operator="lessThan">
      <formula>0.8</formula>
    </cfRule>
  </conditionalFormatting>
  <conditionalFormatting sqref="AC5:AC22 AC56:AC91">
    <cfRule type="cellIs" dxfId="117" priority="8" operator="lessThan">
      <formula>0.8</formula>
    </cfRule>
  </conditionalFormatting>
  <conditionalFormatting sqref="AC39">
    <cfRule type="cellIs" dxfId="116" priority="11" operator="lessThan">
      <formula>0.8</formula>
    </cfRule>
  </conditionalFormatting>
  <conditionalFormatting sqref="AC54">
    <cfRule type="cellIs" dxfId="115" priority="10" operator="lessThan">
      <formula>0.8</formula>
    </cfRule>
  </conditionalFormatting>
  <conditionalFormatting sqref="AC97:AC105">
    <cfRule type="cellIs" dxfId="114" priority="9" operator="lessThan">
      <formula>0.8</formula>
    </cfRule>
  </conditionalFormatting>
  <conditionalFormatting sqref="AC107:AC112">
    <cfRule type="cellIs" dxfId="113" priority="7" operator="lessThan">
      <formula>0.8</formula>
    </cfRule>
  </conditionalFormatting>
  <conditionalFormatting sqref="AC156">
    <cfRule type="cellIs" dxfId="112" priority="1" operator="lessThan">
      <formula>0.8</formula>
    </cfRule>
  </conditionalFormatting>
  <dataValidations count="1">
    <dataValidation type="list" allowBlank="1" showInputMessage="1" showErrorMessage="1" sqref="Y5:Z157" xr:uid="{A2416DCE-1C8E-4FE8-B10B-3E88BD775D18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E761-6896-4779-8A5F-0A15A5F10E74}">
  <sheetPr>
    <tabColor theme="9" tint="0.59999389629810485"/>
  </sheetPr>
  <dimension ref="B1:AR36"/>
  <sheetViews>
    <sheetView zoomScale="70" zoomScaleNormal="70" workbookViewId="0">
      <selection activeCell="Y33" sqref="Y33:Z33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230</v>
      </c>
      <c r="D3" s="249"/>
      <c r="E3" s="7" t="s">
        <v>2</v>
      </c>
      <c r="F3" s="250">
        <f>'0904(18度C)'!D1+'0904(4度C)'!D1</f>
        <v>230570</v>
      </c>
      <c r="G3" s="251"/>
      <c r="H3" s="7" t="s">
        <v>3</v>
      </c>
      <c r="I3" s="252">
        <f>'0904(18度C)'!F1+'0904(4度C)'!F1</f>
        <v>6925705.3300000001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467.06187667831887</v>
      </c>
      <c r="F6" s="227" t="e">
        <f>AVERAGE(#REF!,D13:K13)</f>
        <v>#REF!</v>
      </c>
      <c r="G6" s="228">
        <f>AVERAGE(D13:K13)</f>
        <v>174.78704722767699</v>
      </c>
      <c r="H6" s="229"/>
      <c r="I6" s="228">
        <f>AVERAGE(L13:O13)</f>
        <v>94.325718496683862</v>
      </c>
      <c r="J6" s="229"/>
      <c r="K6" s="228">
        <f>AVERAGE(D27:O27)</f>
        <v>614.16247430946589</v>
      </c>
      <c r="L6" s="229"/>
      <c r="M6" s="228">
        <f>AVERAGE(P27:X27)</f>
        <v>760.67719986160762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400.03121108887132</v>
      </c>
      <c r="F7" s="231" t="e">
        <f>AVERAGE(#REF!,D14:K14)</f>
        <v>#REF!</v>
      </c>
      <c r="G7" s="218">
        <f>AVERAGE(D14:K14)</f>
        <v>150.51185481166584</v>
      </c>
      <c r="H7" s="219"/>
      <c r="I7" s="218">
        <f>AVERAGE(L14:O14)</f>
        <v>80.756883463991841</v>
      </c>
      <c r="J7" s="219"/>
      <c r="K7" s="218">
        <f>AVERAGE(D28:O28)</f>
        <v>525.18730727012371</v>
      </c>
      <c r="L7" s="219"/>
      <c r="M7" s="218">
        <f>AVERAGE(P28:X28)</f>
        <v>651.54645707577629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0.85884126679200146</v>
      </c>
      <c r="F8" s="223" t="e">
        <f>AVERAGE(D15:K15,#REF!)</f>
        <v>#REF!</v>
      </c>
      <c r="G8" s="224">
        <f>AVERAGE(D15:K15)</f>
        <v>0.86318857414733563</v>
      </c>
      <c r="H8" s="225"/>
      <c r="I8" s="224">
        <f>AVERAGE(L15:O15)</f>
        <v>0.8564833641227847</v>
      </c>
      <c r="J8" s="225"/>
      <c r="K8" s="224">
        <f>AVERAGE(D29:O29)</f>
        <v>0.85512026562856225</v>
      </c>
      <c r="L8" s="225"/>
      <c r="M8" s="224">
        <f>AVERAGE(P29:X29)</f>
        <v>0.85889654379119562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79.47019867549669</v>
      </c>
      <c r="F13" s="24">
        <v>82.10526315789474</v>
      </c>
      <c r="G13" s="24">
        <v>84.507042253521121</v>
      </c>
      <c r="H13" s="24">
        <v>178.02197802197801</v>
      </c>
      <c r="I13" s="24">
        <v>250.92</v>
      </c>
      <c r="J13" s="24" t="s">
        <v>36</v>
      </c>
      <c r="K13" s="54">
        <v>433.33333333333331</v>
      </c>
      <c r="L13" s="23" t="s">
        <v>36</v>
      </c>
      <c r="M13" s="66">
        <v>101.69491525423729</v>
      </c>
      <c r="N13" s="24">
        <v>86.956521739130437</v>
      </c>
      <c r="O13" s="25" t="s">
        <v>36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101.06952891549118</v>
      </c>
      <c r="E14" s="28">
        <v>68.255098142759238</v>
      </c>
      <c r="F14" s="28">
        <v>70.82791164727567</v>
      </c>
      <c r="G14" s="28">
        <v>73.200343657226455</v>
      </c>
      <c r="H14" s="28">
        <v>152.72756242990306</v>
      </c>
      <c r="I14" s="28">
        <v>216.49046097491001</v>
      </c>
      <c r="J14" s="28" t="s">
        <v>36</v>
      </c>
      <c r="K14" s="55">
        <v>371.01207791409519</v>
      </c>
      <c r="L14" s="27" t="s">
        <v>36</v>
      </c>
      <c r="M14" s="67">
        <v>86.664954855745592</v>
      </c>
      <c r="N14" s="28">
        <v>74.848812072238076</v>
      </c>
      <c r="O14" s="29" t="s">
        <v>36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0.87770906689768646</v>
      </c>
      <c r="E15" s="32">
        <f t="shared" si="0"/>
        <v>0.85887665162972038</v>
      </c>
      <c r="F15" s="32">
        <f t="shared" si="0"/>
        <v>0.8626476418578447</v>
      </c>
      <c r="G15" s="32">
        <f t="shared" si="0"/>
        <v>0.86620406661051308</v>
      </c>
      <c r="H15" s="32">
        <f t="shared" si="0"/>
        <v>0.85791408525439372</v>
      </c>
      <c r="I15" s="32">
        <f t="shared" si="0"/>
        <v>0.86278678851789425</v>
      </c>
      <c r="J15" s="32" t="s">
        <v>36</v>
      </c>
      <c r="K15" s="56">
        <f t="shared" ref="K15" si="1">K14/K13</f>
        <v>0.85618171826329659</v>
      </c>
      <c r="L15" s="31" t="s">
        <v>36</v>
      </c>
      <c r="M15" s="68">
        <f t="shared" ref="M15:N15" si="2">M14/M13</f>
        <v>0.8522053894148317</v>
      </c>
      <c r="N15" s="32">
        <f t="shared" si="2"/>
        <v>0.8607613388307378</v>
      </c>
      <c r="O15" s="33" t="s">
        <v>36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0.25003472222222223</v>
      </c>
      <c r="E16" s="2">
        <v>0.25</v>
      </c>
      <c r="F16" s="2">
        <v>0.2502314814814815</v>
      </c>
      <c r="G16" s="2">
        <v>0.29166666666666669</v>
      </c>
      <c r="H16" s="2">
        <v>0.16666666666666666</v>
      </c>
      <c r="I16" s="2">
        <v>0.25027777777777777</v>
      </c>
      <c r="J16" s="2" t="s">
        <v>36</v>
      </c>
      <c r="K16" s="3">
        <v>0.31597222222222215</v>
      </c>
      <c r="L16" s="1" t="s">
        <v>36</v>
      </c>
      <c r="M16" s="69">
        <v>0.70833333333333337</v>
      </c>
      <c r="N16" s="2">
        <v>0.70856481481481481</v>
      </c>
      <c r="O16" s="4" t="s">
        <v>36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0.52847222222222223</v>
      </c>
      <c r="E17" s="2">
        <v>0.60283564814814816</v>
      </c>
      <c r="F17" s="2">
        <v>0.552337962962963</v>
      </c>
      <c r="G17" s="2">
        <v>0.58403935185185185</v>
      </c>
      <c r="H17" s="2">
        <v>0.64861111111111092</v>
      </c>
      <c r="I17" s="2">
        <v>0.54655092592592591</v>
      </c>
      <c r="J17" s="2" t="s">
        <v>36</v>
      </c>
      <c r="K17" s="3">
        <v>0.47368055555555555</v>
      </c>
      <c r="L17" s="1" t="s">
        <v>36</v>
      </c>
      <c r="M17" s="69">
        <v>0.82986111111111116</v>
      </c>
      <c r="N17" s="2">
        <v>0.84267361111111116</v>
      </c>
      <c r="O17" s="4" t="s">
        <v>36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25.166666666666668</v>
      </c>
      <c r="F18" s="35">
        <v>23.75</v>
      </c>
      <c r="G18" s="35">
        <v>23.666666666666668</v>
      </c>
      <c r="H18" s="35">
        <v>20.222222222222221</v>
      </c>
      <c r="I18" s="35">
        <v>12.5</v>
      </c>
      <c r="J18" s="35" t="s">
        <v>36</v>
      </c>
      <c r="K18" s="57">
        <v>6</v>
      </c>
      <c r="L18" s="34" t="s">
        <v>36</v>
      </c>
      <c r="M18" s="70">
        <v>19.666666666666668</v>
      </c>
      <c r="N18" s="35">
        <v>23</v>
      </c>
      <c r="O18" s="36" t="s">
        <v>36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1023.5294117647059</v>
      </c>
      <c r="O27" s="24">
        <v>845.4545454545455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840</v>
      </c>
      <c r="U27" s="24" t="s">
        <v>36</v>
      </c>
      <c r="V27" s="24">
        <v>761.53846153846155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165.03374319201717</v>
      </c>
      <c r="E28" s="28" t="s">
        <v>36</v>
      </c>
      <c r="F28" s="28" t="s">
        <v>36</v>
      </c>
      <c r="G28" s="28">
        <v>223.62542590342514</v>
      </c>
      <c r="H28" s="28">
        <v>361.41725083815896</v>
      </c>
      <c r="I28" s="28" t="s">
        <v>36</v>
      </c>
      <c r="J28" s="28">
        <v>595.38461538461559</v>
      </c>
      <c r="K28" s="28" t="s">
        <v>36</v>
      </c>
      <c r="L28" s="28" t="s">
        <v>36</v>
      </c>
      <c r="M28" s="28">
        <v>748.783207330197</v>
      </c>
      <c r="N28" s="28">
        <v>865.78244906783027</v>
      </c>
      <c r="O28" s="28">
        <v>716.28445917462159</v>
      </c>
      <c r="P28" s="27">
        <v>193.86449676525038</v>
      </c>
      <c r="Q28" s="28" t="s">
        <v>36</v>
      </c>
      <c r="R28" s="28" t="s">
        <v>36</v>
      </c>
      <c r="S28" s="28">
        <v>601.00958372960702</v>
      </c>
      <c r="T28" s="28">
        <v>717.92951972162075</v>
      </c>
      <c r="U28" s="28" t="s">
        <v>36</v>
      </c>
      <c r="V28" s="28">
        <v>656.19276236059545</v>
      </c>
      <c r="W28" s="28">
        <v>1005.8967362495191</v>
      </c>
      <c r="X28" s="29">
        <v>734.38564362806551</v>
      </c>
    </row>
    <row r="29" spans="2:44" ht="40.15" customHeight="1">
      <c r="B29" s="206"/>
      <c r="C29" s="30" t="s">
        <v>38</v>
      </c>
      <c r="D29" s="32">
        <f>D28/D27</f>
        <v>0.85718717820479429</v>
      </c>
      <c r="E29" s="32" t="s">
        <v>36</v>
      </c>
      <c r="F29" s="32" t="s">
        <v>36</v>
      </c>
      <c r="G29" s="32">
        <f>G28/G27</f>
        <v>0.85723079929646306</v>
      </c>
      <c r="H29" s="32">
        <f>H28/H27</f>
        <v>0.83403980962652069</v>
      </c>
      <c r="I29" s="32" t="s">
        <v>36</v>
      </c>
      <c r="J29" s="32">
        <f>J28/J27</f>
        <v>0.88205128205128236</v>
      </c>
      <c r="K29" s="32" t="s">
        <v>36</v>
      </c>
      <c r="L29" s="32" t="s">
        <v>36</v>
      </c>
      <c r="M29" s="32">
        <f>M28/M27</f>
        <v>0.8622352084408329</v>
      </c>
      <c r="N29" s="32">
        <f>N28/N27</f>
        <v>0.8458794042616733</v>
      </c>
      <c r="O29" s="32">
        <f>O28/O27</f>
        <v>0.84721817751836959</v>
      </c>
      <c r="P29" s="31">
        <f>P28/P27</f>
        <v>0.85532791817925768</v>
      </c>
      <c r="Q29" s="32" t="s">
        <v>36</v>
      </c>
      <c r="R29" s="32" t="s">
        <v>36</v>
      </c>
      <c r="S29" s="32">
        <f>S28/S27</f>
        <v>0.89038456848830672</v>
      </c>
      <c r="T29" s="32">
        <f>T28/T27</f>
        <v>0.85467799966859614</v>
      </c>
      <c r="U29" s="32" t="s">
        <v>36</v>
      </c>
      <c r="V29" s="32">
        <f>V28/V27</f>
        <v>0.86166726370583235</v>
      </c>
      <c r="W29" s="32">
        <f>W28/W27</f>
        <v>0.8382472802079326</v>
      </c>
      <c r="X29" s="33">
        <f>X28/X27</f>
        <v>0.8530742324972479</v>
      </c>
    </row>
    <row r="30" spans="2:44" ht="17.25" customHeight="1">
      <c r="B30" s="207" t="s">
        <v>39</v>
      </c>
      <c r="C30" s="15" t="s">
        <v>40</v>
      </c>
      <c r="D30" s="2">
        <v>0.37430555555555556</v>
      </c>
      <c r="E30" s="2" t="s">
        <v>36</v>
      </c>
      <c r="F30" s="2" t="s">
        <v>36</v>
      </c>
      <c r="G30" s="2">
        <v>0.31269675925925927</v>
      </c>
      <c r="H30" s="2">
        <v>0.25</v>
      </c>
      <c r="I30" s="2" t="s">
        <v>36</v>
      </c>
      <c r="J30" s="2">
        <v>0.25017361111111114</v>
      </c>
      <c r="K30" s="2" t="s">
        <v>36</v>
      </c>
      <c r="L30" s="2" t="s">
        <v>36</v>
      </c>
      <c r="M30" s="2">
        <v>0.16696759259259258</v>
      </c>
      <c r="N30" s="2">
        <v>0.16689814814814816</v>
      </c>
      <c r="O30" s="2">
        <v>0.16666666666666666</v>
      </c>
      <c r="P30" s="1">
        <v>0.70839120370370368</v>
      </c>
      <c r="Q30" s="2" t="s">
        <v>36</v>
      </c>
      <c r="R30" s="2" t="s">
        <v>36</v>
      </c>
      <c r="S30" s="2">
        <v>0.7085069444444444</v>
      </c>
      <c r="T30" s="2">
        <v>0.7083680555555556</v>
      </c>
      <c r="U30" s="2" t="s">
        <v>36</v>
      </c>
      <c r="V30" s="2">
        <v>0.70833333333333337</v>
      </c>
      <c r="W30" s="2">
        <v>0.70833333333333337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0.45208333333333334</v>
      </c>
      <c r="E31" s="2" t="s">
        <v>36</v>
      </c>
      <c r="F31" s="2" t="s">
        <v>36</v>
      </c>
      <c r="G31" s="2">
        <v>0.37362268518518521</v>
      </c>
      <c r="H31" s="2">
        <v>0.31319444444444444</v>
      </c>
      <c r="I31" s="2" t="s">
        <v>36</v>
      </c>
      <c r="J31" s="2">
        <v>0.34722222222222221</v>
      </c>
      <c r="K31" s="2" t="s">
        <v>36</v>
      </c>
      <c r="L31" s="2" t="s">
        <v>36</v>
      </c>
      <c r="M31" s="2">
        <v>0.40972222222222215</v>
      </c>
      <c r="N31" s="2">
        <v>0.46266203703703701</v>
      </c>
      <c r="O31" s="2">
        <v>0.45233796296296297</v>
      </c>
      <c r="P31" s="1">
        <v>0.85015046296296293</v>
      </c>
      <c r="Q31" s="2" t="s">
        <v>36</v>
      </c>
      <c r="R31" s="2" t="s">
        <v>36</v>
      </c>
      <c r="S31" s="2">
        <v>0.86671296296296296</v>
      </c>
      <c r="T31" s="2">
        <v>0.88966435185185189</v>
      </c>
      <c r="U31" s="2" t="s">
        <v>36</v>
      </c>
      <c r="V31" s="2">
        <v>0.89534722222222218</v>
      </c>
      <c r="W31" s="2">
        <v>0.97499999999999998</v>
      </c>
      <c r="X31" s="4">
        <v>0.97499999999999976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3.4</v>
      </c>
      <c r="O32" s="35">
        <v>3.6666666666666665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3.75</v>
      </c>
      <c r="U32" s="2" t="s">
        <v>36</v>
      </c>
      <c r="V32" s="35">
        <v>4.333333333333333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219D-AE31-49A2-BE25-A381087EF4C5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Y33" sqref="Y33:Z33"/>
      <selection pane="bottomLeft" activeCell="Y33" sqref="Y33:Z3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133324</v>
      </c>
      <c r="E1" s="77" t="s">
        <v>3</v>
      </c>
      <c r="F1" s="78">
        <f>SUM(G5:G225)</f>
        <v>2682068.89</v>
      </c>
      <c r="G1" s="79" t="s">
        <v>73</v>
      </c>
      <c r="H1" s="80">
        <f>L21+L38+L55+L72+L89+L106+L123+L140+L157+L174+L191+L208+L225</f>
        <v>82.783333333333317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45904</v>
      </c>
      <c r="B2" s="326"/>
      <c r="C2" s="82" t="s">
        <v>34</v>
      </c>
      <c r="D2" s="83">
        <f>AVERAGE(N21,N38,N55,N72,N89,N106,N123,N140,N157,N174,N191,N208,N225)</f>
        <v>583.50691487273264</v>
      </c>
      <c r="E2" s="83" t="s">
        <v>80</v>
      </c>
      <c r="F2" s="84">
        <f>F1/D1</f>
        <v>20.116924859740184</v>
      </c>
      <c r="G2" s="85" t="s">
        <v>81</v>
      </c>
      <c r="H2" s="86">
        <f>COUNT(H5:H225)</f>
        <v>3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2500</v>
      </c>
      <c r="G5" s="95">
        <f t="shared" ref="G5:G6" si="0">E5*F5</f>
        <v>74625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2805.4862842892771</v>
      </c>
      <c r="N5" s="99">
        <f>M5/L5</f>
        <v>165.02860495819277</v>
      </c>
      <c r="O5" s="101">
        <f>L5-I5</f>
        <v>0</v>
      </c>
      <c r="P5" s="102">
        <f>N5-K5</f>
        <v>-27.500806806513111</v>
      </c>
      <c r="Q5" s="103">
        <f>N5/K5</f>
        <v>0.85716049015865481</v>
      </c>
      <c r="R5" s="277">
        <f>Q21</f>
        <v>0.85718717820479429</v>
      </c>
      <c r="S5" s="1">
        <v>0.37430555555555556</v>
      </c>
      <c r="T5" s="2">
        <v>0.41143518518518518</v>
      </c>
      <c r="U5" s="104">
        <v>6.9999999999999751</v>
      </c>
      <c r="V5" s="105">
        <v>53.466666666666654</v>
      </c>
      <c r="W5" s="106"/>
      <c r="X5" s="107"/>
      <c r="Y5" s="279"/>
      <c r="Z5" s="280"/>
      <c r="AA5" s="109">
        <f>M5-J5</f>
        <v>-467.51371571072286</v>
      </c>
      <c r="AB5" s="110">
        <f>M5/J5</f>
        <v>0.85716049015865481</v>
      </c>
      <c r="AC5" s="292">
        <f>AB21</f>
        <v>0.85718717820479429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2423</v>
      </c>
      <c r="G6" s="95">
        <f t="shared" si="0"/>
        <v>71526.959999999992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2805.6609842393063</v>
      </c>
      <c r="N6" s="99">
        <f>M6/L6</f>
        <v>165.03888142584154</v>
      </c>
      <c r="O6" s="101">
        <f>L6-I6</f>
        <v>0</v>
      </c>
      <c r="P6" s="102">
        <f>N6-K6</f>
        <v>-27.490530338864346</v>
      </c>
      <c r="Q6" s="103">
        <f>N6/K6</f>
        <v>0.85721386625093376</v>
      </c>
      <c r="R6" s="277"/>
      <c r="S6" s="1">
        <v>0.41609953703703706</v>
      </c>
      <c r="T6" s="2">
        <v>0.45208333333333334</v>
      </c>
      <c r="U6" s="104">
        <v>6.7166666666667041</v>
      </c>
      <c r="V6" s="105">
        <v>51.816666666666642</v>
      </c>
      <c r="W6" s="106">
        <v>0.45208333333333334</v>
      </c>
      <c r="X6" s="107">
        <v>0.48982638888888891</v>
      </c>
      <c r="Y6" s="262"/>
      <c r="Z6" s="263"/>
      <c r="AA6" s="111">
        <f>M6-J6</f>
        <v>-467.33901576069366</v>
      </c>
      <c r="AB6" s="112">
        <f>M6/J6</f>
        <v>0.85721386625093376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2805.5736342642917</v>
      </c>
      <c r="N21" s="139">
        <f>M21/L21</f>
        <v>165.03374319201717</v>
      </c>
      <c r="O21" s="140">
        <f>L21-I21</f>
        <v>0</v>
      </c>
      <c r="P21" s="141">
        <f>N21-K21</f>
        <v>-27.495668572688714</v>
      </c>
      <c r="Q21" s="142">
        <f>N21/K21</f>
        <v>0.85718717820479429</v>
      </c>
      <c r="R21" s="278"/>
      <c r="S21" s="143">
        <f>S5</f>
        <v>0.37430555555555556</v>
      </c>
      <c r="T21" s="144">
        <f>INDEX(T5:T20,COUNTA(T5:T20))</f>
        <v>0.45208333333333334</v>
      </c>
      <c r="U21" s="145"/>
      <c r="V21" s="145"/>
      <c r="W21" s="146"/>
      <c r="X21" s="147"/>
      <c r="Y21" s="265"/>
      <c r="Z21" s="266"/>
      <c r="AA21" s="148">
        <f>M21-J21</f>
        <v>-467.42636573570826</v>
      </c>
      <c r="AB21" s="149">
        <f>M21/J21</f>
        <v>0.85718717820479429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1360</v>
      </c>
      <c r="G22" s="95">
        <f t="shared" ref="G22:G23" si="5">E22*F22</f>
        <v>34707.199999999997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2571.4285714285729</v>
      </c>
      <c r="N22" s="99">
        <f>M22/L22</f>
        <v>214.28571428571442</v>
      </c>
      <c r="O22" s="101">
        <f>L22-I22</f>
        <v>0</v>
      </c>
      <c r="P22" s="102">
        <f>N22-K22</f>
        <v>-35.71428571428558</v>
      </c>
      <c r="Q22" s="103">
        <f>N22/K22</f>
        <v>0.85714285714285765</v>
      </c>
      <c r="R22" s="276">
        <f>Q38</f>
        <v>0.85723079929646306</v>
      </c>
      <c r="S22" s="1">
        <v>0.31269675925925927</v>
      </c>
      <c r="T22" s="2">
        <v>0.33473379629629629</v>
      </c>
      <c r="U22" s="104">
        <v>8.0833333333333712</v>
      </c>
      <c r="V22" s="105">
        <v>31.733333333333313</v>
      </c>
      <c r="W22" s="106"/>
      <c r="X22" s="151"/>
      <c r="Y22" s="279"/>
      <c r="Z22" s="280"/>
      <c r="AA22" s="109">
        <f>M22-J22</f>
        <v>-428.57142857142708</v>
      </c>
      <c r="AB22" s="152">
        <f>M22/J22</f>
        <v>0.85714285714285765</v>
      </c>
      <c r="AC22" s="267">
        <f>AB38</f>
        <v>0.85723079929646306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2089</v>
      </c>
      <c r="G23" s="95">
        <f t="shared" si="5"/>
        <v>53561.96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2571.956224350205</v>
      </c>
      <c r="N23" s="99">
        <f>M23/L23</f>
        <v>233.81420221365499</v>
      </c>
      <c r="O23" s="101">
        <f>L23-I23</f>
        <v>0</v>
      </c>
      <c r="P23" s="102">
        <f>N23-K23</f>
        <v>-38.913070513617754</v>
      </c>
      <c r="Q23" s="103">
        <f>N23/K23</f>
        <v>0.85731874145006826</v>
      </c>
      <c r="R23" s="277"/>
      <c r="S23" s="1">
        <v>0.33978009259259262</v>
      </c>
      <c r="T23" s="2">
        <v>0.37362268518518521</v>
      </c>
      <c r="U23" s="104">
        <v>7.2666666666667101</v>
      </c>
      <c r="V23" s="105">
        <v>48.733333333333334</v>
      </c>
      <c r="W23" s="106"/>
      <c r="X23" s="107"/>
      <c r="Y23" s="262"/>
      <c r="Z23" s="263"/>
      <c r="AA23" s="111">
        <f>M23-J23</f>
        <v>-428.04377564979495</v>
      </c>
      <c r="AB23" s="103">
        <f>M23/J23</f>
        <v>0.85731874145006837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2571.6923978893892</v>
      </c>
      <c r="N38" s="139">
        <f>M38/L38</f>
        <v>223.62542590342514</v>
      </c>
      <c r="O38" s="140">
        <f>L38-I38</f>
        <v>0</v>
      </c>
      <c r="P38" s="141">
        <f>N38-K38</f>
        <v>-37.244139313966173</v>
      </c>
      <c r="Q38" s="142">
        <f>N38/K38</f>
        <v>0.85723079929646306</v>
      </c>
      <c r="R38" s="278"/>
      <c r="S38" s="143">
        <f>S22</f>
        <v>0.31269675925925927</v>
      </c>
      <c r="T38" s="144">
        <f>INDEX(T22:T37,COUNTA(T22:T37))</f>
        <v>0.37362268518518521</v>
      </c>
      <c r="U38" s="145"/>
      <c r="V38" s="156"/>
      <c r="W38" s="135"/>
      <c r="X38" s="139"/>
      <c r="Y38" s="265"/>
      <c r="Z38" s="266"/>
      <c r="AA38" s="157">
        <f>M38-J38</f>
        <v>-428.30760211061079</v>
      </c>
      <c r="AB38" s="142">
        <f>M38/J38</f>
        <v>0.85723079929646306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1025</v>
      </c>
      <c r="G39" s="159">
        <f t="shared" ref="G39:G41" si="9">E39*F39</f>
        <v>14411.5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2170.5882352941176</v>
      </c>
      <c r="N39" s="163">
        <f>M39/L39</f>
        <v>361.76470588235293</v>
      </c>
      <c r="O39" s="165">
        <f>L39-I39</f>
        <v>0</v>
      </c>
      <c r="P39" s="166">
        <f>N39-K39</f>
        <v>-71.568627450980387</v>
      </c>
      <c r="Q39" s="152">
        <f>N39/K39</f>
        <v>0.83484162895927605</v>
      </c>
      <c r="R39" s="276">
        <f>Q55</f>
        <v>0.83403980962652069</v>
      </c>
      <c r="S39" s="167">
        <v>0.25</v>
      </c>
      <c r="T39" s="168">
        <v>0.26967592592592593</v>
      </c>
      <c r="U39" s="169"/>
      <c r="V39" s="170">
        <v>28.333333333333339</v>
      </c>
      <c r="W39" s="168"/>
      <c r="X39" s="171"/>
      <c r="Y39" s="279"/>
      <c r="Z39" s="280"/>
      <c r="AA39" s="109">
        <f>M39-J39</f>
        <v>-429.41176470588243</v>
      </c>
      <c r="AB39" s="152">
        <f>M39/J39</f>
        <v>0.83484162895927594</v>
      </c>
      <c r="AC39" s="267">
        <f>AB55</f>
        <v>0.83403980962652069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1166</v>
      </c>
      <c r="G40" s="95">
        <f t="shared" si="9"/>
        <v>17268.46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2174.922279792745</v>
      </c>
      <c r="N40" s="99">
        <f>M40/L40</f>
        <v>362.48704663212419</v>
      </c>
      <c r="O40" s="101">
        <f>L40-I40</f>
        <v>0</v>
      </c>
      <c r="P40" s="102">
        <f>N40-K40</f>
        <v>-70.846286701209124</v>
      </c>
      <c r="Q40" s="103">
        <f>N40/K40</f>
        <v>0.83650856915105587</v>
      </c>
      <c r="R40" s="277"/>
      <c r="S40" s="1">
        <v>0.27291666666666664</v>
      </c>
      <c r="T40" s="2">
        <v>0.29525462962962962</v>
      </c>
      <c r="U40" s="104">
        <v>4.6666666666666234</v>
      </c>
      <c r="V40" s="105">
        <v>32.166666666666686</v>
      </c>
      <c r="W40" s="106"/>
      <c r="X40" s="113"/>
      <c r="Y40" s="262"/>
      <c r="Z40" s="263"/>
      <c r="AA40" s="111">
        <f>M40-J40</f>
        <v>-425.07772020725497</v>
      </c>
      <c r="AB40" s="103">
        <f>M40/J40</f>
        <v>0.83650856915105576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705</v>
      </c>
      <c r="G41" s="95">
        <f t="shared" si="9"/>
        <v>12598.35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2160.0000000000005</v>
      </c>
      <c r="N41" s="99">
        <f>M41/L41</f>
        <v>360.00000000000006</v>
      </c>
      <c r="O41" s="101">
        <f>L41-I41</f>
        <v>0</v>
      </c>
      <c r="P41" s="102">
        <f>N41-K41</f>
        <v>-73.333333333333258</v>
      </c>
      <c r="Q41" s="103">
        <f>N41/K41</f>
        <v>0.83076923076923093</v>
      </c>
      <c r="R41" s="277"/>
      <c r="S41" s="1">
        <v>0.29959490740740741</v>
      </c>
      <c r="T41" s="2">
        <v>0.31319444444444444</v>
      </c>
      <c r="U41" s="104">
        <v>6.2500000000000178</v>
      </c>
      <c r="V41" s="105">
        <v>19.583333333333329</v>
      </c>
      <c r="W41" s="106"/>
      <c r="X41" s="113"/>
      <c r="Y41" s="262"/>
      <c r="Z41" s="263"/>
      <c r="AA41" s="111">
        <f>M41-J41</f>
        <v>-439.99999999999955</v>
      </c>
      <c r="AB41" s="103">
        <f>M41/J41</f>
        <v>0.83076923076923093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2168.5035050289539</v>
      </c>
      <c r="N55" s="139">
        <f>M55/L55</f>
        <v>361.41725083815896</v>
      </c>
      <c r="O55" s="140">
        <f>L55-I55</f>
        <v>0</v>
      </c>
      <c r="P55" s="141">
        <f>N55-K55</f>
        <v>-71.916082495174351</v>
      </c>
      <c r="Q55" s="142">
        <f>N55/K55</f>
        <v>0.83403980962652069</v>
      </c>
      <c r="R55" s="278"/>
      <c r="S55" s="143">
        <f>S39</f>
        <v>0.25</v>
      </c>
      <c r="T55" s="144">
        <f>INDEX(T39:T54,COUNTA(T39:T54))</f>
        <v>0.31319444444444444</v>
      </c>
      <c r="U55" s="145"/>
      <c r="V55" s="156"/>
      <c r="W55" s="135"/>
      <c r="X55" s="139"/>
      <c r="Y55" s="265"/>
      <c r="Z55" s="266"/>
      <c r="AA55" s="157">
        <f>M55-J55</f>
        <v>-431.4964949710461</v>
      </c>
      <c r="AB55" s="142">
        <f>M55/J55</f>
        <v>0.83403980962652069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5547</v>
      </c>
      <c r="G56" s="159">
        <f t="shared" ref="G56" si="14">E56*F56</f>
        <v>77824.41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2381.5384615384623</v>
      </c>
      <c r="N56" s="163">
        <f>M56/L56</f>
        <v>595.38461538461559</v>
      </c>
      <c r="O56" s="165">
        <f>L56-I56</f>
        <v>0</v>
      </c>
      <c r="P56" s="166">
        <f>N56-K56</f>
        <v>-79.615384615384414</v>
      </c>
      <c r="Q56" s="152">
        <f>N56/K56</f>
        <v>0.88205128205128236</v>
      </c>
      <c r="R56" s="276">
        <f>Q72</f>
        <v>0.88205128205128236</v>
      </c>
      <c r="S56" s="167">
        <v>0.25017361111111114</v>
      </c>
      <c r="T56" s="168">
        <v>0.34722222222222221</v>
      </c>
      <c r="U56" s="169"/>
      <c r="V56" s="170">
        <v>139.74999999999994</v>
      </c>
      <c r="W56" s="173"/>
      <c r="X56" s="151"/>
      <c r="Y56" s="279"/>
      <c r="Z56" s="280"/>
      <c r="AA56" s="109">
        <f>M56-J56</f>
        <v>-318.46153846153766</v>
      </c>
      <c r="AB56" s="152">
        <f>M56/J56</f>
        <v>0.88205128205128236</v>
      </c>
      <c r="AC56" s="267">
        <f>AB72</f>
        <v>0.88205128205128236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2381.5384615384623</v>
      </c>
      <c r="N72" s="139">
        <f t="shared" ref="N72:N77" si="18">M72/L72</f>
        <v>595.38461538461559</v>
      </c>
      <c r="O72" s="140">
        <f t="shared" ref="O72:O77" si="19">L72-I72</f>
        <v>0</v>
      </c>
      <c r="P72" s="141">
        <f t="shared" ref="P72:P77" si="20">N72-K72</f>
        <v>-79.615384615384414</v>
      </c>
      <c r="Q72" s="142">
        <f t="shared" ref="Q72:Q77" si="21">N72/K72</f>
        <v>0.88205128205128236</v>
      </c>
      <c r="R72" s="278"/>
      <c r="S72" s="143">
        <f>S56</f>
        <v>0.25017361111111114</v>
      </c>
      <c r="T72" s="144">
        <f>INDEX(T56:T71,COUNTA(T56:T71))</f>
        <v>0.34722222222222221</v>
      </c>
      <c r="U72" s="145"/>
      <c r="V72" s="156"/>
      <c r="W72" s="89"/>
      <c r="X72" s="91"/>
      <c r="Y72" s="265"/>
      <c r="Z72" s="266"/>
      <c r="AA72" s="157">
        <f t="shared" ref="AA72:AA77" si="22">M72-J72</f>
        <v>-318.46153846153766</v>
      </c>
      <c r="AB72" s="142">
        <f t="shared" ref="AB72:AB77" si="23">M72/J72</f>
        <v>0.88205128205128236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1539</v>
      </c>
      <c r="G73" s="159">
        <f t="shared" ref="G73:G77" si="24">E73*F73</f>
        <v>33011.549999999996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2833.9641943733991</v>
      </c>
      <c r="N73" s="163">
        <f t="shared" si="18"/>
        <v>944.6547314577997</v>
      </c>
      <c r="O73" s="165">
        <f t="shared" si="19"/>
        <v>0</v>
      </c>
      <c r="P73" s="166">
        <f t="shared" si="20"/>
        <v>-155.3452685422003</v>
      </c>
      <c r="Q73" s="152">
        <f t="shared" si="21"/>
        <v>0.85877702859799976</v>
      </c>
      <c r="R73" s="276">
        <f>Q89</f>
        <v>0.8622352084408329</v>
      </c>
      <c r="S73" s="167">
        <v>0.16696759259259258</v>
      </c>
      <c r="T73" s="168">
        <v>0.18959490740740742</v>
      </c>
      <c r="U73" s="169"/>
      <c r="V73" s="170">
        <v>32.583333333333364</v>
      </c>
      <c r="W73" s="173"/>
      <c r="X73" s="151"/>
      <c r="Y73" s="279"/>
      <c r="Z73" s="280"/>
      <c r="AA73" s="109">
        <f t="shared" si="22"/>
        <v>-466.0358056266009</v>
      </c>
      <c r="AB73" s="152">
        <f t="shared" si="23"/>
        <v>0.85877702859799976</v>
      </c>
      <c r="AC73" s="267">
        <f>AB89</f>
        <v>0.8622352084408329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3492</v>
      </c>
      <c r="G74" s="95">
        <f t="shared" si="24"/>
        <v>54859.32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2853.2001815705867</v>
      </c>
      <c r="N74" s="99">
        <f t="shared" si="18"/>
        <v>951.06672719019559</v>
      </c>
      <c r="O74" s="101">
        <f t="shared" si="19"/>
        <v>0</v>
      </c>
      <c r="P74" s="102">
        <f t="shared" si="20"/>
        <v>-148.93327280980441</v>
      </c>
      <c r="Q74" s="103">
        <f t="shared" si="21"/>
        <v>0.86460611562745049</v>
      </c>
      <c r="R74" s="277"/>
      <c r="S74" s="1">
        <v>0.19444444444444445</v>
      </c>
      <c r="T74" s="2">
        <v>0.24543981481481481</v>
      </c>
      <c r="U74" s="104">
        <v>6.9833333333333192</v>
      </c>
      <c r="V74" s="105">
        <v>73.433333333333309</v>
      </c>
      <c r="W74" s="106"/>
      <c r="X74" s="107"/>
      <c r="Y74" s="262"/>
      <c r="Z74" s="263"/>
      <c r="AA74" s="111">
        <f t="shared" si="22"/>
        <v>-446.79981842941334</v>
      </c>
      <c r="AB74" s="103">
        <f t="shared" si="23"/>
        <v>0.86460611562745049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1585</v>
      </c>
      <c r="G75" s="95">
        <f t="shared" si="24"/>
        <v>35313.800000000003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2835.9840954274378</v>
      </c>
      <c r="N75" s="99">
        <f t="shared" si="18"/>
        <v>567.1968190854875</v>
      </c>
      <c r="O75" s="101">
        <f t="shared" si="19"/>
        <v>0</v>
      </c>
      <c r="P75" s="102">
        <f t="shared" si="20"/>
        <v>-92.803180914512495</v>
      </c>
      <c r="Q75" s="103">
        <f t="shared" si="21"/>
        <v>0.85938911982649624</v>
      </c>
      <c r="R75" s="277"/>
      <c r="S75" s="1">
        <v>0.24893518518518518</v>
      </c>
      <c r="T75" s="2">
        <v>0.2722222222222222</v>
      </c>
      <c r="U75" s="104">
        <v>5.0333333333333341</v>
      </c>
      <c r="V75" s="105">
        <v>33.53333333333331</v>
      </c>
      <c r="W75" s="106"/>
      <c r="X75" s="107"/>
      <c r="Y75" s="262"/>
      <c r="Z75" s="263"/>
      <c r="AA75" s="111">
        <f t="shared" si="22"/>
        <v>-464.01590457256225</v>
      </c>
      <c r="AB75" s="103">
        <f t="shared" si="23"/>
        <v>0.85938911982649624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3446</v>
      </c>
      <c r="G76" s="95">
        <f t="shared" si="24"/>
        <v>61648.94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2845.9738472126633</v>
      </c>
      <c r="N76" s="99">
        <f t="shared" si="18"/>
        <v>711.49346180316581</v>
      </c>
      <c r="O76" s="101">
        <f t="shared" si="19"/>
        <v>0</v>
      </c>
      <c r="P76" s="102">
        <f t="shared" si="20"/>
        <v>-113.50653819683419</v>
      </c>
      <c r="Q76" s="103">
        <f t="shared" si="21"/>
        <v>0.86241631733717072</v>
      </c>
      <c r="R76" s="277"/>
      <c r="S76" s="1">
        <v>0.27524305555555556</v>
      </c>
      <c r="T76" s="2">
        <v>0.32569444444444445</v>
      </c>
      <c r="U76" s="104">
        <v>4.3500000000000405</v>
      </c>
      <c r="V76" s="105">
        <v>72.650000000000006</v>
      </c>
      <c r="W76" s="106"/>
      <c r="X76" s="107"/>
      <c r="Y76" s="262"/>
      <c r="Z76" s="263"/>
      <c r="AA76" s="111">
        <f t="shared" si="22"/>
        <v>-454.02615278733674</v>
      </c>
      <c r="AB76" s="103">
        <f t="shared" si="23"/>
        <v>0.86241631733717072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5525</v>
      </c>
      <c r="G77" s="95">
        <f t="shared" si="24"/>
        <v>92046.5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2857.7586206896558</v>
      </c>
      <c r="N77" s="99">
        <f t="shared" si="18"/>
        <v>714.43965517241395</v>
      </c>
      <c r="O77" s="101">
        <f t="shared" si="19"/>
        <v>0</v>
      </c>
      <c r="P77" s="102">
        <f t="shared" si="20"/>
        <v>-110.56034482758605</v>
      </c>
      <c r="Q77" s="103">
        <f t="shared" si="21"/>
        <v>0.86598746081504718</v>
      </c>
      <c r="R77" s="277"/>
      <c r="S77" s="1">
        <v>0.32916666666666661</v>
      </c>
      <c r="T77" s="2">
        <v>0.40972222222222215</v>
      </c>
      <c r="U77" s="104">
        <v>4.9999999999999023</v>
      </c>
      <c r="V77" s="105">
        <v>115.99999999999999</v>
      </c>
      <c r="W77" s="106"/>
      <c r="X77" s="107"/>
      <c r="Y77" s="262"/>
      <c r="Z77" s="263"/>
      <c r="AA77" s="111">
        <f t="shared" si="22"/>
        <v>-442.2413793103442</v>
      </c>
      <c r="AB77" s="103">
        <f t="shared" si="23"/>
        <v>0.86598746081504718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2845.3761878547484</v>
      </c>
      <c r="N89" s="139">
        <f t="shared" ref="N89:N94" si="29">M89/L89</f>
        <v>748.783207330197</v>
      </c>
      <c r="O89" s="140">
        <f t="shared" ref="O89:O94" si="30">L89-I89</f>
        <v>0</v>
      </c>
      <c r="P89" s="141">
        <f t="shared" ref="P89:P94" si="31">N89-K89</f>
        <v>-119.63784530138196</v>
      </c>
      <c r="Q89" s="142">
        <f t="shared" ref="Q89:Q94" si="32">N89/K89</f>
        <v>0.8622352084408329</v>
      </c>
      <c r="R89" s="278"/>
      <c r="S89" s="143">
        <f>S73</f>
        <v>0.16696759259259258</v>
      </c>
      <c r="T89" s="144">
        <f>INDEX(T73:T88,COUNTA(T73:T88))</f>
        <v>0.40972222222222215</v>
      </c>
      <c r="U89" s="145"/>
      <c r="V89" s="156"/>
      <c r="W89" s="89"/>
      <c r="X89" s="91"/>
      <c r="Y89" s="265"/>
      <c r="Z89" s="266"/>
      <c r="AA89" s="157">
        <f t="shared" ref="AA89:AA94" si="33">M89-J89</f>
        <v>-454.62381214525158</v>
      </c>
      <c r="AB89" s="142">
        <f t="shared" ref="AB89:AB94" si="34">M89/J89</f>
        <v>0.8622352084408329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24.83</v>
      </c>
      <c r="F90" s="87">
        <v>2630</v>
      </c>
      <c r="G90" s="159">
        <f t="shared" ref="G90:G94" si="35">E90*F90</f>
        <v>65302.899999999994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2834.7305389221569</v>
      </c>
      <c r="N90" s="163">
        <f t="shared" si="29"/>
        <v>708.68263473053923</v>
      </c>
      <c r="O90" s="165">
        <f t="shared" si="30"/>
        <v>0</v>
      </c>
      <c r="P90" s="166">
        <f t="shared" si="31"/>
        <v>-116.31736526946077</v>
      </c>
      <c r="Q90" s="152">
        <f t="shared" si="32"/>
        <v>0.85900925421883545</v>
      </c>
      <c r="R90" s="276">
        <f>Q106</f>
        <v>0.8458794042616733</v>
      </c>
      <c r="S90" s="167">
        <v>0.16689814814814816</v>
      </c>
      <c r="T90" s="168">
        <v>0.20555555555555555</v>
      </c>
      <c r="U90" s="169"/>
      <c r="V90" s="170">
        <v>55.666666666666643</v>
      </c>
      <c r="W90" s="173"/>
      <c r="X90" s="151"/>
      <c r="Y90" s="279"/>
      <c r="Z90" s="280"/>
      <c r="AA90" s="109">
        <f t="shared" si="33"/>
        <v>-465.26946107784306</v>
      </c>
      <c r="AB90" s="152">
        <f t="shared" si="34"/>
        <v>0.85900925421883545</v>
      </c>
      <c r="AC90" s="267">
        <f>AB106</f>
        <v>0.8458794042616733</v>
      </c>
    </row>
    <row r="91" spans="1:29" ht="15.75" customHeight="1">
      <c r="A91" s="282"/>
      <c r="B91" s="92" t="s">
        <v>115</v>
      </c>
      <c r="C91" s="260" t="s">
        <v>125</v>
      </c>
      <c r="D91" s="261"/>
      <c r="E91" s="93">
        <v>23.76</v>
      </c>
      <c r="F91" s="94">
        <v>2922</v>
      </c>
      <c r="G91" s="95">
        <f t="shared" si="35"/>
        <v>69426.720000000001</v>
      </c>
      <c r="H91" s="96"/>
      <c r="I91" s="97">
        <v>4</v>
      </c>
      <c r="J91" s="98">
        <v>3300</v>
      </c>
      <c r="K91" s="99">
        <f t="shared" ref="K91:K127" si="36">J91/I91</f>
        <v>825</v>
      </c>
      <c r="L91" s="100">
        <v>4</v>
      </c>
      <c r="M91" s="98">
        <f>F91/V91*60</f>
        <v>2830.7857911733054</v>
      </c>
      <c r="N91" s="99">
        <f t="shared" si="29"/>
        <v>707.69644779332634</v>
      </c>
      <c r="O91" s="101">
        <f t="shared" si="30"/>
        <v>0</v>
      </c>
      <c r="P91" s="102">
        <f t="shared" si="31"/>
        <v>-117.30355220667366</v>
      </c>
      <c r="Q91" s="103">
        <f t="shared" si="32"/>
        <v>0.85781387611312288</v>
      </c>
      <c r="R91" s="277"/>
      <c r="S91" s="1">
        <v>0.21533564814814815</v>
      </c>
      <c r="T91" s="2">
        <v>0.2583449074074074</v>
      </c>
      <c r="U91" s="104">
        <v>14.08333333333335</v>
      </c>
      <c r="V91" s="105">
        <v>61.933333333333316</v>
      </c>
      <c r="W91" s="106"/>
      <c r="X91" s="107"/>
      <c r="Y91" s="262"/>
      <c r="Z91" s="263"/>
      <c r="AA91" s="111">
        <f t="shared" si="33"/>
        <v>-469.21420882669463</v>
      </c>
      <c r="AB91" s="103">
        <f t="shared" si="34"/>
        <v>0.85781387611312288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3001</v>
      </c>
      <c r="G92" s="95">
        <f t="shared" si="35"/>
        <v>54558.18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3017.7653631284916</v>
      </c>
      <c r="N92" s="99">
        <f t="shared" si="29"/>
        <v>1005.9217877094972</v>
      </c>
      <c r="O92" s="101">
        <f t="shared" si="30"/>
        <v>0</v>
      </c>
      <c r="P92" s="102">
        <f t="shared" si="31"/>
        <v>-194.07821229050285</v>
      </c>
      <c r="Q92" s="103">
        <f t="shared" si="32"/>
        <v>0.83826815642458097</v>
      </c>
      <c r="R92" s="277"/>
      <c r="S92" s="1">
        <v>0.26829861111111108</v>
      </c>
      <c r="T92" s="2">
        <v>0.30973379629629627</v>
      </c>
      <c r="U92" s="104">
        <v>14.333333333333309</v>
      </c>
      <c r="V92" s="105">
        <v>59.666666666666671</v>
      </c>
      <c r="W92" s="106"/>
      <c r="X92" s="107"/>
      <c r="Y92" s="262"/>
      <c r="Z92" s="263"/>
      <c r="AA92" s="111">
        <f t="shared" si="33"/>
        <v>-582.23463687150843</v>
      </c>
      <c r="AB92" s="103">
        <f t="shared" si="34"/>
        <v>0.83826815642458097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2470</v>
      </c>
      <c r="G93" s="95">
        <f t="shared" si="35"/>
        <v>44904.6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3011.1750761937037</v>
      </c>
      <c r="N93" s="99">
        <f t="shared" si="29"/>
        <v>1003.7250253979013</v>
      </c>
      <c r="O93" s="101">
        <f t="shared" si="30"/>
        <v>0</v>
      </c>
      <c r="P93" s="102">
        <f t="shared" si="31"/>
        <v>-196.27497460209872</v>
      </c>
      <c r="Q93" s="103">
        <f t="shared" si="32"/>
        <v>0.83643752116491776</v>
      </c>
      <c r="R93" s="277"/>
      <c r="S93" s="1">
        <v>0.3215277777777778</v>
      </c>
      <c r="T93" s="2">
        <v>0.35570601851851852</v>
      </c>
      <c r="U93" s="104">
        <v>16.983333333333405</v>
      </c>
      <c r="V93" s="105">
        <v>49.216666666666633</v>
      </c>
      <c r="W93" s="106"/>
      <c r="X93" s="107"/>
      <c r="Y93" s="262"/>
      <c r="Z93" s="263"/>
      <c r="AA93" s="111">
        <f t="shared" si="33"/>
        <v>-588.82492380629628</v>
      </c>
      <c r="AB93" s="103">
        <f t="shared" si="34"/>
        <v>0.83643752116491765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7017</v>
      </c>
      <c r="G94" s="95">
        <f t="shared" si="35"/>
        <v>100202.76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3023.8448647354562</v>
      </c>
      <c r="N94" s="99">
        <f t="shared" si="29"/>
        <v>1007.9482882451521</v>
      </c>
      <c r="O94" s="101">
        <f t="shared" si="30"/>
        <v>0</v>
      </c>
      <c r="P94" s="102">
        <f t="shared" si="31"/>
        <v>-192.05171175484793</v>
      </c>
      <c r="Q94" s="103">
        <f t="shared" si="32"/>
        <v>0.83995690687096003</v>
      </c>
      <c r="R94" s="277"/>
      <c r="S94" s="1">
        <v>0.3659722222222222</v>
      </c>
      <c r="T94" s="2">
        <v>0.46266203703703701</v>
      </c>
      <c r="U94" s="104">
        <v>14.783333333333299</v>
      </c>
      <c r="V94" s="105">
        <v>139.23333333333332</v>
      </c>
      <c r="W94" s="106"/>
      <c r="X94" s="107"/>
      <c r="Y94" s="262"/>
      <c r="Z94" s="263"/>
      <c r="AA94" s="111">
        <f t="shared" si="33"/>
        <v>-576.15513526454379</v>
      </c>
      <c r="AB94" s="103">
        <f t="shared" si="34"/>
        <v>0.83995690687096003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3.4</v>
      </c>
      <c r="J106" s="138">
        <f t="shared" si="37"/>
        <v>3480</v>
      </c>
      <c r="K106" s="139">
        <f t="shared" ref="K106" si="38">J106/I106</f>
        <v>1023.5294117647059</v>
      </c>
      <c r="L106" s="137">
        <f t="shared" ref="L106:M106" si="39">AVERAGE(L90:L105)</f>
        <v>3.4</v>
      </c>
      <c r="M106" s="138">
        <f t="shared" si="39"/>
        <v>2943.660326830623</v>
      </c>
      <c r="N106" s="139">
        <f>M106/L106</f>
        <v>865.78244906783027</v>
      </c>
      <c r="O106" s="140">
        <f>L106-I106</f>
        <v>0</v>
      </c>
      <c r="P106" s="141">
        <f>N106-K106</f>
        <v>-157.74696269687558</v>
      </c>
      <c r="Q106" s="142">
        <f>N106/K106</f>
        <v>0.8458794042616733</v>
      </c>
      <c r="R106" s="278"/>
      <c r="S106" s="143">
        <f>S90</f>
        <v>0.16689814814814816</v>
      </c>
      <c r="T106" s="144">
        <f>INDEX(T90:T105,COUNTA(T90:T105))</f>
        <v>0.46266203703703701</v>
      </c>
      <c r="U106" s="145"/>
      <c r="V106" s="156"/>
      <c r="W106" s="89"/>
      <c r="X106" s="91"/>
      <c r="Y106" s="265"/>
      <c r="Z106" s="266"/>
      <c r="AA106" s="157">
        <f>M106-J106</f>
        <v>-536.33967316937697</v>
      </c>
      <c r="AB106" s="142">
        <f>M106/J106</f>
        <v>0.8458794042616733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226</v>
      </c>
      <c r="D107" s="275"/>
      <c r="E107" s="158">
        <v>28.57</v>
      </c>
      <c r="F107" s="87">
        <v>5964</v>
      </c>
      <c r="G107" s="159">
        <f t="shared" ref="G107:G109" si="40">E107*F107</f>
        <v>170391.48</v>
      </c>
      <c r="H107" s="160"/>
      <c r="I107" s="161">
        <v>4</v>
      </c>
      <c r="J107" s="162">
        <v>3000</v>
      </c>
      <c r="K107" s="163">
        <f>J107/I107</f>
        <v>750</v>
      </c>
      <c r="L107" s="164">
        <v>4</v>
      </c>
      <c r="M107" s="162">
        <f>F107/V107*60</f>
        <v>2519.9999999999995</v>
      </c>
      <c r="N107" s="163">
        <f>M107/L107</f>
        <v>629.99999999999989</v>
      </c>
      <c r="O107" s="165">
        <f>L107-I107</f>
        <v>0</v>
      </c>
      <c r="P107" s="166">
        <f>N107-K107</f>
        <v>-120.00000000000011</v>
      </c>
      <c r="Q107" s="152">
        <f>N107/K107</f>
        <v>0.83999999999999986</v>
      </c>
      <c r="R107" s="276">
        <f>Q123</f>
        <v>0.84721817751836959</v>
      </c>
      <c r="S107" s="167">
        <v>0.16666666666666666</v>
      </c>
      <c r="T107" s="168">
        <v>0.26527777777777778</v>
      </c>
      <c r="U107" s="169"/>
      <c r="V107" s="170">
        <v>142.00000000000003</v>
      </c>
      <c r="W107" s="168"/>
      <c r="X107" s="171"/>
      <c r="Y107" s="279"/>
      <c r="Z107" s="280"/>
      <c r="AA107" s="109">
        <f>M107-J107</f>
        <v>-480.00000000000045</v>
      </c>
      <c r="AB107" s="152">
        <f>M107/J107</f>
        <v>0.83999999999999986</v>
      </c>
      <c r="AC107" s="267">
        <f>AB123</f>
        <v>0.84721817751836959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24.18</v>
      </c>
      <c r="F108" s="94">
        <v>5736</v>
      </c>
      <c r="G108" s="95">
        <f t="shared" si="40"/>
        <v>138696.48000000001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2760.6417112299464</v>
      </c>
      <c r="N108" s="99">
        <f>M108/L108</f>
        <v>690.1604278074866</v>
      </c>
      <c r="O108" s="101">
        <f>L108-I108</f>
        <v>0</v>
      </c>
      <c r="P108" s="102">
        <f>N108-K108</f>
        <v>-134.8395721925134</v>
      </c>
      <c r="Q108" s="103">
        <f>N108/K108</f>
        <v>0.83655809431210493</v>
      </c>
      <c r="R108" s="277"/>
      <c r="S108" s="1">
        <v>0.28078703703703706</v>
      </c>
      <c r="T108" s="2">
        <v>0.36736111111111114</v>
      </c>
      <c r="U108" s="104">
        <v>22.333333333333361</v>
      </c>
      <c r="V108" s="105">
        <v>124.66666666666667</v>
      </c>
      <c r="W108" s="106"/>
      <c r="X108" s="113"/>
      <c r="Y108" s="262"/>
      <c r="Z108" s="263"/>
      <c r="AA108" s="111">
        <f>M108-J108</f>
        <v>-539.3582887700536</v>
      </c>
      <c r="AB108" s="103">
        <f>M108/J108</f>
        <v>0.83655809431210493</v>
      </c>
      <c r="AC108" s="268"/>
    </row>
    <row r="109" spans="1:29" ht="15.75" customHeight="1">
      <c r="A109" s="271"/>
      <c r="B109" s="92" t="s">
        <v>115</v>
      </c>
      <c r="C109" s="260" t="s">
        <v>126</v>
      </c>
      <c r="D109" s="261"/>
      <c r="E109" s="93">
        <v>30</v>
      </c>
      <c r="F109" s="94">
        <v>4390</v>
      </c>
      <c r="G109" s="95">
        <f t="shared" si="40"/>
        <v>131700</v>
      </c>
      <c r="H109" s="96"/>
      <c r="I109" s="97">
        <v>3</v>
      </c>
      <c r="J109" s="98">
        <v>3000</v>
      </c>
      <c r="K109" s="99">
        <f t="shared" si="36"/>
        <v>1000</v>
      </c>
      <c r="L109" s="100">
        <v>3</v>
      </c>
      <c r="M109" s="98">
        <f>F109/V109*60</f>
        <v>2598.487339690892</v>
      </c>
      <c r="N109" s="99">
        <f>M109/L109</f>
        <v>866.16244656363062</v>
      </c>
      <c r="O109" s="101">
        <f>L109-I109</f>
        <v>0</v>
      </c>
      <c r="P109" s="102">
        <f>N109-K109</f>
        <v>-133.83755343636938</v>
      </c>
      <c r="Q109" s="103">
        <f>N109/K109</f>
        <v>0.86616244656363062</v>
      </c>
      <c r="R109" s="277"/>
      <c r="S109" s="1">
        <v>0.38194444444444448</v>
      </c>
      <c r="T109" s="2">
        <v>0.45233796296296297</v>
      </c>
      <c r="U109" s="104">
        <v>21.000000000000007</v>
      </c>
      <c r="V109" s="105">
        <v>101.36666666666663</v>
      </c>
      <c r="W109" s="106"/>
      <c r="X109" s="113"/>
      <c r="Y109" s="262"/>
      <c r="Z109" s="263"/>
      <c r="AA109" s="111">
        <f>M109-J109</f>
        <v>-401.51266030910801</v>
      </c>
      <c r="AB109" s="103">
        <f>M109/J109</f>
        <v>0.86616244656363062</v>
      </c>
      <c r="AC109" s="268"/>
    </row>
    <row r="110" spans="1:29" ht="15.75" customHeight="1">
      <c r="A110" s="271"/>
      <c r="B110" s="92"/>
      <c r="C110" s="260"/>
      <c r="D110" s="261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7"/>
      <c r="S110" s="1"/>
      <c r="T110" s="2"/>
      <c r="U110" s="104"/>
      <c r="V110" s="105"/>
      <c r="W110" s="106"/>
      <c r="X110" s="107"/>
      <c r="Y110" s="262"/>
      <c r="Z110" s="263"/>
      <c r="AA110" s="111"/>
      <c r="AB110" s="103"/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3.6666666666666665</v>
      </c>
      <c r="J123" s="138">
        <f t="shared" si="41"/>
        <v>3100</v>
      </c>
      <c r="K123" s="139">
        <f t="shared" ref="K123" si="42">J123/I123</f>
        <v>845.4545454545455</v>
      </c>
      <c r="L123" s="137">
        <f t="shared" ref="L123:M123" si="43">AVERAGE(L107:L122)</f>
        <v>3.6666666666666665</v>
      </c>
      <c r="M123" s="138">
        <f t="shared" si="43"/>
        <v>2626.3763503069458</v>
      </c>
      <c r="N123" s="139">
        <f>M123/L123</f>
        <v>716.28445917462159</v>
      </c>
      <c r="O123" s="140">
        <f>L123-I123</f>
        <v>0</v>
      </c>
      <c r="P123" s="141">
        <f>N123-K123</f>
        <v>-129.17008627992391</v>
      </c>
      <c r="Q123" s="142">
        <f>N123/K123</f>
        <v>0.84721817751836959</v>
      </c>
      <c r="R123" s="278"/>
      <c r="S123" s="143">
        <f>S107</f>
        <v>0.16666666666666666</v>
      </c>
      <c r="T123" s="144">
        <f>INDEX(T107:T122,COUNTA(T107:T122))</f>
        <v>0.45233796296296297</v>
      </c>
      <c r="U123" s="145"/>
      <c r="V123" s="156"/>
      <c r="W123" s="135"/>
      <c r="X123" s="139"/>
      <c r="Y123" s="265"/>
      <c r="Z123" s="266"/>
      <c r="AA123" s="157">
        <f>M123-J123</f>
        <v>-473.62364969305418</v>
      </c>
      <c r="AB123" s="142">
        <f>M123/J123</f>
        <v>0.84721817751836959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2429</v>
      </c>
      <c r="G124" s="159">
        <f t="shared" ref="G124:G127" si="44">E124*F124</f>
        <v>71704.08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2806.2901155327336</v>
      </c>
      <c r="N124" s="163">
        <f>M124/L124</f>
        <v>165.07588914898432</v>
      </c>
      <c r="O124" s="165">
        <f>L124-I124</f>
        <v>0</v>
      </c>
      <c r="P124" s="166">
        <f>N124-K124</f>
        <v>-27.453522615721567</v>
      </c>
      <c r="Q124" s="152">
        <f>N124/K124</f>
        <v>0.85740608479460234</v>
      </c>
      <c r="R124" s="276">
        <f>Q140</f>
        <v>0.85532791817925768</v>
      </c>
      <c r="S124" s="167">
        <v>0.70839120370370368</v>
      </c>
      <c r="T124" s="168">
        <v>0.7444560185185185</v>
      </c>
      <c r="U124" s="169"/>
      <c r="V124" s="170">
        <v>51.933333333333351</v>
      </c>
      <c r="W124" s="168"/>
      <c r="X124" s="171"/>
      <c r="Y124" s="279"/>
      <c r="Z124" s="280"/>
      <c r="AA124" s="109">
        <f>M124-J124</f>
        <v>-466.70988446726642</v>
      </c>
      <c r="AB124" s="152">
        <f>M124/J124</f>
        <v>0.85740608479460234</v>
      </c>
      <c r="AC124" s="267">
        <f>AB140</f>
        <v>0.85532791817925768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2619</v>
      </c>
      <c r="G125" s="95">
        <f t="shared" si="44"/>
        <v>78177.150000000009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2806.0714285714307</v>
      </c>
      <c r="N125" s="99">
        <f>M125/L125</f>
        <v>165.06302521008416</v>
      </c>
      <c r="O125" s="101">
        <f>L125-I125</f>
        <v>0</v>
      </c>
      <c r="P125" s="102">
        <f>N125-K125</f>
        <v>-27.466386554621721</v>
      </c>
      <c r="Q125" s="103">
        <f>N125/K125</f>
        <v>0.85733926934660276</v>
      </c>
      <c r="R125" s="277"/>
      <c r="S125" s="1">
        <v>0.74722222222222223</v>
      </c>
      <c r="T125" s="2">
        <v>0.78611111111111109</v>
      </c>
      <c r="U125" s="104">
        <v>3.9833333333333698</v>
      </c>
      <c r="V125" s="105">
        <v>55.999999999999957</v>
      </c>
      <c r="W125" s="106"/>
      <c r="X125" s="113"/>
      <c r="Y125" s="262"/>
      <c r="Z125" s="263"/>
      <c r="AA125" s="111">
        <f>M125-J125</f>
        <v>-466.92857142856928</v>
      </c>
      <c r="AB125" s="103">
        <f>M125/J125</f>
        <v>0.85733926934660276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1590</v>
      </c>
      <c r="G126" s="95">
        <f t="shared" si="44"/>
        <v>45426.3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3059.326563335118</v>
      </c>
      <c r="N126" s="99">
        <f>M126/L126</f>
        <v>235.33281256423984</v>
      </c>
      <c r="O126" s="101">
        <f>L126-I126</f>
        <v>0</v>
      </c>
      <c r="P126" s="102">
        <f>N126-K126</f>
        <v>-41.590264358837061</v>
      </c>
      <c r="Q126" s="103">
        <f>N126/K126</f>
        <v>0.84981293425975502</v>
      </c>
      <c r="R126" s="277"/>
      <c r="S126" s="1">
        <v>0.7895833333333333</v>
      </c>
      <c r="T126" s="2">
        <v>0.81123842592592588</v>
      </c>
      <c r="U126" s="104">
        <v>4.9999999999999822</v>
      </c>
      <c r="V126" s="105">
        <v>31.183333333333305</v>
      </c>
      <c r="W126" s="106"/>
      <c r="X126" s="113"/>
      <c r="Y126" s="262"/>
      <c r="Z126" s="263"/>
      <c r="AA126" s="111">
        <f>M126-J126</f>
        <v>-540.67343666488205</v>
      </c>
      <c r="AB126" s="103">
        <f>M126/J126</f>
        <v>0.84981293425975502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2153</v>
      </c>
      <c r="G127" s="95">
        <f t="shared" si="44"/>
        <v>55202.92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2572.4527049452395</v>
      </c>
      <c r="N127" s="99">
        <f>M127/L127</f>
        <v>233.85933681320358</v>
      </c>
      <c r="O127" s="101">
        <f>L127-I127</f>
        <v>0</v>
      </c>
      <c r="P127" s="102">
        <f>N127-K127</f>
        <v>-38.867935914069164</v>
      </c>
      <c r="Q127" s="103">
        <f>N127/K127</f>
        <v>0.85748423498174642</v>
      </c>
      <c r="R127" s="277"/>
      <c r="S127" s="1">
        <v>0.81527777777777777</v>
      </c>
      <c r="T127" s="2">
        <v>0.85015046296296293</v>
      </c>
      <c r="U127" s="104">
        <v>5.8166666666667233</v>
      </c>
      <c r="V127" s="105">
        <v>50.216666666666626</v>
      </c>
      <c r="W127" s="106"/>
      <c r="X127" s="107"/>
      <c r="Y127" s="262"/>
      <c r="Z127" s="263"/>
      <c r="AA127" s="111">
        <f>M127-J127</f>
        <v>-427.54729505476053</v>
      </c>
      <c r="AB127" s="103">
        <f>M127/J127</f>
        <v>0.85748423498174653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2811.0352030961303</v>
      </c>
      <c r="N140" s="139">
        <f>M140/L140</f>
        <v>193.86449676525038</v>
      </c>
      <c r="O140" s="140">
        <f>L140-I140</f>
        <v>0</v>
      </c>
      <c r="P140" s="141">
        <f>N140-K140</f>
        <v>-32.790675648542731</v>
      </c>
      <c r="Q140" s="142">
        <f>N140/K140</f>
        <v>0.85532791817925768</v>
      </c>
      <c r="R140" s="278"/>
      <c r="S140" s="143">
        <f>S124</f>
        <v>0.70839120370370368</v>
      </c>
      <c r="T140" s="144">
        <f>INDEX(T124:T139,COUNTA(T124:T139))</f>
        <v>0.85015046296296293</v>
      </c>
      <c r="U140" s="145"/>
      <c r="V140" s="156"/>
      <c r="W140" s="135"/>
      <c r="X140" s="139"/>
      <c r="Y140" s="265"/>
      <c r="Z140" s="266"/>
      <c r="AA140" s="157">
        <f>M140-J140</f>
        <v>-475.46479690386968</v>
      </c>
      <c r="AB140" s="142">
        <f>M140/J140</f>
        <v>0.85532791817925768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9128</v>
      </c>
      <c r="G141" s="159">
        <f t="shared" ref="G141" si="48">E141*F141</f>
        <v>128065.84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2404.0383349184281</v>
      </c>
      <c r="N141" s="163">
        <f>M141/L141</f>
        <v>601.00958372960702</v>
      </c>
      <c r="O141" s="165">
        <f>L141-I141</f>
        <v>0</v>
      </c>
      <c r="P141" s="166">
        <f>N141-K141</f>
        <v>-73.990416270392984</v>
      </c>
      <c r="Q141" s="152">
        <f>N141/K141</f>
        <v>0.89038456848830672</v>
      </c>
      <c r="R141" s="276">
        <f>Q157</f>
        <v>0.89038456848830672</v>
      </c>
      <c r="S141" s="167">
        <v>0.7085069444444444</v>
      </c>
      <c r="T141" s="168">
        <v>0.86671296296296296</v>
      </c>
      <c r="U141" s="169"/>
      <c r="V141" s="170">
        <v>227.81666666666672</v>
      </c>
      <c r="W141" s="168"/>
      <c r="X141" s="171"/>
      <c r="Y141" s="279"/>
      <c r="Z141" s="280"/>
      <c r="AA141" s="109">
        <f>M141-J141</f>
        <v>-295.96166508157194</v>
      </c>
      <c r="AB141" s="152">
        <f>M141/J141</f>
        <v>0.89038456848830672</v>
      </c>
      <c r="AC141" s="267">
        <f>AB157</f>
        <v>0.89038456848830672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2404.0383349184281</v>
      </c>
      <c r="N157" s="139">
        <f>M157/L157</f>
        <v>601.00958372960702</v>
      </c>
      <c r="O157" s="140">
        <f>L157-I157</f>
        <v>0</v>
      </c>
      <c r="P157" s="141">
        <f>N157-K157</f>
        <v>-73.990416270392984</v>
      </c>
      <c r="Q157" s="142">
        <f>N157/K157</f>
        <v>0.89038456848830672</v>
      </c>
      <c r="R157" s="278"/>
      <c r="S157" s="143">
        <f>S141</f>
        <v>0.7085069444444444</v>
      </c>
      <c r="T157" s="144">
        <f>INDEX(T141:T156,COUNTA(T141:T156))</f>
        <v>0.86671296296296296</v>
      </c>
      <c r="U157" s="145"/>
      <c r="V157" s="156"/>
      <c r="W157" s="135"/>
      <c r="X157" s="139"/>
      <c r="Y157" s="265"/>
      <c r="Z157" s="266"/>
      <c r="AA157" s="157">
        <f>M157-J157</f>
        <v>-295.96166508157194</v>
      </c>
      <c r="AB157" s="142">
        <f>M157/J157</f>
        <v>0.89038456848830672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1312</v>
      </c>
      <c r="G158" s="159">
        <f t="shared" ref="G158:G161" si="52">E158*F158</f>
        <v>36184.959999999999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2543.4571890145494</v>
      </c>
      <c r="N158" s="163">
        <f>M158/L158</f>
        <v>635.86429725363735</v>
      </c>
      <c r="O158" s="165">
        <f>L158-I158</f>
        <v>0</v>
      </c>
      <c r="P158" s="166">
        <f>N158-K158</f>
        <v>-114.13570274636265</v>
      </c>
      <c r="Q158" s="152">
        <f>N158/K158</f>
        <v>0.84781906300484977</v>
      </c>
      <c r="R158" s="276">
        <f>Q174</f>
        <v>0.85467799966859614</v>
      </c>
      <c r="S158" s="167">
        <v>0.7083680555555556</v>
      </c>
      <c r="T158" s="168">
        <v>0.72986111111111107</v>
      </c>
      <c r="U158" s="169"/>
      <c r="V158" s="170">
        <v>30.949999999999882</v>
      </c>
      <c r="W158" s="173"/>
      <c r="X158" s="151"/>
      <c r="Y158" s="279"/>
      <c r="Z158" s="280"/>
      <c r="AA158" s="109">
        <f>M158-J158</f>
        <v>-456.54281098545061</v>
      </c>
      <c r="AB158" s="152">
        <f>M158/J158</f>
        <v>0.84781906300484977</v>
      </c>
      <c r="AC158" s="267">
        <f>AB174</f>
        <v>0.85467799966859603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1106</v>
      </c>
      <c r="G159" s="95">
        <f t="shared" si="52"/>
        <v>26709.899999999998</v>
      </c>
      <c r="H159" s="96"/>
      <c r="I159" s="97">
        <v>4</v>
      </c>
      <c r="J159" s="98">
        <v>3000</v>
      </c>
      <c r="K159" s="99">
        <f t="shared" ref="K159:K161" si="53">J159/I159</f>
        <v>750</v>
      </c>
      <c r="L159" s="100">
        <v>4</v>
      </c>
      <c r="M159" s="98">
        <f>F159/V159*60</f>
        <v>2537.6673040153032</v>
      </c>
      <c r="N159" s="99">
        <f>M159/L159</f>
        <v>634.4168260038258</v>
      </c>
      <c r="O159" s="101">
        <f>L159-I159</f>
        <v>0</v>
      </c>
      <c r="P159" s="102">
        <f>N159-K159</f>
        <v>-115.5831739961742</v>
      </c>
      <c r="Q159" s="103">
        <f>N159/K159</f>
        <v>0.84588910133843442</v>
      </c>
      <c r="R159" s="277"/>
      <c r="S159" s="1">
        <v>0.73263888888888895</v>
      </c>
      <c r="T159" s="2">
        <v>0.75079861111111112</v>
      </c>
      <c r="U159" s="104">
        <v>4.0000000000001457</v>
      </c>
      <c r="V159" s="105">
        <v>26.149999999999931</v>
      </c>
      <c r="W159" s="106"/>
      <c r="X159" s="107"/>
      <c r="Y159" s="262"/>
      <c r="Z159" s="263"/>
      <c r="AA159" s="111">
        <f>M159-J159</f>
        <v>-462.33269598469678</v>
      </c>
      <c r="AB159" s="103">
        <f>M159/J159</f>
        <v>0.84588910133843442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3190</v>
      </c>
      <c r="G160" s="95">
        <f t="shared" si="52"/>
        <v>50114.9</v>
      </c>
      <c r="H160" s="96"/>
      <c r="I160" s="97">
        <v>3</v>
      </c>
      <c r="J160" s="98">
        <v>3300</v>
      </c>
      <c r="K160" s="99">
        <f t="shared" si="53"/>
        <v>1100</v>
      </c>
      <c r="L160" s="100">
        <v>3</v>
      </c>
      <c r="M160" s="98">
        <f>F160/V160*60</f>
        <v>2848.920863309359</v>
      </c>
      <c r="N160" s="99">
        <f>M160/L160</f>
        <v>949.64028776978637</v>
      </c>
      <c r="O160" s="101">
        <f>L160-I160</f>
        <v>0</v>
      </c>
      <c r="P160" s="102">
        <f>N160-K160</f>
        <v>-150.35971223021363</v>
      </c>
      <c r="Q160" s="103">
        <f>N160/K160</f>
        <v>0.86330935251798757</v>
      </c>
      <c r="R160" s="277"/>
      <c r="S160" s="1">
        <v>0.7548611111111112</v>
      </c>
      <c r="T160" s="2">
        <v>0.80151620370370369</v>
      </c>
      <c r="U160" s="104">
        <v>5.8500000000001151</v>
      </c>
      <c r="V160" s="105">
        <v>67.183333333333181</v>
      </c>
      <c r="W160" s="106"/>
      <c r="X160" s="107"/>
      <c r="Y160" s="262"/>
      <c r="Z160" s="263"/>
      <c r="AA160" s="111">
        <f>M160-J160</f>
        <v>-451.07913669064101</v>
      </c>
      <c r="AB160" s="103">
        <f>M160/J160</f>
        <v>0.86330935251798757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5636</v>
      </c>
      <c r="G161" s="95">
        <f t="shared" si="52"/>
        <v>100828.04000000001</v>
      </c>
      <c r="H161" s="96"/>
      <c r="I161" s="97">
        <v>4</v>
      </c>
      <c r="J161" s="98">
        <v>3300</v>
      </c>
      <c r="K161" s="99">
        <f t="shared" si="53"/>
        <v>825</v>
      </c>
      <c r="L161" s="100">
        <v>4</v>
      </c>
      <c r="M161" s="98">
        <f>F161/V161*60</f>
        <v>2838.8974394850984</v>
      </c>
      <c r="N161" s="99">
        <f>M161/L161</f>
        <v>709.7243598712746</v>
      </c>
      <c r="O161" s="101">
        <f>L161-I161</f>
        <v>0</v>
      </c>
      <c r="P161" s="102">
        <f>N161-K161</f>
        <v>-115.2756401287254</v>
      </c>
      <c r="Q161" s="103">
        <f>N161/K161</f>
        <v>0.86027195135912071</v>
      </c>
      <c r="R161" s="277"/>
      <c r="S161" s="1">
        <v>0.80694444444444446</v>
      </c>
      <c r="T161" s="2">
        <v>0.88966435185185189</v>
      </c>
      <c r="U161" s="104">
        <v>7.8166666666667162</v>
      </c>
      <c r="V161" s="105">
        <v>119.11666666666669</v>
      </c>
      <c r="W161" s="106"/>
      <c r="X161" s="107"/>
      <c r="Y161" s="262"/>
      <c r="Z161" s="263"/>
      <c r="AA161" s="111">
        <f>M161-J161</f>
        <v>-461.1025605149016</v>
      </c>
      <c r="AB161" s="103">
        <f>M161/J161</f>
        <v>0.86027195135912071</v>
      </c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54">AVERAGE(I158:I173)</f>
        <v>3.75</v>
      </c>
      <c r="J174" s="138">
        <f t="shared" si="54"/>
        <v>3150</v>
      </c>
      <c r="K174" s="139">
        <f t="shared" ref="K174" si="55">J174/I174</f>
        <v>840</v>
      </c>
      <c r="L174" s="137">
        <f t="shared" ref="L174:M174" si="56">AVERAGE(L158:L173)</f>
        <v>3.75</v>
      </c>
      <c r="M174" s="138">
        <f t="shared" si="56"/>
        <v>2692.2356989560776</v>
      </c>
      <c r="N174" s="139">
        <f>M174/L174</f>
        <v>717.92951972162075</v>
      </c>
      <c r="O174" s="140">
        <f>L174-I174</f>
        <v>0</v>
      </c>
      <c r="P174" s="141">
        <f>N174-K174</f>
        <v>-122.07048027837925</v>
      </c>
      <c r="Q174" s="142">
        <f>N174/K174</f>
        <v>0.85467799966859614</v>
      </c>
      <c r="R174" s="278"/>
      <c r="S174" s="143">
        <f>S158</f>
        <v>0.7083680555555556</v>
      </c>
      <c r="T174" s="144">
        <f>INDEX(T158:T173,COUNTA(T158:T173))</f>
        <v>0.88966435185185189</v>
      </c>
      <c r="U174" s="145"/>
      <c r="V174" s="156"/>
      <c r="W174" s="89"/>
      <c r="X174" s="91"/>
      <c r="Y174" s="265"/>
      <c r="Z174" s="266"/>
      <c r="AA174" s="157">
        <f>M174-J174</f>
        <v>-457.76430104392239</v>
      </c>
      <c r="AB174" s="142">
        <f>M174/J174</f>
        <v>0.85467799966859603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1944</v>
      </c>
      <c r="G175" s="159">
        <f t="shared" ref="G175:G177" si="57">E175*F175</f>
        <v>43312.32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2832.2136786726069</v>
      </c>
      <c r="N175" s="163">
        <f>M175/L175</f>
        <v>566.44273573452142</v>
      </c>
      <c r="O175" s="165">
        <f>L175-I175</f>
        <v>0</v>
      </c>
      <c r="P175" s="166">
        <f>N175-K175</f>
        <v>-93.55726426547858</v>
      </c>
      <c r="Q175" s="152">
        <f>N175/K175</f>
        <v>0.85824656929472942</v>
      </c>
      <c r="R175" s="276">
        <f>Q191</f>
        <v>0.86166726370583235</v>
      </c>
      <c r="S175" s="167">
        <v>0.70833333333333337</v>
      </c>
      <c r="T175" s="168">
        <v>0.73693287037037036</v>
      </c>
      <c r="U175" s="169"/>
      <c r="V175" s="170">
        <v>41.183333333333266</v>
      </c>
      <c r="W175" s="173"/>
      <c r="X175" s="151"/>
      <c r="Y175" s="279"/>
      <c r="Z175" s="280"/>
      <c r="AA175" s="109">
        <f>M175-J175</f>
        <v>-467.78632132739313</v>
      </c>
      <c r="AB175" s="152">
        <f>M175/J175</f>
        <v>0.85824656929472931</v>
      </c>
      <c r="AC175" s="267">
        <f>AB191</f>
        <v>0.86166726370583224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1809</v>
      </c>
      <c r="G176" s="95">
        <f t="shared" si="57"/>
        <v>32887.620000000003</v>
      </c>
      <c r="H176" s="96"/>
      <c r="I176" s="97">
        <v>4</v>
      </c>
      <c r="J176" s="98">
        <v>3300</v>
      </c>
      <c r="K176" s="99">
        <f t="shared" ref="K176:K214" si="58">J176/I176</f>
        <v>825</v>
      </c>
      <c r="L176" s="100">
        <v>4</v>
      </c>
      <c r="M176" s="98">
        <f>F176/V176*60</f>
        <v>2841.3612565445105</v>
      </c>
      <c r="N176" s="99">
        <f>M176/L176</f>
        <v>710.34031413612763</v>
      </c>
      <c r="O176" s="101">
        <f>L176-I176</f>
        <v>0</v>
      </c>
      <c r="P176" s="102">
        <f>N176-K176</f>
        <v>-114.65968586387237</v>
      </c>
      <c r="Q176" s="103">
        <f>N176/K176</f>
        <v>0.86101856258924558</v>
      </c>
      <c r="R176" s="277"/>
      <c r="S176" s="1">
        <v>0.74236111111111114</v>
      </c>
      <c r="T176" s="2">
        <v>0.76888888888888884</v>
      </c>
      <c r="U176" s="104">
        <v>7.8166666666667162</v>
      </c>
      <c r="V176" s="105">
        <v>38.199999999999896</v>
      </c>
      <c r="W176" s="106"/>
      <c r="X176" s="107"/>
      <c r="Y176" s="262"/>
      <c r="Z176" s="263"/>
      <c r="AA176" s="111">
        <f>M176-J176</f>
        <v>-458.63874345548948</v>
      </c>
      <c r="AB176" s="103">
        <f>M176/J176</f>
        <v>0.86101856258924558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8347</v>
      </c>
      <c r="G177" s="95">
        <f t="shared" si="57"/>
        <v>139061.01999999999</v>
      </c>
      <c r="H177" s="96"/>
      <c r="I177" s="97">
        <v>4</v>
      </c>
      <c r="J177" s="98">
        <v>3300</v>
      </c>
      <c r="K177" s="99">
        <f t="shared" si="58"/>
        <v>825</v>
      </c>
      <c r="L177" s="100">
        <v>4</v>
      </c>
      <c r="M177" s="98">
        <f>F177/V177*60</f>
        <v>2856.9309754706233</v>
      </c>
      <c r="N177" s="99">
        <f>M177/L177</f>
        <v>714.23274386765581</v>
      </c>
      <c r="O177" s="101">
        <f>L177-I177</f>
        <v>0</v>
      </c>
      <c r="P177" s="102">
        <f>N177-K177</f>
        <v>-110.76725613234419</v>
      </c>
      <c r="Q177" s="103">
        <f>N177/K177</f>
        <v>0.86573665923352217</v>
      </c>
      <c r="R177" s="277"/>
      <c r="S177" s="1">
        <v>0.77361111111111114</v>
      </c>
      <c r="T177" s="2">
        <v>0.89534722222222218</v>
      </c>
      <c r="U177" s="104">
        <v>6.8000000000001037</v>
      </c>
      <c r="V177" s="105">
        <v>175.2999999999999</v>
      </c>
      <c r="W177" s="106"/>
      <c r="X177" s="107"/>
      <c r="Y177" s="262"/>
      <c r="Z177" s="263"/>
      <c r="AA177" s="111">
        <f>M177-J177</f>
        <v>-443.06902452937675</v>
      </c>
      <c r="AB177" s="103">
        <f>M177/J177</f>
        <v>0.86573665923352217</v>
      </c>
      <c r="AC177" s="268"/>
    </row>
    <row r="178" spans="1:29" ht="15.75" customHeight="1">
      <c r="A178" s="271"/>
      <c r="B178" s="92"/>
      <c r="C178" s="260"/>
      <c r="D178" s="261"/>
      <c r="E178" s="93"/>
      <c r="F178" s="94"/>
      <c r="G178" s="95"/>
      <c r="H178" s="96"/>
      <c r="I178" s="97"/>
      <c r="J178" s="98"/>
      <c r="K178" s="99"/>
      <c r="L178" s="100"/>
      <c r="M178" s="98"/>
      <c r="N178" s="99"/>
      <c r="O178" s="101"/>
      <c r="P178" s="102"/>
      <c r="Q178" s="103"/>
      <c r="R178" s="277"/>
      <c r="S178" s="1"/>
      <c r="T178" s="2"/>
      <c r="U178" s="104"/>
      <c r="V178" s="105"/>
      <c r="W178" s="106"/>
      <c r="X178" s="107"/>
      <c r="Y178" s="262"/>
      <c r="Z178" s="263"/>
      <c r="AA178" s="111"/>
      <c r="AB178" s="103"/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59">AVERAGE(I175:I190)</f>
        <v>4.333333333333333</v>
      </c>
      <c r="J191" s="138">
        <f t="shared" si="59"/>
        <v>3300</v>
      </c>
      <c r="K191" s="139">
        <f t="shared" ref="K191" si="60">J191/I191</f>
        <v>761.53846153846155</v>
      </c>
      <c r="L191" s="137">
        <f t="shared" ref="L191:M191" si="61">AVERAGE(L175:L190)</f>
        <v>4.333333333333333</v>
      </c>
      <c r="M191" s="138">
        <f t="shared" si="61"/>
        <v>2843.5019702292466</v>
      </c>
      <c r="N191" s="139">
        <f>M191/L191</f>
        <v>656.19276236059545</v>
      </c>
      <c r="O191" s="140">
        <f>L191-I191</f>
        <v>0</v>
      </c>
      <c r="P191" s="141">
        <f>N191-K191</f>
        <v>-105.34569917786609</v>
      </c>
      <c r="Q191" s="142">
        <f>N191/K191</f>
        <v>0.86166726370583235</v>
      </c>
      <c r="R191" s="278"/>
      <c r="S191" s="143">
        <f>S175</f>
        <v>0.70833333333333337</v>
      </c>
      <c r="T191" s="144">
        <f>INDEX(T175:T190,COUNTA(T175:T190))</f>
        <v>0.89534722222222218</v>
      </c>
      <c r="U191" s="145"/>
      <c r="V191" s="156"/>
      <c r="W191" s="89"/>
      <c r="X191" s="91"/>
      <c r="Y191" s="265"/>
      <c r="Z191" s="266"/>
      <c r="AA191" s="157">
        <f>M191-J191</f>
        <v>-456.49802977075342</v>
      </c>
      <c r="AB191" s="142">
        <f>M191/J191</f>
        <v>0.86166726370583224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4025</v>
      </c>
      <c r="G192" s="159">
        <f t="shared" ref="G192:G194" si="62">E192*F192</f>
        <v>73174.5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3016.864459712684</v>
      </c>
      <c r="N192" s="163">
        <f>M192/L192</f>
        <v>1005.6214865708947</v>
      </c>
      <c r="O192" s="165">
        <f>L192-I192</f>
        <v>0</v>
      </c>
      <c r="P192" s="166">
        <f>N192-K192</f>
        <v>-194.37851342910528</v>
      </c>
      <c r="Q192" s="152">
        <f>N192/K192</f>
        <v>0.83801790547574562</v>
      </c>
      <c r="R192" s="276">
        <f>Q208</f>
        <v>0.8382472802079326</v>
      </c>
      <c r="S192" s="167">
        <v>0.70833333333333337</v>
      </c>
      <c r="T192" s="168">
        <v>0.76392361111111107</v>
      </c>
      <c r="U192" s="169"/>
      <c r="V192" s="170">
        <v>80.049999999999883</v>
      </c>
      <c r="W192" s="173"/>
      <c r="X192" s="151"/>
      <c r="Y192" s="279"/>
      <c r="Z192" s="280"/>
      <c r="AA192" s="109">
        <f>M192-J192</f>
        <v>-583.13554028731596</v>
      </c>
      <c r="AB192" s="152">
        <f>M192/J192</f>
        <v>0.83801790547574562</v>
      </c>
      <c r="AC192" s="267">
        <f>AB208</f>
        <v>0.8382472802079326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5962</v>
      </c>
      <c r="G193" s="95">
        <f t="shared" si="62"/>
        <v>85137.36</v>
      </c>
      <c r="H193" s="96">
        <v>2</v>
      </c>
      <c r="I193" s="97">
        <v>3</v>
      </c>
      <c r="J193" s="98">
        <v>3600</v>
      </c>
      <c r="K193" s="99">
        <f t="shared" si="58"/>
        <v>1200</v>
      </c>
      <c r="L193" s="100">
        <v>3</v>
      </c>
      <c r="M193" s="98">
        <f>F193/V193*60</f>
        <v>3019.1588127725408</v>
      </c>
      <c r="N193" s="99">
        <f>M193/L193</f>
        <v>1006.3862709241803</v>
      </c>
      <c r="O193" s="101">
        <f>L193-I193</f>
        <v>0</v>
      </c>
      <c r="P193" s="102">
        <f>N193-K193</f>
        <v>-193.61372907581972</v>
      </c>
      <c r="Q193" s="103">
        <f>N193/K193</f>
        <v>0.83865522577015028</v>
      </c>
      <c r="R193" s="277"/>
      <c r="S193" s="1">
        <v>0.77708333333333335</v>
      </c>
      <c r="T193" s="2">
        <v>0.85936342592592596</v>
      </c>
      <c r="U193" s="104">
        <v>18.950000000000085</v>
      </c>
      <c r="V193" s="105">
        <v>118.48333333333336</v>
      </c>
      <c r="W193" s="106">
        <v>0.85936342592592596</v>
      </c>
      <c r="X193" s="107">
        <v>0.91267361111111112</v>
      </c>
      <c r="Y193" s="262"/>
      <c r="Z193" s="263"/>
      <c r="AA193" s="111">
        <f>M193-J193</f>
        <v>-580.84118722745916</v>
      </c>
      <c r="AB193" s="103">
        <f>M193/J193</f>
        <v>0.83865522577015028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4513</v>
      </c>
      <c r="G194" s="95">
        <f t="shared" si="62"/>
        <v>64445.64</v>
      </c>
      <c r="H194" s="96"/>
      <c r="I194" s="97">
        <v>3</v>
      </c>
      <c r="J194" s="98">
        <v>3600</v>
      </c>
      <c r="K194" s="99">
        <f t="shared" si="58"/>
        <v>1200</v>
      </c>
      <c r="L194" s="100">
        <v>3</v>
      </c>
      <c r="M194" s="98">
        <f>F194/V194*60</f>
        <v>3017.0473537604471</v>
      </c>
      <c r="N194" s="99">
        <f>M194/L194</f>
        <v>1005.6824512534823</v>
      </c>
      <c r="O194" s="101">
        <f>L194-I194</f>
        <v>0</v>
      </c>
      <c r="P194" s="102">
        <f>N194-K194</f>
        <v>-194.31754874651767</v>
      </c>
      <c r="Q194" s="103">
        <f>N194/K194</f>
        <v>0.8380687093779019</v>
      </c>
      <c r="R194" s="277"/>
      <c r="S194" s="1">
        <v>0.91267361111111112</v>
      </c>
      <c r="T194" s="2">
        <v>0.97499999999999998</v>
      </c>
      <c r="U194" s="104">
        <v>76.766666666666623</v>
      </c>
      <c r="V194" s="105">
        <v>89.749999999999957</v>
      </c>
      <c r="W194" s="106"/>
      <c r="X194" s="107"/>
      <c r="Y194" s="262"/>
      <c r="Z194" s="263"/>
      <c r="AA194" s="111">
        <f>M194-J194</f>
        <v>-582.95264623955291</v>
      </c>
      <c r="AB194" s="103">
        <f>M194/J194</f>
        <v>0.83806870937790201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3">AVERAGE(I192:I207)</f>
        <v>3</v>
      </c>
      <c r="J208" s="138">
        <f t="shared" si="63"/>
        <v>3600</v>
      </c>
      <c r="K208" s="139">
        <f t="shared" ref="K208" si="64">J208/I208</f>
        <v>1200</v>
      </c>
      <c r="L208" s="137">
        <f t="shared" ref="L208:M208" si="65">AVERAGE(L192:L207)</f>
        <v>3</v>
      </c>
      <c r="M208" s="138">
        <f t="shared" si="65"/>
        <v>3017.6902087485573</v>
      </c>
      <c r="N208" s="139">
        <f t="shared" ref="N208:N214" si="66">M208/L208</f>
        <v>1005.8967362495191</v>
      </c>
      <c r="O208" s="140">
        <f t="shared" ref="O208:O214" si="67">L208-I208</f>
        <v>0</v>
      </c>
      <c r="P208" s="141">
        <f t="shared" ref="P208:P214" si="68">N208-K208</f>
        <v>-194.10326375048089</v>
      </c>
      <c r="Q208" s="142">
        <f t="shared" ref="Q208:Q214" si="69">N208/K208</f>
        <v>0.8382472802079326</v>
      </c>
      <c r="R208" s="278"/>
      <c r="S208" s="143">
        <f>S192</f>
        <v>0.70833333333333337</v>
      </c>
      <c r="T208" s="144">
        <f>INDEX(T192:T207,COUNTA(T192:T207))</f>
        <v>0.97499999999999998</v>
      </c>
      <c r="U208" s="145"/>
      <c r="V208" s="156"/>
      <c r="W208" s="89"/>
      <c r="X208" s="91"/>
      <c r="Y208" s="265"/>
      <c r="Z208" s="266"/>
      <c r="AA208" s="157">
        <f t="shared" ref="AA208:AA214" si="70">M208-J208</f>
        <v>-582.30979125144268</v>
      </c>
      <c r="AB208" s="142">
        <f t="shared" ref="AB208:AB214" si="71">M208/J208</f>
        <v>0.8382472802079326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2220</v>
      </c>
      <c r="G209" s="159">
        <f t="shared" ref="G209:G214" si="72">E209*F209</f>
        <v>40359.599999999999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3">F209/V209*60</f>
        <v>3011.3036925395677</v>
      </c>
      <c r="N209" s="163">
        <f t="shared" si="66"/>
        <v>1003.7678975131893</v>
      </c>
      <c r="O209" s="165">
        <f t="shared" si="67"/>
        <v>0</v>
      </c>
      <c r="P209" s="166">
        <f t="shared" si="68"/>
        <v>-196.23210248681073</v>
      </c>
      <c r="Q209" s="152">
        <f t="shared" si="69"/>
        <v>0.83647324792765776</v>
      </c>
      <c r="R209" s="276">
        <f>Q225</f>
        <v>0.8530742324972479</v>
      </c>
      <c r="S209" s="167">
        <v>0.70833333333333337</v>
      </c>
      <c r="T209" s="168">
        <v>0.73905092592592592</v>
      </c>
      <c r="U209" s="169"/>
      <c r="V209" s="170">
        <v>44.233333333333263</v>
      </c>
      <c r="W209" s="168"/>
      <c r="X209" s="171"/>
      <c r="Y209" s="279"/>
      <c r="Z209" s="280"/>
      <c r="AA209" s="174">
        <f t="shared" si="70"/>
        <v>-588.69630746043231</v>
      </c>
      <c r="AB209" s="152">
        <f t="shared" si="71"/>
        <v>0.83647324792765765</v>
      </c>
      <c r="AC209" s="267">
        <f>AB225</f>
        <v>0.8530742324972479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25.03</v>
      </c>
      <c r="F210" s="94">
        <v>925</v>
      </c>
      <c r="G210" s="95">
        <f t="shared" si="72"/>
        <v>23152.75</v>
      </c>
      <c r="H210" s="96">
        <v>2</v>
      </c>
      <c r="I210" s="97">
        <v>4</v>
      </c>
      <c r="J210" s="98">
        <v>3300</v>
      </c>
      <c r="K210" s="99">
        <f t="shared" si="58"/>
        <v>825</v>
      </c>
      <c r="L210" s="100">
        <v>4</v>
      </c>
      <c r="M210" s="98">
        <f t="shared" si="73"/>
        <v>2810.1265822784967</v>
      </c>
      <c r="N210" s="99">
        <f t="shared" si="66"/>
        <v>702.53164556962417</v>
      </c>
      <c r="O210" s="101">
        <f t="shared" si="67"/>
        <v>0</v>
      </c>
      <c r="P210" s="102">
        <f t="shared" si="68"/>
        <v>-122.46835443037583</v>
      </c>
      <c r="Q210" s="103">
        <f t="shared" si="69"/>
        <v>0.85155350978136268</v>
      </c>
      <c r="R210" s="277"/>
      <c r="S210" s="1">
        <v>0.7494791666666667</v>
      </c>
      <c r="T210" s="2">
        <v>0.7631944444444444</v>
      </c>
      <c r="U210" s="104">
        <v>15.016666666666723</v>
      </c>
      <c r="V210" s="105">
        <v>19.74999999999989</v>
      </c>
      <c r="W210" s="106"/>
      <c r="X210" s="113"/>
      <c r="Y210" s="262"/>
      <c r="Z210" s="263"/>
      <c r="AA210" s="175">
        <f t="shared" si="70"/>
        <v>-489.8734177215033</v>
      </c>
      <c r="AB210" s="103">
        <f t="shared" si="71"/>
        <v>0.85155350978136268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24.83</v>
      </c>
      <c r="F211" s="94">
        <v>1420</v>
      </c>
      <c r="G211" s="95">
        <f t="shared" si="72"/>
        <v>35258.6</v>
      </c>
      <c r="H211" s="96">
        <v>2</v>
      </c>
      <c r="I211" s="97">
        <v>4</v>
      </c>
      <c r="J211" s="98">
        <v>3300</v>
      </c>
      <c r="K211" s="99">
        <f t="shared" si="58"/>
        <v>825</v>
      </c>
      <c r="L211" s="100">
        <v>4</v>
      </c>
      <c r="M211" s="98">
        <f t="shared" si="73"/>
        <v>2824.309392265176</v>
      </c>
      <c r="N211" s="99">
        <f t="shared" si="66"/>
        <v>706.07734806629401</v>
      </c>
      <c r="O211" s="101">
        <f t="shared" si="67"/>
        <v>0</v>
      </c>
      <c r="P211" s="102">
        <f t="shared" si="68"/>
        <v>-118.92265193370599</v>
      </c>
      <c r="Q211" s="103">
        <f t="shared" si="69"/>
        <v>0.85585133098944732</v>
      </c>
      <c r="R211" s="277"/>
      <c r="S211" s="1">
        <v>0.77499999999999991</v>
      </c>
      <c r="T211" s="2">
        <v>0.79594907407407411</v>
      </c>
      <c r="U211" s="104">
        <v>16.99999999999994</v>
      </c>
      <c r="V211" s="105">
        <v>30.166666666666853</v>
      </c>
      <c r="W211" s="106"/>
      <c r="X211" s="113"/>
      <c r="Y211" s="262"/>
      <c r="Z211" s="263"/>
      <c r="AA211" s="175">
        <f t="shared" si="70"/>
        <v>-475.69060773482397</v>
      </c>
      <c r="AB211" s="103">
        <f t="shared" si="71"/>
        <v>0.85585133098944732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2496</v>
      </c>
      <c r="G212" s="95">
        <f t="shared" si="72"/>
        <v>45377.279999999999</v>
      </c>
      <c r="H212" s="96"/>
      <c r="I212" s="97">
        <v>4</v>
      </c>
      <c r="J212" s="98">
        <v>3000</v>
      </c>
      <c r="K212" s="99">
        <f t="shared" si="58"/>
        <v>750</v>
      </c>
      <c r="L212" s="100">
        <v>4</v>
      </c>
      <c r="M212" s="98">
        <f t="shared" si="73"/>
        <v>2592.4985574148932</v>
      </c>
      <c r="N212" s="99">
        <f t="shared" si="66"/>
        <v>648.1246393537233</v>
      </c>
      <c r="O212" s="101">
        <f t="shared" si="67"/>
        <v>0</v>
      </c>
      <c r="P212" s="102">
        <f t="shared" si="68"/>
        <v>-101.8753606462767</v>
      </c>
      <c r="Q212" s="103">
        <f t="shared" si="69"/>
        <v>0.8641661858049644</v>
      </c>
      <c r="R212" s="277"/>
      <c r="S212" s="1">
        <v>0.80920138888888893</v>
      </c>
      <c r="T212" s="2">
        <v>0.84931712962962957</v>
      </c>
      <c r="U212" s="104">
        <v>19.083333333333332</v>
      </c>
      <c r="V212" s="105">
        <v>57.766666666666531</v>
      </c>
      <c r="W212" s="106">
        <v>0.84931712962962957</v>
      </c>
      <c r="X212" s="107">
        <v>0.90486111111111089</v>
      </c>
      <c r="Y212" s="262"/>
      <c r="Z212" s="263"/>
      <c r="AA212" s="175">
        <f t="shared" si="70"/>
        <v>-407.50144258510682</v>
      </c>
      <c r="AB212" s="103">
        <f t="shared" si="71"/>
        <v>0.8641661858049644</v>
      </c>
      <c r="AC212" s="268"/>
    </row>
    <row r="213" spans="1:29" ht="15.75" customHeight="1">
      <c r="A213" s="272"/>
      <c r="B213" s="92" t="s">
        <v>115</v>
      </c>
      <c r="C213" s="260" t="s">
        <v>143</v>
      </c>
      <c r="D213" s="261"/>
      <c r="E213" s="93">
        <v>24.83</v>
      </c>
      <c r="F213" s="94">
        <v>2090</v>
      </c>
      <c r="G213" s="95">
        <f t="shared" si="72"/>
        <v>51894.7</v>
      </c>
      <c r="H213" s="113"/>
      <c r="I213" s="97">
        <v>4</v>
      </c>
      <c r="J213" s="98">
        <v>3300</v>
      </c>
      <c r="K213" s="99">
        <f t="shared" si="58"/>
        <v>825</v>
      </c>
      <c r="L213" s="114">
        <v>4</v>
      </c>
      <c r="M213" s="98">
        <f t="shared" si="73"/>
        <v>2828.5714285714116</v>
      </c>
      <c r="N213" s="99">
        <f t="shared" si="66"/>
        <v>707.1428571428529</v>
      </c>
      <c r="O213" s="101">
        <f t="shared" si="67"/>
        <v>0</v>
      </c>
      <c r="P213" s="102">
        <f t="shared" si="68"/>
        <v>-117.8571428571471</v>
      </c>
      <c r="Q213" s="103">
        <f t="shared" si="69"/>
        <v>0.85714285714285199</v>
      </c>
      <c r="R213" s="277"/>
      <c r="S213" s="1">
        <v>0.90486111111111089</v>
      </c>
      <c r="T213" s="2">
        <v>0.93564814814814812</v>
      </c>
      <c r="U213" s="104">
        <v>79.983333333333093</v>
      </c>
      <c r="V213" s="105">
        <v>44.333333333333599</v>
      </c>
      <c r="W213" s="106"/>
      <c r="X213" s="107"/>
      <c r="Y213" s="262"/>
      <c r="Z213" s="263"/>
      <c r="AA213" s="175">
        <f t="shared" si="70"/>
        <v>-471.42857142858838</v>
      </c>
      <c r="AB213" s="103">
        <f t="shared" si="71"/>
        <v>0.85714285714285199</v>
      </c>
      <c r="AC213" s="268"/>
    </row>
    <row r="214" spans="1:29" ht="15.75" customHeight="1">
      <c r="A214" s="272"/>
      <c r="B214" s="92" t="s">
        <v>115</v>
      </c>
      <c r="C214" s="260" t="s">
        <v>148</v>
      </c>
      <c r="D214" s="261"/>
      <c r="E214" s="93">
        <v>25.03</v>
      </c>
      <c r="F214" s="94">
        <v>1878</v>
      </c>
      <c r="G214" s="115">
        <f t="shared" si="72"/>
        <v>47006.340000000004</v>
      </c>
      <c r="H214" s="116"/>
      <c r="I214" s="97">
        <v>4</v>
      </c>
      <c r="J214" s="98">
        <v>3300</v>
      </c>
      <c r="K214" s="99">
        <f t="shared" si="58"/>
        <v>825</v>
      </c>
      <c r="L214" s="100">
        <v>4</v>
      </c>
      <c r="M214" s="98">
        <f t="shared" si="73"/>
        <v>2824.0601503759626</v>
      </c>
      <c r="N214" s="99">
        <f t="shared" si="66"/>
        <v>706.01503759399066</v>
      </c>
      <c r="O214" s="101">
        <f t="shared" si="67"/>
        <v>0</v>
      </c>
      <c r="P214" s="102">
        <f t="shared" si="68"/>
        <v>-118.98496240600934</v>
      </c>
      <c r="Q214" s="103">
        <f t="shared" si="69"/>
        <v>0.85577580314423107</v>
      </c>
      <c r="R214" s="277"/>
      <c r="S214" s="1">
        <v>0.94729166666666664</v>
      </c>
      <c r="T214" s="2">
        <v>0.97499999999999976</v>
      </c>
      <c r="U214" s="104">
        <v>16.766666666666676</v>
      </c>
      <c r="V214" s="105">
        <v>39.899999999999679</v>
      </c>
      <c r="W214" s="106"/>
      <c r="X214" s="4"/>
      <c r="Y214" s="262"/>
      <c r="Z214" s="263"/>
      <c r="AA214" s="175">
        <f t="shared" si="70"/>
        <v>-475.93984962403738</v>
      </c>
      <c r="AB214" s="103">
        <f t="shared" si="71"/>
        <v>0.85577580314423107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74">AVERAGE(I209:I224)</f>
        <v>3.8333333333333335</v>
      </c>
      <c r="J225" s="138">
        <f t="shared" si="74"/>
        <v>3300</v>
      </c>
      <c r="K225" s="139">
        <f t="shared" ref="K225" si="75">J225/I225</f>
        <v>860.86956521739125</v>
      </c>
      <c r="L225" s="137">
        <f t="shared" ref="L225:M225" si="76">AVERAGE(L209:L224)</f>
        <v>3.8333333333333335</v>
      </c>
      <c r="M225" s="138">
        <f t="shared" si="76"/>
        <v>2815.144967240918</v>
      </c>
      <c r="N225" s="139">
        <f>M225/L225</f>
        <v>734.38564362806551</v>
      </c>
      <c r="O225" s="140">
        <f>L225-I225</f>
        <v>0</v>
      </c>
      <c r="P225" s="141">
        <f>N225-K225</f>
        <v>-126.48392158932575</v>
      </c>
      <c r="Q225" s="142">
        <f>N225/K225</f>
        <v>0.8530742324972479</v>
      </c>
      <c r="R225" s="278"/>
      <c r="S225" s="143">
        <f>S209</f>
        <v>0.70833333333333337</v>
      </c>
      <c r="T225" s="144">
        <f>INDEX(T209:T224,COUNTA(T209:T224))</f>
        <v>0.97499999999999976</v>
      </c>
      <c r="U225" s="145"/>
      <c r="V225" s="156"/>
      <c r="W225" s="135"/>
      <c r="X225" s="139"/>
      <c r="Y225" s="265"/>
      <c r="Z225" s="266"/>
      <c r="AA225" s="177">
        <f>M225-J225</f>
        <v>-484.85503275908195</v>
      </c>
      <c r="AB225" s="142">
        <f>M225/J225</f>
        <v>0.8530742324972479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111" priority="1" operator="greaterThan">
      <formula>0</formula>
    </cfRule>
  </conditionalFormatting>
  <conditionalFormatting sqref="P5:P225 AA5:AA225">
    <cfRule type="cellIs" dxfId="110" priority="4" operator="lessThan">
      <formula>0</formula>
    </cfRule>
  </conditionalFormatting>
  <conditionalFormatting sqref="Q5:Q225 AB5:AB225">
    <cfRule type="cellIs" dxfId="109" priority="2" operator="greaterThan">
      <formula>1</formula>
    </cfRule>
    <cfRule type="cellIs" dxfId="108" priority="3" operator="lessThan">
      <formula>0.8</formula>
    </cfRule>
  </conditionalFormatting>
  <conditionalFormatting sqref="AC5:AC23 R5:R225 AC124:AC129">
    <cfRule type="cellIs" dxfId="107" priority="5" operator="lessThan">
      <formula>0.8</formula>
    </cfRule>
  </conditionalFormatting>
  <conditionalFormatting sqref="AC29:AC37">
    <cfRule type="cellIs" dxfId="106" priority="15" operator="lessThan">
      <formula>0.8</formula>
    </cfRule>
  </conditionalFormatting>
  <conditionalFormatting sqref="AC39:AC44">
    <cfRule type="cellIs" dxfId="105" priority="14" operator="lessThan">
      <formula>0.8</formula>
    </cfRule>
  </conditionalFormatting>
  <conditionalFormatting sqref="AC56">
    <cfRule type="cellIs" dxfId="104" priority="16" operator="lessThan">
      <formula>0.8</formula>
    </cfRule>
  </conditionalFormatting>
  <conditionalFormatting sqref="AC73">
    <cfRule type="cellIs" dxfId="103" priority="13" operator="lessThan">
      <formula>0.8</formula>
    </cfRule>
  </conditionalFormatting>
  <conditionalFormatting sqref="AC90">
    <cfRule type="cellIs" dxfId="102" priority="7" operator="lessThan">
      <formula>0.8</formula>
    </cfRule>
  </conditionalFormatting>
  <conditionalFormatting sqref="AC107:AC112">
    <cfRule type="cellIs" dxfId="101" priority="6" operator="lessThan">
      <formula>0.8</formula>
    </cfRule>
  </conditionalFormatting>
  <conditionalFormatting sqref="AC141:AC146">
    <cfRule type="cellIs" dxfId="100" priority="12" operator="lessThan">
      <formula>0.8</formula>
    </cfRule>
  </conditionalFormatting>
  <conditionalFormatting sqref="AC158">
    <cfRule type="cellIs" dxfId="99" priority="11" operator="lessThan">
      <formula>0.8</formula>
    </cfRule>
  </conditionalFormatting>
  <conditionalFormatting sqref="AC175">
    <cfRule type="cellIs" dxfId="98" priority="10" operator="lessThan">
      <formula>0.8</formula>
    </cfRule>
  </conditionalFormatting>
  <conditionalFormatting sqref="AC192">
    <cfRule type="cellIs" dxfId="97" priority="9" operator="lessThan">
      <formula>0.8</formula>
    </cfRule>
  </conditionalFormatting>
  <conditionalFormatting sqref="AC209:AC214">
    <cfRule type="cellIs" dxfId="96" priority="8" operator="lessThan">
      <formula>0.8</formula>
    </cfRule>
  </conditionalFormatting>
  <dataValidations count="1">
    <dataValidation type="list" allowBlank="1" showInputMessage="1" showErrorMessage="1" sqref="Y5:Z225" xr:uid="{7C28C5D0-F167-44D4-A02D-A0BC8EA129B1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486A-4E77-4294-9B5D-8F948089E805}">
  <sheetPr>
    <tabColor theme="9" tint="0.59999389629810485"/>
    <pageSetUpPr fitToPage="1"/>
  </sheetPr>
  <dimension ref="A1:AQ171"/>
  <sheetViews>
    <sheetView zoomScale="85" zoomScaleNormal="85" workbookViewId="0">
      <pane ySplit="4" topLeftCell="A5" activePane="bottomLeft" state="frozen"/>
      <selection activeCell="Y33" sqref="Y33:Z33"/>
      <selection pane="bottomLeft" activeCell="Y33" sqref="Y33:Z3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SUM(F5:F157)</f>
        <v>97246</v>
      </c>
      <c r="E1" s="77" t="s">
        <v>3</v>
      </c>
      <c r="F1" s="78">
        <f>SUM(G5:G157)</f>
        <v>4243636.4400000004</v>
      </c>
      <c r="G1" s="79" t="s">
        <v>73</v>
      </c>
      <c r="H1" s="80">
        <f>L21+L38+L55+L72+L89+L106+L123+L140+L157</f>
        <v>170.47222222222223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45904</v>
      </c>
      <c r="B2" s="326"/>
      <c r="C2" s="82" t="s">
        <v>34</v>
      </c>
      <c r="D2" s="83">
        <f>AVERAGE(N21,N38,N55,N72,N89,N106,N123,N140,N157)</f>
        <v>135.01075006773829</v>
      </c>
      <c r="E2" s="83" t="s">
        <v>80</v>
      </c>
      <c r="F2" s="84">
        <f>F1/D1</f>
        <v>43.638159307323697</v>
      </c>
      <c r="G2" s="85" t="s">
        <v>81</v>
      </c>
      <c r="H2" s="86">
        <f>COUNT(H5:H157)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359" t="s">
        <v>164</v>
      </c>
      <c r="D5" s="360"/>
      <c r="E5" s="158">
        <v>19.7</v>
      </c>
      <c r="F5" s="87">
        <v>3045</v>
      </c>
      <c r="G5" s="159">
        <f t="shared" ref="G5:G6" si="0">E5*F5</f>
        <v>59986.5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1062.5181738877582</v>
      </c>
      <c r="N5" s="163">
        <f>M5/L5</f>
        <v>81.732167222135246</v>
      </c>
      <c r="O5" s="179">
        <f>L5-I5</f>
        <v>0</v>
      </c>
      <c r="P5" s="180">
        <f>N5-K5</f>
        <v>-10.575525085557061</v>
      </c>
      <c r="Q5" s="132">
        <f>N5/K5</f>
        <v>0.88543181157313189</v>
      </c>
      <c r="R5" s="277">
        <f>Q21</f>
        <v>0.87770906689768646</v>
      </c>
      <c r="S5" s="167">
        <v>0.25003472222222223</v>
      </c>
      <c r="T5" s="168">
        <v>0.36944444444444446</v>
      </c>
      <c r="U5" s="169"/>
      <c r="V5" s="170">
        <v>171.95000000000002</v>
      </c>
      <c r="W5" s="87"/>
      <c r="X5" s="88"/>
      <c r="Y5" s="279"/>
      <c r="Z5" s="280"/>
      <c r="AA5" s="109">
        <f>M5-J5</f>
        <v>-137.48182611224183</v>
      </c>
      <c r="AB5" s="110">
        <f>M5/J5</f>
        <v>0.88543181157313178</v>
      </c>
      <c r="AC5" s="292">
        <f>AB21</f>
        <v>0.87770906689768646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2108</v>
      </c>
      <c r="G6" s="95">
        <f t="shared" si="0"/>
        <v>63176.759999999995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2272.7762803234505</v>
      </c>
      <c r="N6" s="99">
        <f>M6/L6</f>
        <v>113.63881401617252</v>
      </c>
      <c r="O6" s="101">
        <f>L6-I6</f>
        <v>0</v>
      </c>
      <c r="P6" s="102">
        <f>N6-K6</f>
        <v>-16.361185983827482</v>
      </c>
      <c r="Q6" s="103">
        <f>N6/K6</f>
        <v>0.87414472320132708</v>
      </c>
      <c r="R6" s="277"/>
      <c r="S6" s="1">
        <v>0.48982638888888891</v>
      </c>
      <c r="T6" s="2">
        <v>0.52847222222222223</v>
      </c>
      <c r="U6" s="104">
        <v>54.350000000000023</v>
      </c>
      <c r="V6" s="105">
        <v>55.649999999999984</v>
      </c>
      <c r="W6" s="2"/>
      <c r="X6" s="107"/>
      <c r="Y6" s="262"/>
      <c r="Z6" s="263"/>
      <c r="AA6" s="111">
        <f>M6-J6</f>
        <v>-327.22371967654954</v>
      </c>
      <c r="AB6" s="112">
        <f>M6/J6</f>
        <v>0.87414472320132708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1667.6472271056043</v>
      </c>
      <c r="N21" s="139">
        <f t="shared" ref="N21:N27" si="5">M21/L21</f>
        <v>101.06952891549118</v>
      </c>
      <c r="O21" s="140">
        <f t="shared" ref="O21:O27" si="6">L21-I21</f>
        <v>0</v>
      </c>
      <c r="P21" s="141">
        <f t="shared" ref="P21:P27" si="7">N21-K21</f>
        <v>-14.08198623602398</v>
      </c>
      <c r="Q21" s="142">
        <f t="shared" ref="Q21:Q27" si="8">N21/K21</f>
        <v>0.87770906689768646</v>
      </c>
      <c r="R21" s="278"/>
      <c r="S21" s="143">
        <f>S5</f>
        <v>0.25003472222222223</v>
      </c>
      <c r="T21" s="144">
        <f>INDEX(T5:T20,COUNTA(T5:T20))</f>
        <v>0.52847222222222223</v>
      </c>
      <c r="U21" s="145"/>
      <c r="V21" s="145"/>
      <c r="W21" s="146"/>
      <c r="X21" s="147"/>
      <c r="Y21" s="265"/>
      <c r="Z21" s="266"/>
      <c r="AA21" s="148">
        <f t="shared" ref="AA21:AA27" si="9">M21-J21</f>
        <v>-232.35277289439568</v>
      </c>
      <c r="AB21" s="149">
        <f t="shared" ref="AB21:AB27" si="10">M21/J21</f>
        <v>0.87770906689768646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1204</v>
      </c>
      <c r="G22" s="159">
        <f t="shared" ref="G22:G27" si="11">E22*F22</f>
        <v>86543.51999999999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1709.1482649842274</v>
      </c>
      <c r="N22" s="163">
        <f t="shared" si="5"/>
        <v>65.736471730162592</v>
      </c>
      <c r="O22" s="165">
        <f t="shared" si="6"/>
        <v>0</v>
      </c>
      <c r="P22" s="166">
        <f t="shared" si="7"/>
        <v>-11.186605192914328</v>
      </c>
      <c r="Q22" s="152">
        <f t="shared" si="8"/>
        <v>0.85457413249211378</v>
      </c>
      <c r="R22" s="276">
        <f>Q38</f>
        <v>0.85887665162972038</v>
      </c>
      <c r="S22" s="167">
        <v>0.25</v>
      </c>
      <c r="T22" s="168">
        <v>0.27935185185185185</v>
      </c>
      <c r="U22" s="169"/>
      <c r="V22" s="170">
        <v>42.266666666666666</v>
      </c>
      <c r="W22" s="181"/>
      <c r="X22" s="163"/>
      <c r="Y22" s="279"/>
      <c r="Z22" s="280"/>
      <c r="AA22" s="109">
        <f t="shared" si="9"/>
        <v>-290.85173501577265</v>
      </c>
      <c r="AB22" s="152">
        <f t="shared" si="10"/>
        <v>0.85457413249211367</v>
      </c>
      <c r="AC22" s="352">
        <f>AB38</f>
        <v>0.85887665162972049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4103</v>
      </c>
      <c r="G23" s="95">
        <f t="shared" si="11"/>
        <v>232927.31000000003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1744.7200566973779</v>
      </c>
      <c r="N23" s="99">
        <f t="shared" si="5"/>
        <v>67.10461756528376</v>
      </c>
      <c r="O23" s="101">
        <f t="shared" si="6"/>
        <v>0</v>
      </c>
      <c r="P23" s="102">
        <f t="shared" si="7"/>
        <v>-9.8184593577931594</v>
      </c>
      <c r="Q23" s="103">
        <f t="shared" si="8"/>
        <v>0.87236002834868898</v>
      </c>
      <c r="R23" s="277"/>
      <c r="S23" s="1">
        <v>0.28263888888888888</v>
      </c>
      <c r="T23" s="2">
        <v>0.38062499999999999</v>
      </c>
      <c r="U23" s="104">
        <v>4.7333333333333272</v>
      </c>
      <c r="V23" s="105">
        <v>141.1</v>
      </c>
      <c r="W23" s="106"/>
      <c r="X23" s="107"/>
      <c r="Y23" s="262"/>
      <c r="Z23" s="263"/>
      <c r="AA23" s="111">
        <f t="shared" si="9"/>
        <v>-255.27994330262209</v>
      </c>
      <c r="AB23" s="103">
        <f t="shared" si="10"/>
        <v>0.87236002834868898</v>
      </c>
      <c r="AC23" s="294"/>
    </row>
    <row r="24" spans="1:43" ht="15.75" customHeight="1">
      <c r="A24" s="282"/>
      <c r="B24" s="92" t="s">
        <v>169</v>
      </c>
      <c r="C24" s="286" t="s">
        <v>211</v>
      </c>
      <c r="D24" s="286"/>
      <c r="E24" s="93">
        <v>57.3</v>
      </c>
      <c r="F24" s="94">
        <v>1199</v>
      </c>
      <c r="G24" s="95">
        <f t="shared" si="11"/>
        <v>68702.7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1708.788598574821</v>
      </c>
      <c r="N24" s="99">
        <f t="shared" si="5"/>
        <v>65.722638406723888</v>
      </c>
      <c r="O24" s="101">
        <f t="shared" si="6"/>
        <v>0</v>
      </c>
      <c r="P24" s="102">
        <f t="shared" si="7"/>
        <v>-11.200438516353032</v>
      </c>
      <c r="Q24" s="103">
        <f t="shared" si="8"/>
        <v>0.85439429928741062</v>
      </c>
      <c r="R24" s="277"/>
      <c r="S24" s="1">
        <v>0.38472222222222219</v>
      </c>
      <c r="T24" s="2">
        <v>0.41395833333333332</v>
      </c>
      <c r="U24" s="104">
        <v>5.8999999999999631</v>
      </c>
      <c r="V24" s="105">
        <v>42.100000000000023</v>
      </c>
      <c r="W24" s="106"/>
      <c r="X24" s="107"/>
      <c r="Y24" s="262"/>
      <c r="Z24" s="263"/>
      <c r="AA24" s="111">
        <f t="shared" si="9"/>
        <v>-291.21140142517902</v>
      </c>
      <c r="AB24" s="103">
        <f t="shared" si="10"/>
        <v>0.85439429928741051</v>
      </c>
      <c r="AC24" s="294"/>
    </row>
    <row r="25" spans="1:43" ht="15.75" customHeight="1">
      <c r="A25" s="282"/>
      <c r="B25" s="92" t="s">
        <v>169</v>
      </c>
      <c r="C25" s="286" t="s">
        <v>170</v>
      </c>
      <c r="D25" s="286"/>
      <c r="E25" s="93">
        <v>51.86</v>
      </c>
      <c r="F25" s="94">
        <v>1518</v>
      </c>
      <c r="G25" s="95">
        <f t="shared" si="11"/>
        <v>78723.48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1710.4225352112646</v>
      </c>
      <c r="N25" s="99">
        <f t="shared" si="5"/>
        <v>65.785482123510178</v>
      </c>
      <c r="O25" s="101">
        <f t="shared" si="6"/>
        <v>0</v>
      </c>
      <c r="P25" s="102">
        <f t="shared" si="7"/>
        <v>-11.137594799566742</v>
      </c>
      <c r="Q25" s="103">
        <f t="shared" si="8"/>
        <v>0.85521126760563237</v>
      </c>
      <c r="R25" s="277"/>
      <c r="S25" s="1">
        <v>0.4194444444444444</v>
      </c>
      <c r="T25" s="2">
        <v>0.45642361111111113</v>
      </c>
      <c r="U25" s="104">
        <v>7.8999999999999559</v>
      </c>
      <c r="V25" s="105">
        <v>53.250000000000092</v>
      </c>
      <c r="W25" s="106">
        <v>0.45642361111111113</v>
      </c>
      <c r="X25" s="107">
        <v>0.49809027777777776</v>
      </c>
      <c r="Y25" s="262"/>
      <c r="Z25" s="263"/>
      <c r="AA25" s="111">
        <f t="shared" si="9"/>
        <v>-289.57746478873537</v>
      </c>
      <c r="AB25" s="103">
        <f t="shared" si="10"/>
        <v>0.85521126760563226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1649</v>
      </c>
      <c r="G26" s="95">
        <f t="shared" si="11"/>
        <v>94487.7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1713.2467532467533</v>
      </c>
      <c r="N26" s="99">
        <f t="shared" si="5"/>
        <v>68.529870129870133</v>
      </c>
      <c r="O26" s="101">
        <f t="shared" si="6"/>
        <v>0</v>
      </c>
      <c r="P26" s="102">
        <f t="shared" si="7"/>
        <v>-11.470129870129867</v>
      </c>
      <c r="Q26" s="103">
        <f t="shared" si="8"/>
        <v>0.85662337662337662</v>
      </c>
      <c r="R26" s="277"/>
      <c r="S26" s="1">
        <v>0.49809027777777776</v>
      </c>
      <c r="T26" s="2">
        <v>0.53819444444444442</v>
      </c>
      <c r="U26" s="104">
        <v>59.999999999999943</v>
      </c>
      <c r="V26" s="105">
        <v>57.749999999999993</v>
      </c>
      <c r="W26" s="106"/>
      <c r="X26" s="107"/>
      <c r="Y26" s="262"/>
      <c r="Z26" s="263"/>
      <c r="AA26" s="111">
        <f t="shared" si="9"/>
        <v>-286.75324675324669</v>
      </c>
      <c r="AB26" s="103">
        <f t="shared" si="10"/>
        <v>0.85662337662337662</v>
      </c>
      <c r="AC26" s="294"/>
    </row>
    <row r="27" spans="1:43" ht="15.75" customHeight="1">
      <c r="A27" s="282"/>
      <c r="B27" s="92" t="s">
        <v>169</v>
      </c>
      <c r="C27" s="286" t="s">
        <v>216</v>
      </c>
      <c r="D27" s="286"/>
      <c r="E27" s="93">
        <v>56.43</v>
      </c>
      <c r="F27" s="94">
        <v>2468</v>
      </c>
      <c r="G27" s="115">
        <f t="shared" si="11"/>
        <v>139269.24</v>
      </c>
      <c r="H27" s="116"/>
      <c r="I27" s="97">
        <v>22</v>
      </c>
      <c r="J27" s="98">
        <v>2000</v>
      </c>
      <c r="K27" s="99">
        <f t="shared" si="13"/>
        <v>90.909090909090907</v>
      </c>
      <c r="L27" s="100">
        <v>22</v>
      </c>
      <c r="M27" s="98">
        <f t="shared" si="12"/>
        <v>1720.1936108422026</v>
      </c>
      <c r="N27" s="99">
        <f t="shared" si="5"/>
        <v>78.190618674645577</v>
      </c>
      <c r="O27" s="101">
        <f t="shared" si="6"/>
        <v>0</v>
      </c>
      <c r="P27" s="102">
        <f t="shared" si="7"/>
        <v>-12.718472234445329</v>
      </c>
      <c r="Q27" s="103">
        <f t="shared" si="8"/>
        <v>0.86009680542110134</v>
      </c>
      <c r="R27" s="277"/>
      <c r="S27" s="1">
        <v>0.5430555555555554</v>
      </c>
      <c r="T27" s="2">
        <v>0.60283564814814816</v>
      </c>
      <c r="U27" s="104">
        <v>6.9999999999998153</v>
      </c>
      <c r="V27" s="105">
        <v>86.08333333333357</v>
      </c>
      <c r="W27" s="106"/>
      <c r="X27" s="107"/>
      <c r="Y27" s="262"/>
      <c r="Z27" s="263"/>
      <c r="AA27" s="111">
        <f t="shared" si="9"/>
        <v>-279.80638915779741</v>
      </c>
      <c r="AB27" s="103">
        <f t="shared" si="10"/>
        <v>0.86009680542110134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1717.7533032594411</v>
      </c>
      <c r="N38" s="139">
        <f>M38/L38</f>
        <v>68.255098142759238</v>
      </c>
      <c r="O38" s="140">
        <f>L38-I38</f>
        <v>0</v>
      </c>
      <c r="P38" s="141">
        <f>N38-K38</f>
        <v>-11.215100532737452</v>
      </c>
      <c r="Q38" s="142">
        <f>N38/K38</f>
        <v>0.85887665162972038</v>
      </c>
      <c r="R38" s="278"/>
      <c r="S38" s="143">
        <f>S22</f>
        <v>0.25</v>
      </c>
      <c r="T38" s="144">
        <f>INDEX(T22:T37,COUNTA(T22:T37))</f>
        <v>0.60283564814814816</v>
      </c>
      <c r="U38" s="145"/>
      <c r="V38" s="156"/>
      <c r="W38" s="135"/>
      <c r="X38" s="139"/>
      <c r="Y38" s="265"/>
      <c r="Z38" s="266"/>
      <c r="AA38" s="157">
        <f>M38-J38</f>
        <v>-282.24669674055895</v>
      </c>
      <c r="AB38" s="142">
        <f>M38/J38</f>
        <v>0.85887665162972049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1795</v>
      </c>
      <c r="G39" s="159">
        <f t="shared" ref="G39:G42" si="17">E39*F39</f>
        <v>88888.400000000009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1718.1600638128175</v>
      </c>
      <c r="N39" s="163">
        <f>M39/L39</f>
        <v>71.590002658867391</v>
      </c>
      <c r="O39" s="165">
        <f>L39-I39</f>
        <v>0</v>
      </c>
      <c r="P39" s="166">
        <f>N39-K39</f>
        <v>-11.743330674465938</v>
      </c>
      <c r="Q39" s="152">
        <f>N39/K39</f>
        <v>0.85908003190640869</v>
      </c>
      <c r="R39" s="276">
        <f>Q55</f>
        <v>0.8626476418578447</v>
      </c>
      <c r="S39" s="167">
        <v>0.2502314814814815</v>
      </c>
      <c r="T39" s="168">
        <v>0.29376157407407405</v>
      </c>
      <c r="U39" s="169"/>
      <c r="V39" s="170">
        <v>62.683333333333273</v>
      </c>
      <c r="W39" s="87"/>
      <c r="X39" s="88"/>
      <c r="Y39" s="279"/>
      <c r="Z39" s="280"/>
      <c r="AA39" s="109">
        <f>M39-J39</f>
        <v>-281.8399361871825</v>
      </c>
      <c r="AB39" s="152">
        <f>M39/J39</f>
        <v>0.8590800319064088</v>
      </c>
      <c r="AC39" s="352">
        <f>AB55</f>
        <v>0.8626476418578447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1966</v>
      </c>
      <c r="G40" s="95">
        <f t="shared" si="17"/>
        <v>101878.12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1548.3701597024726</v>
      </c>
      <c r="N40" s="99">
        <f>M40/L40</f>
        <v>67.32044172619446</v>
      </c>
      <c r="O40" s="101">
        <f>L40-I40</f>
        <v>0</v>
      </c>
      <c r="P40" s="102">
        <f>N40-K40</f>
        <v>-10.940427839022931</v>
      </c>
      <c r="Q40" s="103">
        <f>N40/K40</f>
        <v>0.86020564427915147</v>
      </c>
      <c r="R40" s="277"/>
      <c r="S40" s="1">
        <v>0.2986111111111111</v>
      </c>
      <c r="T40" s="2">
        <v>0.35151620370370368</v>
      </c>
      <c r="U40" s="104">
        <v>6.9833333333333591</v>
      </c>
      <c r="V40" s="105">
        <v>76.183333333333309</v>
      </c>
      <c r="W40" s="106"/>
      <c r="X40" s="107"/>
      <c r="Y40" s="262"/>
      <c r="Z40" s="263"/>
      <c r="AA40" s="111">
        <f>M40-J40</f>
        <v>-251.62984029752738</v>
      </c>
      <c r="AB40" s="103">
        <f>M40/J40</f>
        <v>0.86020564427915147</v>
      </c>
      <c r="AC40" s="294"/>
    </row>
    <row r="41" spans="1:29" ht="15.75" customHeight="1">
      <c r="A41" s="271"/>
      <c r="B41" s="153" t="s">
        <v>172</v>
      </c>
      <c r="C41" s="260" t="s">
        <v>183</v>
      </c>
      <c r="D41" s="261"/>
      <c r="E41" s="93">
        <v>58.67</v>
      </c>
      <c r="F41" s="104">
        <v>4368</v>
      </c>
      <c r="G41" s="95">
        <f t="shared" si="17"/>
        <v>256270.56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1737.546961325967</v>
      </c>
      <c r="N41" s="99">
        <f>M41/L41</f>
        <v>72.39779005524862</v>
      </c>
      <c r="O41" s="101">
        <f>L41-I41</f>
        <v>0</v>
      </c>
      <c r="P41" s="102">
        <f>N41-K41</f>
        <v>-10.935543278084708</v>
      </c>
      <c r="Q41" s="103">
        <f>N41/K41</f>
        <v>0.86877348066298354</v>
      </c>
      <c r="R41" s="277"/>
      <c r="S41" s="1">
        <v>0.35497685185185185</v>
      </c>
      <c r="T41" s="2">
        <v>0.4597222222222222</v>
      </c>
      <c r="U41" s="104">
        <v>4.9833333333333663</v>
      </c>
      <c r="V41" s="105">
        <v>150.83333333333331</v>
      </c>
      <c r="W41" s="106">
        <v>0.4597222222222222</v>
      </c>
      <c r="X41" s="107">
        <v>0.4993055555555555</v>
      </c>
      <c r="Y41" s="262"/>
      <c r="Z41" s="263"/>
      <c r="AA41" s="111">
        <f>M41-J41</f>
        <v>-262.453038674033</v>
      </c>
      <c r="AB41" s="103">
        <f>M41/J41</f>
        <v>0.86877348066298354</v>
      </c>
      <c r="AC41" s="294"/>
    </row>
    <row r="42" spans="1:29" ht="15.75" customHeight="1">
      <c r="A42" s="271"/>
      <c r="B42" s="153" t="s">
        <v>172</v>
      </c>
      <c r="C42" s="260" t="s">
        <v>178</v>
      </c>
      <c r="D42" s="261"/>
      <c r="E42" s="93">
        <v>59.34</v>
      </c>
      <c r="F42" s="104">
        <v>2195</v>
      </c>
      <c r="G42" s="95">
        <f t="shared" si="17"/>
        <v>130251.3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1724.5744216499315</v>
      </c>
      <c r="N42" s="99">
        <f>M42/L42</f>
        <v>71.857267568747147</v>
      </c>
      <c r="O42" s="101">
        <f>L42-I42</f>
        <v>0</v>
      </c>
      <c r="P42" s="102">
        <f>N42-K42</f>
        <v>-11.476065764586181</v>
      </c>
      <c r="Q42" s="103">
        <f>N42/K42</f>
        <v>0.86228721082496584</v>
      </c>
      <c r="R42" s="277"/>
      <c r="S42" s="1">
        <v>0.4993055555555555</v>
      </c>
      <c r="T42" s="2">
        <v>0.552337962962963</v>
      </c>
      <c r="U42" s="104">
        <v>56.999999999999957</v>
      </c>
      <c r="V42" s="105">
        <v>76.366666666666802</v>
      </c>
      <c r="W42" s="106"/>
      <c r="X42" s="107"/>
      <c r="Y42" s="262"/>
      <c r="Z42" s="263"/>
      <c r="AA42" s="111">
        <f>M42-J42</f>
        <v>-275.42557835006846</v>
      </c>
      <c r="AB42" s="103">
        <f>M42/J42</f>
        <v>0.86228721082496573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1682.1629016227971</v>
      </c>
      <c r="N55" s="139">
        <f>M55/L55</f>
        <v>70.82791164727567</v>
      </c>
      <c r="O55" s="140">
        <f>L55-I55</f>
        <v>0</v>
      </c>
      <c r="P55" s="141">
        <f>N55-K55</f>
        <v>-11.27735151061907</v>
      </c>
      <c r="Q55" s="142">
        <f>N55/K55</f>
        <v>0.8626476418578447</v>
      </c>
      <c r="R55" s="278"/>
      <c r="S55" s="143">
        <f>S39</f>
        <v>0.2502314814814815</v>
      </c>
      <c r="T55" s="144">
        <f>INDEX(T39:T54,COUNTA(T39:T54))</f>
        <v>0.552337962962963</v>
      </c>
      <c r="U55" s="145"/>
      <c r="V55" s="156"/>
      <c r="W55" s="188"/>
      <c r="X55" s="189"/>
      <c r="Y55" s="265"/>
      <c r="Z55" s="266"/>
      <c r="AA55" s="157">
        <f>M55-J55</f>
        <v>-267.83709837720289</v>
      </c>
      <c r="AB55" s="142">
        <f>M55/J55</f>
        <v>0.8626476418578447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1760</v>
      </c>
      <c r="G56" s="159">
        <f t="shared" ref="G56:G58" si="21">E56*F56</f>
        <v>83371.199999999997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1717.5386283545677</v>
      </c>
      <c r="N56" s="163">
        <f>M56/L56</f>
        <v>81.787553731169893</v>
      </c>
      <c r="O56" s="165">
        <f>L56-I56</f>
        <v>0</v>
      </c>
      <c r="P56" s="166">
        <f>N56-K56</f>
        <v>-13.450541506925347</v>
      </c>
      <c r="Q56" s="152">
        <f>N56/K56</f>
        <v>0.85876931417728386</v>
      </c>
      <c r="R56" s="276">
        <f>Q72</f>
        <v>0.86620406661051308</v>
      </c>
      <c r="S56" s="167">
        <v>0.29166666666666669</v>
      </c>
      <c r="T56" s="168">
        <v>0.33436342592592594</v>
      </c>
      <c r="U56" s="169"/>
      <c r="V56" s="170">
        <v>61.483333333333327</v>
      </c>
      <c r="W56" s="168"/>
      <c r="X56" s="171"/>
      <c r="Y56" s="279"/>
      <c r="Z56" s="280"/>
      <c r="AA56" s="109">
        <f>M56-J56</f>
        <v>-282.46137164543234</v>
      </c>
      <c r="AB56" s="152">
        <f>M56/J56</f>
        <v>0.85876931417728386</v>
      </c>
      <c r="AC56" s="267">
        <f>AB72</f>
        <v>0.86620406661051308</v>
      </c>
    </row>
    <row r="57" spans="1:29" ht="15.75" customHeight="1">
      <c r="A57" s="282"/>
      <c r="B57" s="153" t="s">
        <v>172</v>
      </c>
      <c r="C57" s="260" t="s">
        <v>173</v>
      </c>
      <c r="D57" s="261"/>
      <c r="E57" s="93">
        <v>59.52</v>
      </c>
      <c r="F57" s="94">
        <v>5818</v>
      </c>
      <c r="G57" s="95">
        <f t="shared" si="21"/>
        <v>346287.36000000004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1753.5833891493639</v>
      </c>
      <c r="N57" s="99">
        <f>M57/L57</f>
        <v>70.143335565974553</v>
      </c>
      <c r="O57" s="101">
        <f>L57-I57</f>
        <v>0</v>
      </c>
      <c r="P57" s="102">
        <f>N57-K57</f>
        <v>-9.856664434025447</v>
      </c>
      <c r="Q57" s="103">
        <f>N57/K57</f>
        <v>0.87679169457468187</v>
      </c>
      <c r="R57" s="277"/>
      <c r="S57" s="1">
        <v>0.33819444444444446</v>
      </c>
      <c r="T57" s="2">
        <v>0.47643518518518518</v>
      </c>
      <c r="U57" s="104">
        <v>5.5166666666666764</v>
      </c>
      <c r="V57" s="105">
        <v>199.06666666666663</v>
      </c>
      <c r="W57" s="106">
        <v>0.47643518518518518</v>
      </c>
      <c r="X57" s="107">
        <v>0.51553240740740736</v>
      </c>
      <c r="Y57" s="262"/>
      <c r="Z57" s="263"/>
      <c r="AA57" s="111">
        <f>M57-J57</f>
        <v>-246.41661085063606</v>
      </c>
      <c r="AB57" s="103">
        <f>M57/J57</f>
        <v>0.87679169457468198</v>
      </c>
      <c r="AC57" s="268"/>
    </row>
    <row r="58" spans="1:29" ht="15.75" customHeight="1">
      <c r="A58" s="282"/>
      <c r="B58" s="153" t="s">
        <v>172</v>
      </c>
      <c r="C58" s="260" t="s">
        <v>182</v>
      </c>
      <c r="D58" s="261"/>
      <c r="E58" s="93">
        <v>77.34</v>
      </c>
      <c r="F58" s="94">
        <v>2838</v>
      </c>
      <c r="G58" s="95">
        <f t="shared" si="21"/>
        <v>219490.92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1726.1023821591471</v>
      </c>
      <c r="N58" s="99">
        <f>M58/L58</f>
        <v>69.044095286365888</v>
      </c>
      <c r="O58" s="101">
        <f>L58-I58</f>
        <v>0</v>
      </c>
      <c r="P58" s="102">
        <f>N58-K58</f>
        <v>-10.955904713634112</v>
      </c>
      <c r="Q58" s="103">
        <f>N58/K58</f>
        <v>0.86305119107957362</v>
      </c>
      <c r="R58" s="277"/>
      <c r="S58" s="1">
        <v>0.51553240740740736</v>
      </c>
      <c r="T58" s="2">
        <v>0.58403935185185185</v>
      </c>
      <c r="U58" s="104">
        <v>56.299999999999926</v>
      </c>
      <c r="V58" s="105">
        <v>98.650000000000077</v>
      </c>
      <c r="W58" s="106"/>
      <c r="X58" s="107"/>
      <c r="Y58" s="262"/>
      <c r="Z58" s="263"/>
      <c r="AA58" s="111">
        <f>M58-J58</f>
        <v>-273.89761784085294</v>
      </c>
      <c r="AB58" s="103">
        <f>M58/J58</f>
        <v>0.86305119107957351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23.666666666666668</v>
      </c>
      <c r="J72" s="138">
        <f t="shared" si="22"/>
        <v>2000</v>
      </c>
      <c r="K72" s="139">
        <f t="shared" ref="K72" si="23">J72/I72</f>
        <v>84.507042253521121</v>
      </c>
      <c r="L72" s="137">
        <f t="shared" ref="L72:M72" si="24">AVERAGE(L56:L71)</f>
        <v>23.666666666666668</v>
      </c>
      <c r="M72" s="138">
        <f t="shared" si="24"/>
        <v>1732.4081332210262</v>
      </c>
      <c r="N72" s="139">
        <f t="shared" ref="N72:N81" si="25">M72/L72</f>
        <v>73.200343657226455</v>
      </c>
      <c r="O72" s="140">
        <f t="shared" ref="O72:O81" si="26">L72-I72</f>
        <v>0</v>
      </c>
      <c r="P72" s="141">
        <f t="shared" ref="P72:P81" si="27">N72-K72</f>
        <v>-11.306698596294666</v>
      </c>
      <c r="Q72" s="142">
        <f t="shared" ref="Q72:Q81" si="28">N72/K72</f>
        <v>0.86620406661051308</v>
      </c>
      <c r="R72" s="278"/>
      <c r="S72" s="143">
        <f>S56</f>
        <v>0.29166666666666669</v>
      </c>
      <c r="T72" s="144">
        <f>INDEX(T56:T71,COUNTA(T56:T71))</f>
        <v>0.58403935185185185</v>
      </c>
      <c r="U72" s="145"/>
      <c r="V72" s="156"/>
      <c r="W72" s="135"/>
      <c r="X72" s="139"/>
      <c r="Y72" s="265"/>
      <c r="Z72" s="266"/>
      <c r="AA72" s="157">
        <f t="shared" ref="AA72:AA81" si="29">M72-J72</f>
        <v>-267.59186677897378</v>
      </c>
      <c r="AB72" s="142">
        <f t="shared" ref="AB72:AB81" si="30">M72/J72</f>
        <v>0.86620406661051308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2421</v>
      </c>
      <c r="G73" s="159">
        <f t="shared" ref="G73:G81" si="31">E73*F73</f>
        <v>77617.260000000009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3010.5699481865267</v>
      </c>
      <c r="N73" s="163">
        <f t="shared" si="25"/>
        <v>143.36047372316793</v>
      </c>
      <c r="O73" s="165">
        <f t="shared" si="26"/>
        <v>0</v>
      </c>
      <c r="P73" s="166">
        <f t="shared" si="27"/>
        <v>-28.068097705403488</v>
      </c>
      <c r="Q73" s="152">
        <f t="shared" si="28"/>
        <v>0.83626943005181298</v>
      </c>
      <c r="R73" s="276">
        <f>Q89</f>
        <v>0.85791408525439372</v>
      </c>
      <c r="S73" s="167">
        <v>0.16666666666666666</v>
      </c>
      <c r="T73" s="168">
        <v>0.20017361111111112</v>
      </c>
      <c r="U73" s="169"/>
      <c r="V73" s="170">
        <v>48.250000000000028</v>
      </c>
      <c r="W73" s="168"/>
      <c r="X73" s="171"/>
      <c r="Y73" s="279"/>
      <c r="Z73" s="280"/>
      <c r="AA73" s="109">
        <f t="shared" si="29"/>
        <v>-589.43005181347326</v>
      </c>
      <c r="AB73" s="152">
        <f t="shared" si="30"/>
        <v>0.83626943005181298</v>
      </c>
      <c r="AC73" s="267">
        <f>AB89</f>
        <v>0.85791408525439361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4451</v>
      </c>
      <c r="G74" s="95">
        <f t="shared" si="31"/>
        <v>168870.94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3021.0407239819006</v>
      </c>
      <c r="N74" s="99">
        <f t="shared" si="25"/>
        <v>143.85908209437622</v>
      </c>
      <c r="O74" s="101">
        <f t="shared" si="26"/>
        <v>0</v>
      </c>
      <c r="P74" s="102">
        <f t="shared" si="27"/>
        <v>-27.569489334195197</v>
      </c>
      <c r="Q74" s="103">
        <f t="shared" si="28"/>
        <v>0.83917797888386136</v>
      </c>
      <c r="R74" s="277"/>
      <c r="S74" s="1">
        <v>0.20555555555555555</v>
      </c>
      <c r="T74" s="2">
        <v>0.26694444444444443</v>
      </c>
      <c r="U74" s="104">
        <v>7.7499999999999725</v>
      </c>
      <c r="V74" s="105">
        <v>88.399999999999991</v>
      </c>
      <c r="W74" s="106"/>
      <c r="X74" s="107"/>
      <c r="Y74" s="262"/>
      <c r="Z74" s="263"/>
      <c r="AA74" s="111">
        <f t="shared" si="29"/>
        <v>-578.95927601809944</v>
      </c>
      <c r="AB74" s="103">
        <f t="shared" si="30"/>
        <v>0.83917797888386125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3827</v>
      </c>
      <c r="G75" s="95">
        <f t="shared" si="31"/>
        <v>108265.83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3016.0245183887896</v>
      </c>
      <c r="N75" s="99">
        <f t="shared" si="25"/>
        <v>158.73813254677839</v>
      </c>
      <c r="O75" s="101">
        <f t="shared" si="26"/>
        <v>0</v>
      </c>
      <c r="P75" s="102">
        <f t="shared" si="27"/>
        <v>-30.735551663747941</v>
      </c>
      <c r="Q75" s="103">
        <f t="shared" si="28"/>
        <v>0.8377845884413303</v>
      </c>
      <c r="R75" s="277"/>
      <c r="S75" s="1">
        <v>0.2722222222222222</v>
      </c>
      <c r="T75" s="2">
        <v>0.3250925925925926</v>
      </c>
      <c r="U75" s="104">
        <v>7.599999999999989</v>
      </c>
      <c r="V75" s="105">
        <v>76.133333333333383</v>
      </c>
      <c r="W75" s="106"/>
      <c r="X75" s="107"/>
      <c r="Y75" s="262"/>
      <c r="Z75" s="263"/>
      <c r="AA75" s="111">
        <f t="shared" si="29"/>
        <v>-583.9754816112104</v>
      </c>
      <c r="AB75" s="103">
        <f t="shared" si="30"/>
        <v>0.83778458844133041</v>
      </c>
      <c r="AC75" s="268"/>
    </row>
    <row r="76" spans="1:29" ht="15.75" customHeight="1">
      <c r="A76" s="271"/>
      <c r="B76" s="92" t="s">
        <v>179</v>
      </c>
      <c r="C76" s="286" t="s">
        <v>189</v>
      </c>
      <c r="D76" s="286"/>
      <c r="E76" s="93">
        <v>31.27</v>
      </c>
      <c r="F76" s="94">
        <v>3477</v>
      </c>
      <c r="G76" s="95">
        <f t="shared" si="31"/>
        <v>108725.79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3015.4661527342778</v>
      </c>
      <c r="N76" s="99">
        <f t="shared" si="25"/>
        <v>158.70874488075145</v>
      </c>
      <c r="O76" s="101">
        <f t="shared" si="26"/>
        <v>0</v>
      </c>
      <c r="P76" s="102">
        <f t="shared" si="27"/>
        <v>-30.764939329774876</v>
      </c>
      <c r="Q76" s="103">
        <f t="shared" si="28"/>
        <v>0.83762948687063266</v>
      </c>
      <c r="R76" s="277"/>
      <c r="S76" s="1">
        <v>0.33055555555555549</v>
      </c>
      <c r="T76" s="2">
        <v>0.37859953703703703</v>
      </c>
      <c r="U76" s="104">
        <v>7.8666666666665641</v>
      </c>
      <c r="V76" s="105">
        <v>69.183333333333408</v>
      </c>
      <c r="W76" s="106"/>
      <c r="X76" s="107"/>
      <c r="Y76" s="262"/>
      <c r="Z76" s="263"/>
      <c r="AA76" s="191">
        <f t="shared" si="29"/>
        <v>-584.53384726572222</v>
      </c>
      <c r="AB76" s="192">
        <f t="shared" si="30"/>
        <v>0.83762948687063277</v>
      </c>
      <c r="AC76" s="268"/>
    </row>
    <row r="77" spans="1:29" ht="15.75" customHeight="1">
      <c r="A77" s="272"/>
      <c r="B77" s="92" t="s">
        <v>179</v>
      </c>
      <c r="C77" s="286" t="s">
        <v>188</v>
      </c>
      <c r="D77" s="286"/>
      <c r="E77" s="93">
        <v>38.99</v>
      </c>
      <c r="F77" s="98">
        <v>2117</v>
      </c>
      <c r="G77" s="95">
        <f t="shared" si="31"/>
        <v>82541.83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3004.020496649578</v>
      </c>
      <c r="N77" s="99">
        <f t="shared" si="25"/>
        <v>158.10634192892516</v>
      </c>
      <c r="O77" s="101">
        <f t="shared" si="26"/>
        <v>0</v>
      </c>
      <c r="P77" s="102">
        <f t="shared" si="27"/>
        <v>-31.367342281601168</v>
      </c>
      <c r="Q77" s="103">
        <f t="shared" si="28"/>
        <v>0.8344501379582161</v>
      </c>
      <c r="R77" s="277"/>
      <c r="S77" s="1">
        <v>0.38402777777777769</v>
      </c>
      <c r="T77" s="2">
        <v>0.41339120370370369</v>
      </c>
      <c r="U77" s="104">
        <v>7.8166666666665563</v>
      </c>
      <c r="V77" s="105">
        <v>42.283333333333445</v>
      </c>
      <c r="W77" s="106"/>
      <c r="X77" s="107"/>
      <c r="Y77" s="262"/>
      <c r="Z77" s="263"/>
      <c r="AA77" s="191">
        <f t="shared" si="29"/>
        <v>-595.97950335042196</v>
      </c>
      <c r="AB77" s="192">
        <f t="shared" si="30"/>
        <v>0.8344501379582161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2760</v>
      </c>
      <c r="G78" s="115">
        <f t="shared" si="31"/>
        <v>101733.59999999999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3180.5377720870574</v>
      </c>
      <c r="N78" s="99">
        <f t="shared" si="25"/>
        <v>151.4541796231932</v>
      </c>
      <c r="O78" s="101">
        <f t="shared" si="26"/>
        <v>0</v>
      </c>
      <c r="P78" s="102">
        <f t="shared" si="27"/>
        <v>-19.974391805378218</v>
      </c>
      <c r="Q78" s="103">
        <f t="shared" si="28"/>
        <v>0.88348271446862703</v>
      </c>
      <c r="R78" s="277"/>
      <c r="S78" s="1">
        <v>0.41736111111111102</v>
      </c>
      <c r="T78" s="2">
        <v>0.45351851851851854</v>
      </c>
      <c r="U78" s="104">
        <v>5.7166666666665478</v>
      </c>
      <c r="V78" s="105">
        <v>52.066666666666841</v>
      </c>
      <c r="W78" s="106">
        <v>0.45351851851851854</v>
      </c>
      <c r="X78" s="107">
        <v>0.4939351851851852</v>
      </c>
      <c r="Y78" s="262"/>
      <c r="Z78" s="263"/>
      <c r="AA78" s="191">
        <f t="shared" si="29"/>
        <v>-419.46222791294258</v>
      </c>
      <c r="AB78" s="192">
        <f t="shared" si="30"/>
        <v>0.88348271446862703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1729</v>
      </c>
      <c r="G79" s="115">
        <f t="shared" si="31"/>
        <v>65702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3169.246435845208</v>
      </c>
      <c r="N79" s="99">
        <f t="shared" si="25"/>
        <v>150.9164969450099</v>
      </c>
      <c r="O79" s="120">
        <f t="shared" si="26"/>
        <v>0</v>
      </c>
      <c r="P79" s="121">
        <f t="shared" si="27"/>
        <v>-20.51207448356152</v>
      </c>
      <c r="Q79" s="122">
        <f t="shared" si="28"/>
        <v>0.88034623217922447</v>
      </c>
      <c r="R79" s="277"/>
      <c r="S79" s="1">
        <v>0.4939351851851852</v>
      </c>
      <c r="T79" s="2">
        <v>0.51666666666666672</v>
      </c>
      <c r="U79" s="104">
        <v>58.199999999999989</v>
      </c>
      <c r="V79" s="105">
        <v>32.733333333333391</v>
      </c>
      <c r="W79" s="106"/>
      <c r="X79" s="107"/>
      <c r="Y79" s="262"/>
      <c r="Z79" s="263"/>
      <c r="AA79" s="191">
        <f t="shared" si="29"/>
        <v>-430.753564154792</v>
      </c>
      <c r="AB79" s="192">
        <f t="shared" si="30"/>
        <v>0.88034623217922447</v>
      </c>
      <c r="AC79" s="268"/>
    </row>
    <row r="80" spans="1:29" ht="15.75" customHeight="1">
      <c r="A80" s="272"/>
      <c r="B80" s="92" t="s">
        <v>179</v>
      </c>
      <c r="C80" s="286" t="s">
        <v>191</v>
      </c>
      <c r="D80" s="286"/>
      <c r="E80" s="93">
        <v>38.630000000000003</v>
      </c>
      <c r="F80" s="98">
        <v>4776</v>
      </c>
      <c r="G80" s="115">
        <f t="shared" si="31"/>
        <v>184496.88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3192.276271815816</v>
      </c>
      <c r="N80" s="99">
        <f t="shared" si="25"/>
        <v>159.61381359079081</v>
      </c>
      <c r="O80" s="120">
        <f t="shared" si="26"/>
        <v>0</v>
      </c>
      <c r="P80" s="121">
        <f t="shared" si="27"/>
        <v>-20.386186409209188</v>
      </c>
      <c r="Q80" s="122">
        <f t="shared" si="28"/>
        <v>0.88674340883772673</v>
      </c>
      <c r="R80" s="277"/>
      <c r="S80" s="1">
        <v>0.52170138888888884</v>
      </c>
      <c r="T80" s="2">
        <v>0.58403935185185185</v>
      </c>
      <c r="U80" s="104">
        <v>7.2499999999998543</v>
      </c>
      <c r="V80" s="105">
        <v>89.766666666666737</v>
      </c>
      <c r="W80" s="106"/>
      <c r="X80" s="107"/>
      <c r="Y80" s="262"/>
      <c r="Z80" s="263"/>
      <c r="AA80" s="191">
        <f t="shared" si="29"/>
        <v>-407.72372818418398</v>
      </c>
      <c r="AB80" s="192">
        <f t="shared" si="30"/>
        <v>0.88674340883772662</v>
      </c>
      <c r="AC80" s="268"/>
    </row>
    <row r="81" spans="1:29" ht="15.75" customHeight="1">
      <c r="A81" s="272"/>
      <c r="B81" s="92" t="s">
        <v>179</v>
      </c>
      <c r="C81" s="286" t="s">
        <v>192</v>
      </c>
      <c r="D81" s="286"/>
      <c r="E81" s="93">
        <v>38</v>
      </c>
      <c r="F81" s="98">
        <v>4494</v>
      </c>
      <c r="G81" s="115">
        <f t="shared" si="31"/>
        <v>170772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3187.2340425531993</v>
      </c>
      <c r="N81" s="99">
        <f t="shared" si="25"/>
        <v>151.77304964539044</v>
      </c>
      <c r="O81" s="120">
        <f t="shared" si="26"/>
        <v>0</v>
      </c>
      <c r="P81" s="121">
        <f t="shared" si="27"/>
        <v>-19.655521783180973</v>
      </c>
      <c r="Q81" s="122">
        <f t="shared" si="28"/>
        <v>0.88534278959811097</v>
      </c>
      <c r="R81" s="277"/>
      <c r="S81" s="1">
        <v>0.58986111111111106</v>
      </c>
      <c r="T81" s="2">
        <v>0.64861111111111092</v>
      </c>
      <c r="U81" s="104">
        <v>8.3833333333332583</v>
      </c>
      <c r="V81" s="105">
        <v>84.599999999999795</v>
      </c>
      <c r="W81" s="106"/>
      <c r="X81" s="107"/>
      <c r="Y81" s="262"/>
      <c r="Z81" s="263"/>
      <c r="AA81" s="191">
        <f t="shared" si="29"/>
        <v>-412.76595744680071</v>
      </c>
      <c r="AB81" s="192">
        <f t="shared" si="30"/>
        <v>0.88534278959811097</v>
      </c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3088.4907069158171</v>
      </c>
      <c r="N89" s="139">
        <f>M89/L89</f>
        <v>152.72756242990306</v>
      </c>
      <c r="O89" s="140">
        <f>L89-I89</f>
        <v>0</v>
      </c>
      <c r="P89" s="141">
        <f>N89-K89</f>
        <v>-25.294415592074955</v>
      </c>
      <c r="Q89" s="142">
        <f>N89/K89</f>
        <v>0.85791408525439372</v>
      </c>
      <c r="R89" s="278"/>
      <c r="S89" s="143">
        <f>S73</f>
        <v>0.16666666666666666</v>
      </c>
      <c r="T89" s="144">
        <f>INDEX(T73:T88,COUNTA(T73:T88))</f>
        <v>0.64861111111111092</v>
      </c>
      <c r="U89" s="145"/>
      <c r="V89" s="156"/>
      <c r="W89" s="135"/>
      <c r="X89" s="139"/>
      <c r="Y89" s="265"/>
      <c r="Z89" s="266"/>
      <c r="AA89" s="157">
        <f>M89-J89</f>
        <v>-511.5092930841829</v>
      </c>
      <c r="AB89" s="142">
        <f>M89/J89</f>
        <v>0.85791408525439361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1738</v>
      </c>
      <c r="G90" s="159">
        <f t="shared" ref="G90:G93" si="37">E90*F90</f>
        <v>59491.74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2568.4729064039389</v>
      </c>
      <c r="N90" s="163">
        <f>M90/L90</f>
        <v>160.52955665024618</v>
      </c>
      <c r="O90" s="165">
        <f>L90-I90</f>
        <v>0</v>
      </c>
      <c r="P90" s="166">
        <f>N90-K90</f>
        <v>-26.970443349753822</v>
      </c>
      <c r="Q90" s="152">
        <f>N90/K90</f>
        <v>0.85615763546797963</v>
      </c>
      <c r="R90" s="276">
        <f>Q106</f>
        <v>0.86278678851789425</v>
      </c>
      <c r="S90" s="167">
        <v>0.25027777777777777</v>
      </c>
      <c r="T90" s="168">
        <v>0.27847222222222223</v>
      </c>
      <c r="U90" s="169"/>
      <c r="V90" s="170">
        <v>40.60000000000003</v>
      </c>
      <c r="W90" s="173"/>
      <c r="X90" s="151"/>
      <c r="Y90" s="279"/>
      <c r="Z90" s="280"/>
      <c r="AA90" s="109">
        <f>M90-J90</f>
        <v>-431.52709359606115</v>
      </c>
      <c r="AB90" s="152">
        <f>M90/J90</f>
        <v>0.85615763546797963</v>
      </c>
      <c r="AC90" s="267">
        <f>AB106</f>
        <v>0.86278678851789425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1459</v>
      </c>
      <c r="G91" s="95">
        <f t="shared" si="37"/>
        <v>50729.430000000008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2559.6491228070181</v>
      </c>
      <c r="N91" s="99">
        <f>M91/L91</f>
        <v>232.69537480063801</v>
      </c>
      <c r="O91" s="101">
        <f>L91-I91</f>
        <v>0</v>
      </c>
      <c r="P91" s="102">
        <f>N91-K91</f>
        <v>-40.031897926634741</v>
      </c>
      <c r="Q91" s="103">
        <f>N91/K91</f>
        <v>0.85321637426900598</v>
      </c>
      <c r="R91" s="277"/>
      <c r="S91" s="1">
        <v>0.28333333333333333</v>
      </c>
      <c r="T91" s="2">
        <v>0.30708333333333332</v>
      </c>
      <c r="U91" s="104">
        <v>6.9999999999999751</v>
      </c>
      <c r="V91" s="105">
        <v>34.199999999999989</v>
      </c>
      <c r="W91" s="106"/>
      <c r="X91" s="107"/>
      <c r="Y91" s="262"/>
      <c r="Z91" s="263"/>
      <c r="AA91" s="111">
        <f>M91-J91</f>
        <v>-440.3508771929819</v>
      </c>
      <c r="AB91" s="103">
        <f>M91/J91</f>
        <v>0.85321637426900598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4761</v>
      </c>
      <c r="G92" s="95">
        <f t="shared" si="37"/>
        <v>170586.63</v>
      </c>
      <c r="H92" s="113"/>
      <c r="I92" s="97">
        <v>12</v>
      </c>
      <c r="J92" s="98">
        <v>3273</v>
      </c>
      <c r="K92" s="99">
        <f t="shared" si="33"/>
        <v>272.75</v>
      </c>
      <c r="L92" s="114">
        <v>12</v>
      </c>
      <c r="M92" s="98">
        <f>F92/V92*60</f>
        <v>2854.2214820982485</v>
      </c>
      <c r="N92" s="99">
        <f>M92/L92</f>
        <v>237.85179017485405</v>
      </c>
      <c r="O92" s="101">
        <f>L92-I92</f>
        <v>0</v>
      </c>
      <c r="P92" s="102">
        <f>N92-K92</f>
        <v>-34.898209825145955</v>
      </c>
      <c r="Q92" s="103">
        <f>N92/K92</f>
        <v>0.87205055976115142</v>
      </c>
      <c r="R92" s="277"/>
      <c r="S92" s="1">
        <v>0.37777777777777771</v>
      </c>
      <c r="T92" s="2">
        <v>0.4472800925925926</v>
      </c>
      <c r="U92" s="104">
        <v>5.9833333333332028</v>
      </c>
      <c r="V92" s="105">
        <v>100.08333333333344</v>
      </c>
      <c r="W92" s="106">
        <v>0.4472800925925926</v>
      </c>
      <c r="X92" s="107">
        <v>0.48749999999999993</v>
      </c>
      <c r="Y92" s="262"/>
      <c r="Z92" s="263"/>
      <c r="AA92" s="111">
        <f>M92-J92</f>
        <v>-418.77851790175146</v>
      </c>
      <c r="AB92" s="103">
        <f>M92/J92</f>
        <v>0.87205055976115142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4028</v>
      </c>
      <c r="G93" s="115">
        <f t="shared" si="37"/>
        <v>146659.47999999998</v>
      </c>
      <c r="H93" s="116"/>
      <c r="I93" s="97">
        <v>11</v>
      </c>
      <c r="J93" s="98">
        <v>3273</v>
      </c>
      <c r="K93" s="99">
        <f t="shared" si="33"/>
        <v>297.54545454545456</v>
      </c>
      <c r="L93" s="100">
        <v>11</v>
      </c>
      <c r="M93" s="98">
        <f>F93/V93*60</f>
        <v>2842.1795374362964</v>
      </c>
      <c r="N93" s="99">
        <f>M93/L93</f>
        <v>258.37995794875422</v>
      </c>
      <c r="O93" s="101">
        <f>L93-I93</f>
        <v>0</v>
      </c>
      <c r="P93" s="102">
        <f>N93-K93</f>
        <v>-39.165496596700336</v>
      </c>
      <c r="Q93" s="103">
        <f>N93/K93</f>
        <v>0.86837138326804042</v>
      </c>
      <c r="R93" s="277"/>
      <c r="S93" s="1">
        <v>0.48749999999999993</v>
      </c>
      <c r="T93" s="2">
        <v>0.54655092592592591</v>
      </c>
      <c r="U93" s="104">
        <v>57.916666666666558</v>
      </c>
      <c r="V93" s="105">
        <v>85.033333333333417</v>
      </c>
      <c r="W93" s="106"/>
      <c r="X93" s="107"/>
      <c r="Y93" s="262"/>
      <c r="Z93" s="263"/>
      <c r="AA93" s="111">
        <f>M93-J93</f>
        <v>-430.82046256370359</v>
      </c>
      <c r="AB93" s="103">
        <f>M93/J93</f>
        <v>0.86837138326804042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2706.1307621863753</v>
      </c>
      <c r="N106" s="139">
        <f t="shared" ref="N106:N111" si="41">M106/L106</f>
        <v>216.49046097491001</v>
      </c>
      <c r="O106" s="140">
        <f t="shared" ref="O106:O111" si="42">L106-I106</f>
        <v>0</v>
      </c>
      <c r="P106" s="141">
        <f t="shared" ref="P106:P111" si="43">N106-K106</f>
        <v>-34.42953902508998</v>
      </c>
      <c r="Q106" s="142">
        <f t="shared" ref="Q106:Q111" si="44">N106/K106</f>
        <v>0.86278678851789425</v>
      </c>
      <c r="R106" s="278"/>
      <c r="S106" s="143">
        <f>S90</f>
        <v>0.25027777777777777</v>
      </c>
      <c r="T106" s="144">
        <f>INDEX(T90:T105,COUNTA(T90:T105))</f>
        <v>0.54655092592592591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-430.36923781362475</v>
      </c>
      <c r="AB106" s="142">
        <f t="shared" ref="AB106:AB111" si="46">M106/J106</f>
        <v>0.86278678851789425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715</v>
      </c>
      <c r="G107" s="159">
        <f t="shared" ref="G107:G111" si="47">E107*F107</f>
        <v>19040.45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2209.4420600858252</v>
      </c>
      <c r="N107" s="163">
        <f t="shared" si="41"/>
        <v>368.24034334763752</v>
      </c>
      <c r="O107" s="165">
        <f t="shared" si="42"/>
        <v>0</v>
      </c>
      <c r="P107" s="166">
        <f t="shared" si="43"/>
        <v>-65.092989985695795</v>
      </c>
      <c r="Q107" s="152">
        <f t="shared" si="44"/>
        <v>0.84978540772531741</v>
      </c>
      <c r="R107" s="276">
        <f>Q123</f>
        <v>0.85618171826329659</v>
      </c>
      <c r="S107" s="193">
        <v>0.31597222222222215</v>
      </c>
      <c r="T107" s="194">
        <v>0.32945601851851852</v>
      </c>
      <c r="U107" s="169"/>
      <c r="V107" s="170">
        <v>19.416666666666771</v>
      </c>
      <c r="W107" s="168"/>
      <c r="X107" s="171"/>
      <c r="Y107" s="279"/>
      <c r="Z107" s="280"/>
      <c r="AA107" s="109">
        <f t="shared" si="45"/>
        <v>-390.55793991417477</v>
      </c>
      <c r="AB107" s="152">
        <f t="shared" si="46"/>
        <v>0.84978540772531741</v>
      </c>
      <c r="AC107" s="267">
        <f>AB123</f>
        <v>0.85618171826329659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1835</v>
      </c>
      <c r="G108" s="95">
        <f t="shared" si="47"/>
        <v>56151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2243.8858695652125</v>
      </c>
      <c r="N108" s="99">
        <f t="shared" si="41"/>
        <v>373.98097826086877</v>
      </c>
      <c r="O108" s="101">
        <f t="shared" si="42"/>
        <v>0</v>
      </c>
      <c r="P108" s="102">
        <f t="shared" si="43"/>
        <v>-59.352355072464547</v>
      </c>
      <c r="Q108" s="103">
        <f t="shared" si="44"/>
        <v>0.86303302675585103</v>
      </c>
      <c r="R108" s="277"/>
      <c r="S108" s="1">
        <v>0.3340277777777777</v>
      </c>
      <c r="T108" s="2">
        <v>0.36810185185185185</v>
      </c>
      <c r="U108" s="104">
        <v>6.5833333333332167</v>
      </c>
      <c r="V108" s="105">
        <v>49.066666666666769</v>
      </c>
      <c r="W108" s="106"/>
      <c r="X108" s="113"/>
      <c r="Y108" s="262"/>
      <c r="Z108" s="263"/>
      <c r="AA108" s="111">
        <f t="shared" si="45"/>
        <v>-356.11413043478751</v>
      </c>
      <c r="AB108" s="103">
        <f t="shared" si="46"/>
        <v>0.86303302675585092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1782</v>
      </c>
      <c r="G109" s="95">
        <f t="shared" si="47"/>
        <v>44068.86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2227.4999999999932</v>
      </c>
      <c r="N109" s="99">
        <f t="shared" si="41"/>
        <v>371.24999999999886</v>
      </c>
      <c r="O109" s="101">
        <f t="shared" si="42"/>
        <v>0</v>
      </c>
      <c r="P109" s="102">
        <f t="shared" si="43"/>
        <v>-62.083333333334451</v>
      </c>
      <c r="Q109" s="103">
        <f t="shared" si="44"/>
        <v>0.85673076923076663</v>
      </c>
      <c r="R109" s="277"/>
      <c r="S109" s="1">
        <v>0.37291666666666656</v>
      </c>
      <c r="T109" s="2">
        <v>0.40625</v>
      </c>
      <c r="U109" s="104">
        <v>6.9333333333331915</v>
      </c>
      <c r="V109" s="105">
        <v>48.000000000000149</v>
      </c>
      <c r="W109" s="106"/>
      <c r="X109" s="107"/>
      <c r="Y109" s="262"/>
      <c r="Z109" s="263"/>
      <c r="AA109" s="111">
        <f t="shared" si="45"/>
        <v>-372.50000000000682</v>
      </c>
      <c r="AB109" s="103">
        <f t="shared" si="46"/>
        <v>0.85673076923076663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1380</v>
      </c>
      <c r="G110" s="95">
        <f t="shared" si="47"/>
        <v>34417.200000000004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2223.8137869292632</v>
      </c>
      <c r="N110" s="99">
        <f t="shared" si="41"/>
        <v>370.63563115487722</v>
      </c>
      <c r="O110" s="101">
        <f t="shared" si="42"/>
        <v>0</v>
      </c>
      <c r="P110" s="102">
        <f t="shared" si="43"/>
        <v>-62.697702178456097</v>
      </c>
      <c r="Q110" s="103">
        <f t="shared" si="44"/>
        <v>0.85531299497279356</v>
      </c>
      <c r="R110" s="277"/>
      <c r="S110" s="1">
        <v>0.41111111111111098</v>
      </c>
      <c r="T110" s="2">
        <v>0.4369675925925926</v>
      </c>
      <c r="U110" s="104">
        <v>6.9999999999998153</v>
      </c>
      <c r="V110" s="105">
        <v>37.233333333333533</v>
      </c>
      <c r="W110" s="106"/>
      <c r="X110" s="113"/>
      <c r="Y110" s="262"/>
      <c r="Z110" s="263"/>
      <c r="AA110" s="111">
        <f t="shared" si="45"/>
        <v>-376.18621307073681</v>
      </c>
      <c r="AB110" s="103">
        <f t="shared" si="46"/>
        <v>0.85531299497279356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1673</v>
      </c>
      <c r="G111" s="95">
        <f t="shared" si="47"/>
        <v>41373.29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2225.7206208425632</v>
      </c>
      <c r="N111" s="99">
        <f t="shared" si="41"/>
        <v>370.95343680709385</v>
      </c>
      <c r="O111" s="101">
        <f t="shared" si="42"/>
        <v>0</v>
      </c>
      <c r="P111" s="102">
        <f t="shared" si="43"/>
        <v>-62.379896526239463</v>
      </c>
      <c r="Q111" s="103">
        <f t="shared" si="44"/>
        <v>0.85604639263175508</v>
      </c>
      <c r="R111" s="277"/>
      <c r="S111" s="1">
        <v>0.44236111111111098</v>
      </c>
      <c r="T111" s="2">
        <v>0.47368055555555555</v>
      </c>
      <c r="U111" s="104">
        <v>7.7666666666664685</v>
      </c>
      <c r="V111" s="105">
        <v>45.100000000000179</v>
      </c>
      <c r="W111" s="106"/>
      <c r="X111" s="113"/>
      <c r="Y111" s="262"/>
      <c r="Z111" s="263"/>
      <c r="AA111" s="111">
        <f t="shared" si="45"/>
        <v>-374.27937915743678</v>
      </c>
      <c r="AB111" s="103">
        <f t="shared" si="46"/>
        <v>0.85604639263175508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2600</v>
      </c>
      <c r="K123" s="139">
        <f t="shared" ref="K123" si="49">J123/I123</f>
        <v>433.33333333333331</v>
      </c>
      <c r="L123" s="137">
        <f t="shared" ref="L123:M123" si="50">AVERAGE(L107:L122)</f>
        <v>6</v>
      </c>
      <c r="M123" s="138">
        <f t="shared" si="50"/>
        <v>2226.072467484571</v>
      </c>
      <c r="N123" s="139">
        <f>M123/L123</f>
        <v>371.01207791409519</v>
      </c>
      <c r="O123" s="140">
        <f>L123-I123</f>
        <v>0</v>
      </c>
      <c r="P123" s="141">
        <f>N123-K123</f>
        <v>-62.321255419238128</v>
      </c>
      <c r="Q123" s="142">
        <f>N123/K123</f>
        <v>0.85618171826329659</v>
      </c>
      <c r="R123" s="278"/>
      <c r="S123" s="143">
        <f>S107</f>
        <v>0.31597222222222215</v>
      </c>
      <c r="T123" s="144">
        <f>INDEX(T107:T122,COUNTA(T107:T122))</f>
        <v>0.47368055555555555</v>
      </c>
      <c r="U123" s="145"/>
      <c r="V123" s="156"/>
      <c r="W123" s="135"/>
      <c r="X123" s="139"/>
      <c r="Y123" s="265"/>
      <c r="Z123" s="266"/>
      <c r="AA123" s="157">
        <f>M123-J123</f>
        <v>-373.92753251542899</v>
      </c>
      <c r="AB123" s="142">
        <f>M123/J123</f>
        <v>0.85618171826329659</v>
      </c>
      <c r="AC123" s="269"/>
    </row>
    <row r="124" spans="1:29" ht="15.75" customHeight="1">
      <c r="A124" s="281" t="s">
        <v>204</v>
      </c>
      <c r="B124" s="183" t="s">
        <v>169</v>
      </c>
      <c r="C124" s="274" t="s">
        <v>206</v>
      </c>
      <c r="D124" s="275"/>
      <c r="E124" s="158">
        <v>44.3</v>
      </c>
      <c r="F124" s="87">
        <v>1460</v>
      </c>
      <c r="G124" s="159">
        <f t="shared" ref="G124:G126" si="51">E124*F124</f>
        <v>64677.999999999993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1717.6470588235302</v>
      </c>
      <c r="N124" s="163">
        <f>M124/L124</f>
        <v>101.03806228373708</v>
      </c>
      <c r="O124" s="165">
        <f>L124-I124</f>
        <v>0</v>
      </c>
      <c r="P124" s="166">
        <f>N124-K124</f>
        <v>-16.608996539792329</v>
      </c>
      <c r="Q124" s="152">
        <f>N124/K124</f>
        <v>0.85882352941176521</v>
      </c>
      <c r="R124" s="276">
        <f>Q140</f>
        <v>0.8522053894148317</v>
      </c>
      <c r="S124" s="167">
        <v>0.70833333333333337</v>
      </c>
      <c r="T124" s="168">
        <v>0.74375000000000002</v>
      </c>
      <c r="U124" s="169"/>
      <c r="V124" s="170">
        <v>50.999999999999979</v>
      </c>
      <c r="W124" s="168"/>
      <c r="X124" s="171"/>
      <c r="Y124" s="279"/>
      <c r="Z124" s="280"/>
      <c r="AA124" s="109">
        <f>M124-J124</f>
        <v>-282.35294117646981</v>
      </c>
      <c r="AB124" s="152">
        <f>M124/J124</f>
        <v>0.8588235294117651</v>
      </c>
      <c r="AC124" s="267">
        <f>AB140</f>
        <v>0.8522053894148317</v>
      </c>
    </row>
    <row r="125" spans="1:29" ht="15.75" customHeight="1">
      <c r="A125" s="282"/>
      <c r="B125" s="153" t="s">
        <v>169</v>
      </c>
      <c r="C125" s="260" t="s">
        <v>201</v>
      </c>
      <c r="D125" s="261"/>
      <c r="E125" s="93">
        <v>50.67</v>
      </c>
      <c r="F125" s="94">
        <v>634</v>
      </c>
      <c r="G125" s="95">
        <f t="shared" si="51"/>
        <v>32124.780000000002</v>
      </c>
      <c r="H125" s="96"/>
      <c r="I125" s="97">
        <v>22</v>
      </c>
      <c r="J125" s="98">
        <v>2000</v>
      </c>
      <c r="K125" s="99">
        <f t="shared" ref="K125:K126" si="52">J125/I125</f>
        <v>90.909090909090907</v>
      </c>
      <c r="L125" s="100">
        <v>22</v>
      </c>
      <c r="M125" s="98">
        <f>F125/V125*60</f>
        <v>1703.28358208955</v>
      </c>
      <c r="N125" s="99">
        <f>M125/L125</f>
        <v>77.42198100407046</v>
      </c>
      <c r="O125" s="101">
        <f>L125-I125</f>
        <v>0</v>
      </c>
      <c r="P125" s="102">
        <f>N125-K125</f>
        <v>-13.487109905020446</v>
      </c>
      <c r="Q125" s="103">
        <f>N125/K125</f>
        <v>0.85164179104477511</v>
      </c>
      <c r="R125" s="277"/>
      <c r="S125" s="1">
        <v>0.74930555555555556</v>
      </c>
      <c r="T125" s="2">
        <v>0.76481481481481484</v>
      </c>
      <c r="U125" s="104">
        <v>7.9999999999999716</v>
      </c>
      <c r="V125" s="105">
        <v>22.333333333333361</v>
      </c>
      <c r="W125" s="106"/>
      <c r="X125" s="107"/>
      <c r="Y125" s="262"/>
      <c r="Z125" s="263"/>
      <c r="AA125" s="111">
        <f>M125-J125</f>
        <v>-296.71641791044999</v>
      </c>
      <c r="AB125" s="103">
        <f>M125/J125</f>
        <v>0.851641791044775</v>
      </c>
      <c r="AC125" s="268"/>
    </row>
    <row r="126" spans="1:29" ht="15.75" customHeight="1">
      <c r="A126" s="282"/>
      <c r="B126" s="153" t="s">
        <v>169</v>
      </c>
      <c r="C126" s="260" t="s">
        <v>223</v>
      </c>
      <c r="D126" s="261"/>
      <c r="E126" s="93">
        <v>50.67</v>
      </c>
      <c r="F126" s="94">
        <v>2412</v>
      </c>
      <c r="G126" s="95">
        <f t="shared" si="51"/>
        <v>122216.04000000001</v>
      </c>
      <c r="H126" s="96"/>
      <c r="I126" s="97">
        <v>20</v>
      </c>
      <c r="J126" s="98">
        <v>2000</v>
      </c>
      <c r="K126" s="99">
        <f t="shared" si="52"/>
        <v>100</v>
      </c>
      <c r="L126" s="100">
        <v>20</v>
      </c>
      <c r="M126" s="98">
        <f>F126/V126*60</f>
        <v>1692.3016955759103</v>
      </c>
      <c r="N126" s="99">
        <f>M126/L126</f>
        <v>84.61508477879552</v>
      </c>
      <c r="O126" s="101">
        <f>L126-I126</f>
        <v>0</v>
      </c>
      <c r="P126" s="102">
        <f>N126-K126</f>
        <v>-15.38491522120448</v>
      </c>
      <c r="Q126" s="103">
        <f>N126/K126</f>
        <v>0.84615084778795524</v>
      </c>
      <c r="R126" s="277"/>
      <c r="S126" s="1">
        <v>0.77047453703703705</v>
      </c>
      <c r="T126" s="2">
        <v>0.82986111111111116</v>
      </c>
      <c r="U126" s="104">
        <v>8.149999999999995</v>
      </c>
      <c r="V126" s="105">
        <v>85.516666666666708</v>
      </c>
      <c r="W126" s="106"/>
      <c r="X126" s="107"/>
      <c r="Y126" s="262"/>
      <c r="Z126" s="263"/>
      <c r="AA126" s="111">
        <f>M126-J126</f>
        <v>-307.69830442408966</v>
      </c>
      <c r="AB126" s="103">
        <f>M126/J126</f>
        <v>0.84615084778795513</v>
      </c>
      <c r="AC126" s="268"/>
    </row>
    <row r="127" spans="1:29" ht="15.75" customHeight="1">
      <c r="A127" s="282"/>
      <c r="B127" s="153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153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153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153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17"/>
      <c r="T130" s="118"/>
      <c r="U130" s="104"/>
      <c r="V130" s="105"/>
      <c r="W130" s="118"/>
      <c r="X130" s="190"/>
      <c r="Y130" s="262"/>
      <c r="Z130" s="263"/>
      <c r="AA130" s="111"/>
      <c r="AB130" s="103"/>
      <c r="AC130" s="268"/>
    </row>
    <row r="131" spans="1:29" ht="15.75" customHeight="1">
      <c r="A131" s="282"/>
      <c r="B131" s="153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17"/>
      <c r="T131" s="118"/>
      <c r="U131" s="104"/>
      <c r="V131" s="105"/>
      <c r="W131" s="118"/>
      <c r="X131" s="190"/>
      <c r="Y131" s="262"/>
      <c r="Z131" s="263"/>
      <c r="AA131" s="111"/>
      <c r="AB131" s="103"/>
      <c r="AC131" s="268"/>
    </row>
    <row r="132" spans="1:29" ht="15.75" customHeight="1">
      <c r="A132" s="282"/>
      <c r="B132" s="153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17"/>
      <c r="T132" s="118"/>
      <c r="U132" s="104"/>
      <c r="V132" s="105"/>
      <c r="W132" s="118"/>
      <c r="X132" s="190"/>
      <c r="Y132" s="262"/>
      <c r="Z132" s="263"/>
      <c r="AA132" s="111"/>
      <c r="AB132" s="103"/>
      <c r="AC132" s="268"/>
    </row>
    <row r="133" spans="1:29" ht="15.75" customHeight="1">
      <c r="A133" s="282"/>
      <c r="B133" s="153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17"/>
      <c r="T133" s="118"/>
      <c r="U133" s="104"/>
      <c r="V133" s="105"/>
      <c r="W133" s="118"/>
      <c r="X133" s="190"/>
      <c r="Y133" s="262"/>
      <c r="Z133" s="263"/>
      <c r="AA133" s="111"/>
      <c r="AB133" s="103"/>
      <c r="AC133" s="268"/>
    </row>
    <row r="134" spans="1:29" ht="15.75" customHeight="1">
      <c r="A134" s="282"/>
      <c r="B134" s="153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17"/>
      <c r="T134" s="118"/>
      <c r="U134" s="104"/>
      <c r="V134" s="105"/>
      <c r="W134" s="118"/>
      <c r="X134" s="190"/>
      <c r="Y134" s="262"/>
      <c r="Z134" s="263"/>
      <c r="AA134" s="111"/>
      <c r="AB134" s="103"/>
      <c r="AC134" s="268"/>
    </row>
    <row r="135" spans="1:29" ht="15.75" customHeight="1">
      <c r="A135" s="282"/>
      <c r="B135" s="153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17"/>
      <c r="T135" s="118"/>
      <c r="U135" s="104"/>
      <c r="V135" s="105"/>
      <c r="W135" s="118"/>
      <c r="X135" s="190"/>
      <c r="Y135" s="262"/>
      <c r="Z135" s="263"/>
      <c r="AA135" s="111"/>
      <c r="AB135" s="103"/>
      <c r="AC135" s="268"/>
    </row>
    <row r="136" spans="1:29" ht="15.75" customHeight="1">
      <c r="A136" s="282"/>
      <c r="B136" s="153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17"/>
      <c r="T136" s="118"/>
      <c r="U136" s="104"/>
      <c r="V136" s="105"/>
      <c r="W136" s="118"/>
      <c r="X136" s="190"/>
      <c r="Y136" s="262"/>
      <c r="Z136" s="263"/>
      <c r="AA136" s="111"/>
      <c r="AB136" s="103"/>
      <c r="AC136" s="268"/>
    </row>
    <row r="137" spans="1:29" ht="15.75" customHeight="1">
      <c r="A137" s="282"/>
      <c r="B137" s="153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17"/>
      <c r="T137" s="118"/>
      <c r="U137" s="104"/>
      <c r="V137" s="105"/>
      <c r="W137" s="118"/>
      <c r="X137" s="190"/>
      <c r="Y137" s="262"/>
      <c r="Z137" s="263"/>
      <c r="AA137" s="111"/>
      <c r="AB137" s="103"/>
      <c r="AC137" s="268"/>
    </row>
    <row r="138" spans="1:29" ht="15.75" customHeight="1">
      <c r="A138" s="282"/>
      <c r="B138" s="153"/>
      <c r="C138" s="260"/>
      <c r="D138" s="261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17"/>
      <c r="T138" s="118"/>
      <c r="U138" s="104"/>
      <c r="V138" s="105"/>
      <c r="W138" s="118"/>
      <c r="X138" s="190"/>
      <c r="Y138" s="262"/>
      <c r="Z138" s="263"/>
      <c r="AA138" s="111"/>
      <c r="AB138" s="103"/>
      <c r="AC138" s="268"/>
    </row>
    <row r="139" spans="1:29" ht="15.75" customHeight="1">
      <c r="A139" s="282"/>
      <c r="B139" s="153"/>
      <c r="C139" s="260"/>
      <c r="D139" s="261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19.666666666666668</v>
      </c>
      <c r="J140" s="138">
        <f t="shared" si="53"/>
        <v>2000</v>
      </c>
      <c r="K140" s="139">
        <f t="shared" ref="K140" si="54">J140/I140</f>
        <v>101.69491525423729</v>
      </c>
      <c r="L140" s="137">
        <f t="shared" ref="L140:M140" si="55">AVERAGE(L124:L139)</f>
        <v>19.666666666666668</v>
      </c>
      <c r="M140" s="138">
        <f t="shared" si="55"/>
        <v>1704.4107788296635</v>
      </c>
      <c r="N140" s="139">
        <f>M140/L140</f>
        <v>86.664954855745592</v>
      </c>
      <c r="O140" s="140">
        <f>L140-I140</f>
        <v>0</v>
      </c>
      <c r="P140" s="141">
        <f>N140-K140</f>
        <v>-15.029960398491696</v>
      </c>
      <c r="Q140" s="142">
        <f>N140/K140</f>
        <v>0.8522053894148317</v>
      </c>
      <c r="R140" s="278"/>
      <c r="S140" s="143">
        <f>S124</f>
        <v>0.70833333333333337</v>
      </c>
      <c r="T140" s="144">
        <f>INDEX(T124:T139,COUNTA(T124:T139))</f>
        <v>0.82986111111111116</v>
      </c>
      <c r="U140" s="145"/>
      <c r="V140" s="156"/>
      <c r="W140" s="135"/>
      <c r="X140" s="139"/>
      <c r="Y140" s="265"/>
      <c r="Z140" s="266"/>
      <c r="AA140" s="157">
        <f>M140-J140</f>
        <v>-295.58922117033649</v>
      </c>
      <c r="AB140" s="142">
        <f>M140/J140</f>
        <v>0.8522053894148317</v>
      </c>
      <c r="AC140" s="269"/>
    </row>
    <row r="141" spans="1:29" ht="15.75" customHeight="1">
      <c r="A141" s="270" t="s">
        <v>210</v>
      </c>
      <c r="B141" s="183" t="s">
        <v>169</v>
      </c>
      <c r="C141" s="274" t="s">
        <v>205</v>
      </c>
      <c r="D141" s="275"/>
      <c r="E141" s="158">
        <v>56.79</v>
      </c>
      <c r="F141" s="169">
        <v>1857</v>
      </c>
      <c r="G141" s="159">
        <f t="shared" ref="G141:G143" si="56">E141*F141</f>
        <v>105459.03</v>
      </c>
      <c r="H141" s="160"/>
      <c r="I141" s="161">
        <v>23</v>
      </c>
      <c r="J141" s="162">
        <v>2000</v>
      </c>
      <c r="K141" s="163">
        <f>J141/I141</f>
        <v>86.956521739130437</v>
      </c>
      <c r="L141" s="164">
        <v>23</v>
      </c>
      <c r="M141" s="162">
        <f>F141/V141*60</f>
        <v>1722.9896907216496</v>
      </c>
      <c r="N141" s="163">
        <f>M141/L141</f>
        <v>74.912595248767374</v>
      </c>
      <c r="O141" s="165">
        <f>L141-I141</f>
        <v>0</v>
      </c>
      <c r="P141" s="166">
        <f>N141-K141</f>
        <v>-12.043926490363063</v>
      </c>
      <c r="Q141" s="152">
        <f>N141/K141</f>
        <v>0.86149484536082477</v>
      </c>
      <c r="R141" s="276">
        <f>Q157</f>
        <v>0.8607613388307378</v>
      </c>
      <c r="S141" s="167">
        <v>0.70856481481481481</v>
      </c>
      <c r="T141" s="168">
        <v>0.75347222222222221</v>
      </c>
      <c r="U141" s="169"/>
      <c r="V141" s="170">
        <v>64.666666666666657</v>
      </c>
      <c r="W141" s="87"/>
      <c r="X141" s="88"/>
      <c r="Y141" s="279"/>
      <c r="Z141" s="280"/>
      <c r="AA141" s="109">
        <f>M141-J141</f>
        <v>-277.01030927835041</v>
      </c>
      <c r="AB141" s="152">
        <f>M141/J141</f>
        <v>0.86149484536082477</v>
      </c>
      <c r="AC141" s="352">
        <f>AB157</f>
        <v>0.8607613388307378</v>
      </c>
    </row>
    <row r="142" spans="1:29" ht="15.75" customHeight="1">
      <c r="A142" s="271"/>
      <c r="B142" s="153" t="s">
        <v>169</v>
      </c>
      <c r="C142" s="260" t="s">
        <v>202</v>
      </c>
      <c r="D142" s="261"/>
      <c r="E142" s="93">
        <v>56.87</v>
      </c>
      <c r="F142" s="104">
        <v>1573</v>
      </c>
      <c r="G142" s="95">
        <f t="shared" si="56"/>
        <v>89456.51</v>
      </c>
      <c r="H142" s="96"/>
      <c r="I142" s="97">
        <v>23</v>
      </c>
      <c r="J142" s="98">
        <v>2000</v>
      </c>
      <c r="K142" s="99">
        <f t="shared" ref="K142:K143" si="57">J142/I142</f>
        <v>86.956521739130437</v>
      </c>
      <c r="L142" s="100">
        <v>23</v>
      </c>
      <c r="M142" s="98">
        <f>F142/V142*60</f>
        <v>1716.5201576235268</v>
      </c>
      <c r="N142" s="99">
        <f>M142/L142</f>
        <v>74.631311201022896</v>
      </c>
      <c r="O142" s="101">
        <f>L142-I142</f>
        <v>0</v>
      </c>
      <c r="P142" s="102">
        <f>N142-K142</f>
        <v>-12.325210538107541</v>
      </c>
      <c r="Q142" s="103">
        <f>N142/K142</f>
        <v>0.85826007881176325</v>
      </c>
      <c r="R142" s="277"/>
      <c r="S142" s="1">
        <v>0.75695601851851857</v>
      </c>
      <c r="T142" s="2">
        <v>0.79513888888888884</v>
      </c>
      <c r="U142" s="104">
        <v>5.0166666666667581</v>
      </c>
      <c r="V142" s="105">
        <v>54.983333333333192</v>
      </c>
      <c r="W142" s="106"/>
      <c r="X142" s="107"/>
      <c r="Y142" s="262"/>
      <c r="Z142" s="263"/>
      <c r="AA142" s="111">
        <f>M142-J142</f>
        <v>-283.47984237647324</v>
      </c>
      <c r="AB142" s="103">
        <f>M142/J142</f>
        <v>0.85826007881176336</v>
      </c>
      <c r="AC142" s="294"/>
    </row>
    <row r="143" spans="1:29" ht="15.75" customHeight="1">
      <c r="A143" s="271"/>
      <c r="B143" s="153" t="s">
        <v>169</v>
      </c>
      <c r="C143" s="260" t="s">
        <v>203</v>
      </c>
      <c r="D143" s="261"/>
      <c r="E143" s="93">
        <v>47.6</v>
      </c>
      <c r="F143" s="104">
        <v>1853</v>
      </c>
      <c r="G143" s="95">
        <f t="shared" si="56"/>
        <v>88202.8</v>
      </c>
      <c r="H143" s="96"/>
      <c r="I143" s="97">
        <v>23</v>
      </c>
      <c r="J143" s="98">
        <v>2000</v>
      </c>
      <c r="K143" s="99">
        <f t="shared" si="57"/>
        <v>86.956521739130437</v>
      </c>
      <c r="L143" s="100">
        <v>23</v>
      </c>
      <c r="M143" s="98">
        <f>F143/V143*60</f>
        <v>1725.0581846392508</v>
      </c>
      <c r="N143" s="99">
        <f>M143/L143</f>
        <v>75.002529766923956</v>
      </c>
      <c r="O143" s="101">
        <f>L143-I143</f>
        <v>0</v>
      </c>
      <c r="P143" s="102">
        <f>N143-K143</f>
        <v>-11.953991972206481</v>
      </c>
      <c r="Q143" s="103">
        <f>N143/K143</f>
        <v>0.86252909231962549</v>
      </c>
      <c r="R143" s="277"/>
      <c r="S143" s="1">
        <v>0.79791666666666661</v>
      </c>
      <c r="T143" s="2">
        <v>0.84267361111111116</v>
      </c>
      <c r="U143" s="104">
        <v>3.9999999999999858</v>
      </c>
      <c r="V143" s="105">
        <v>64.450000000000159</v>
      </c>
      <c r="W143" s="106"/>
      <c r="X143" s="107"/>
      <c r="Y143" s="262"/>
      <c r="Z143" s="263"/>
      <c r="AA143" s="111">
        <f>M143-J143</f>
        <v>-274.94181536074916</v>
      </c>
      <c r="AB143" s="103">
        <f>M143/J143</f>
        <v>0.86252909231962538</v>
      </c>
      <c r="AC143" s="294"/>
    </row>
    <row r="144" spans="1:29" ht="15.75" customHeight="1">
      <c r="A144" s="271"/>
      <c r="B144" s="153"/>
      <c r="C144" s="260"/>
      <c r="D144" s="261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94"/>
    </row>
    <row r="145" spans="1:29" ht="15.75" customHeight="1">
      <c r="A145" s="272"/>
      <c r="B145" s="153"/>
      <c r="C145" s="260"/>
      <c r="D145" s="261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94"/>
    </row>
    <row r="146" spans="1:29" ht="15.75" customHeight="1">
      <c r="A146" s="272"/>
      <c r="B146" s="153"/>
      <c r="C146" s="260"/>
      <c r="D146" s="261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94"/>
    </row>
    <row r="147" spans="1:29" ht="15.75" customHeight="1">
      <c r="A147" s="272"/>
      <c r="B147" s="153"/>
      <c r="C147" s="260"/>
      <c r="D147" s="261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94"/>
    </row>
    <row r="148" spans="1:29" ht="15.75" customHeight="1">
      <c r="A148" s="272"/>
      <c r="B148" s="153"/>
      <c r="C148" s="260"/>
      <c r="D148" s="261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94"/>
    </row>
    <row r="149" spans="1:29" ht="15.75" customHeight="1">
      <c r="A149" s="272"/>
      <c r="B149" s="153"/>
      <c r="C149" s="260"/>
      <c r="D149" s="261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94"/>
    </row>
    <row r="150" spans="1:29" ht="15.75" customHeight="1">
      <c r="A150" s="272"/>
      <c r="B150" s="153"/>
      <c r="C150" s="260"/>
      <c r="D150" s="261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94"/>
    </row>
    <row r="151" spans="1:29" ht="15.75" customHeight="1">
      <c r="A151" s="272"/>
      <c r="B151" s="153"/>
      <c r="C151" s="260"/>
      <c r="D151" s="261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07"/>
      <c r="Y151" s="262"/>
      <c r="Z151" s="263"/>
      <c r="AA151" s="111"/>
      <c r="AB151" s="103"/>
      <c r="AC151" s="294"/>
    </row>
    <row r="152" spans="1:29" ht="15.75" customHeight="1">
      <c r="A152" s="272"/>
      <c r="B152" s="153"/>
      <c r="C152" s="260"/>
      <c r="D152" s="261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07"/>
      <c r="Y152" s="262"/>
      <c r="Z152" s="263"/>
      <c r="AA152" s="111"/>
      <c r="AB152" s="103"/>
      <c r="AC152" s="294"/>
    </row>
    <row r="153" spans="1:29" ht="15.75" customHeight="1">
      <c r="A153" s="272"/>
      <c r="B153" s="153"/>
      <c r="C153" s="260"/>
      <c r="D153" s="261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07"/>
      <c r="Y153" s="262"/>
      <c r="Z153" s="263"/>
      <c r="AA153" s="111"/>
      <c r="AB153" s="103"/>
      <c r="AC153" s="294"/>
    </row>
    <row r="154" spans="1:29" ht="15.75" customHeight="1">
      <c r="A154" s="272"/>
      <c r="B154" s="153"/>
      <c r="C154" s="260"/>
      <c r="D154" s="261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84"/>
      <c r="X154" s="185"/>
      <c r="Y154" s="262"/>
      <c r="Z154" s="263"/>
      <c r="AA154" s="111"/>
      <c r="AB154" s="103"/>
      <c r="AC154" s="294"/>
    </row>
    <row r="155" spans="1:29" ht="15.75" customHeight="1">
      <c r="A155" s="272"/>
      <c r="B155" s="153"/>
      <c r="C155" s="260"/>
      <c r="D155" s="261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86"/>
      <c r="X155" s="187"/>
      <c r="Y155" s="262"/>
      <c r="Z155" s="263"/>
      <c r="AA155" s="111"/>
      <c r="AB155" s="103"/>
      <c r="AC155" s="294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"/>
      <c r="T156" s="2"/>
      <c r="U156" s="129"/>
      <c r="V156" s="105"/>
      <c r="W156" s="186"/>
      <c r="X156" s="187"/>
      <c r="Y156" s="262"/>
      <c r="Z156" s="263"/>
      <c r="AA156" s="111"/>
      <c r="AB156" s="103"/>
      <c r="AC156" s="294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8">AVERAGE(I141:I156)</f>
        <v>23</v>
      </c>
      <c r="J157" s="138">
        <f t="shared" si="58"/>
        <v>2000</v>
      </c>
      <c r="K157" s="139">
        <f t="shared" ref="K157" si="59">J157/I157</f>
        <v>86.956521739130437</v>
      </c>
      <c r="L157" s="137">
        <f t="shared" ref="L157:M157" si="60">AVERAGE(L141:L156)</f>
        <v>23</v>
      </c>
      <c r="M157" s="138">
        <f t="shared" si="60"/>
        <v>1721.5226776614757</v>
      </c>
      <c r="N157" s="139">
        <f>M157/L157</f>
        <v>74.848812072238076</v>
      </c>
      <c r="O157" s="140">
        <f>L157-I157</f>
        <v>0</v>
      </c>
      <c r="P157" s="141">
        <f>N157-K157</f>
        <v>-12.107709666892362</v>
      </c>
      <c r="Q157" s="142">
        <f>N157/K157</f>
        <v>0.8607613388307378</v>
      </c>
      <c r="R157" s="278"/>
      <c r="S157" s="143">
        <f>S141</f>
        <v>0.70856481481481481</v>
      </c>
      <c r="T157" s="144">
        <f>INDEX(T141:T156,COUNTA(T141:T156))</f>
        <v>0.84267361111111116</v>
      </c>
      <c r="U157" s="145"/>
      <c r="V157" s="156"/>
      <c r="W157" s="188"/>
      <c r="X157" s="189"/>
      <c r="Y157" s="265"/>
      <c r="Z157" s="266"/>
      <c r="AA157" s="157">
        <f>M157-J157</f>
        <v>-278.47732233852435</v>
      </c>
      <c r="AB157" s="142">
        <f>M157/J157</f>
        <v>0.8607613388307378</v>
      </c>
      <c r="AC157" s="295"/>
    </row>
    <row r="159" spans="1:29">
      <c r="Y159" s="259" t="s">
        <v>150</v>
      </c>
      <c r="Z159" s="259"/>
    </row>
    <row r="160" spans="1:29">
      <c r="Y160" s="259" t="s">
        <v>151</v>
      </c>
      <c r="Z160" s="259"/>
    </row>
    <row r="161" spans="25:26">
      <c r="Y161" s="259" t="s">
        <v>152</v>
      </c>
      <c r="Z161" s="259"/>
    </row>
    <row r="162" spans="25:26">
      <c r="Y162" s="259" t="s">
        <v>153</v>
      </c>
      <c r="Z162" s="259"/>
    </row>
    <row r="163" spans="25:26">
      <c r="Y163" s="259" t="s">
        <v>154</v>
      </c>
      <c r="Z163" s="259"/>
    </row>
    <row r="164" spans="25:26">
      <c r="Y164" s="259" t="s">
        <v>155</v>
      </c>
      <c r="Z164" s="259"/>
    </row>
    <row r="165" spans="25:26">
      <c r="Y165" s="259" t="s">
        <v>156</v>
      </c>
      <c r="Z165" s="259"/>
    </row>
    <row r="166" spans="25:26">
      <c r="Y166" s="259" t="s">
        <v>157</v>
      </c>
      <c r="Z166" s="259"/>
    </row>
    <row r="167" spans="25:26">
      <c r="Y167" s="259" t="s">
        <v>158</v>
      </c>
      <c r="Z167" s="259"/>
    </row>
    <row r="168" spans="25:26">
      <c r="Y168" s="259" t="s">
        <v>159</v>
      </c>
      <c r="Z168" s="259"/>
    </row>
    <row r="169" spans="25:26">
      <c r="Y169" s="259" t="s">
        <v>160</v>
      </c>
      <c r="Z169" s="259"/>
    </row>
    <row r="170" spans="25:26">
      <c r="Y170" s="259" t="s">
        <v>161</v>
      </c>
      <c r="Z170" s="259"/>
    </row>
    <row r="171" spans="25:26">
      <c r="Y171" s="259" t="s">
        <v>162</v>
      </c>
      <c r="Z171" s="259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4" type="noConversion"/>
  <conditionalFormatting sqref="O5:O157">
    <cfRule type="cellIs" dxfId="95" priority="2" operator="greaterThan">
      <formula>0</formula>
    </cfRule>
  </conditionalFormatting>
  <conditionalFormatting sqref="P5:P157 AA5:AA157">
    <cfRule type="cellIs" dxfId="94" priority="5" operator="lessThan">
      <formula>0</formula>
    </cfRule>
  </conditionalFormatting>
  <conditionalFormatting sqref="Q5:Q157 AB5:AB157">
    <cfRule type="cellIs" dxfId="93" priority="3" operator="greaterThan">
      <formula>1</formula>
    </cfRule>
    <cfRule type="cellIs" dxfId="92" priority="4" operator="lessThan">
      <formula>0.8</formula>
    </cfRule>
  </conditionalFormatting>
  <conditionalFormatting sqref="R5:R157 AC124:AC141">
    <cfRule type="cellIs" dxfId="91" priority="6" operator="lessThan">
      <formula>0.8</formula>
    </cfRule>
  </conditionalFormatting>
  <conditionalFormatting sqref="AC5:AC22 AC56:AC91">
    <cfRule type="cellIs" dxfId="90" priority="8" operator="lessThan">
      <formula>0.8</formula>
    </cfRule>
  </conditionalFormatting>
  <conditionalFormatting sqref="AC39">
    <cfRule type="cellIs" dxfId="89" priority="11" operator="lessThan">
      <formula>0.8</formula>
    </cfRule>
  </conditionalFormatting>
  <conditionalFormatting sqref="AC54">
    <cfRule type="cellIs" dxfId="88" priority="10" operator="lessThan">
      <formula>0.8</formula>
    </cfRule>
  </conditionalFormatting>
  <conditionalFormatting sqref="AC97:AC105">
    <cfRule type="cellIs" dxfId="87" priority="9" operator="lessThan">
      <formula>0.8</formula>
    </cfRule>
  </conditionalFormatting>
  <conditionalFormatting sqref="AC107:AC112">
    <cfRule type="cellIs" dxfId="86" priority="7" operator="lessThan">
      <formula>0.8</formula>
    </cfRule>
  </conditionalFormatting>
  <conditionalFormatting sqref="AC156">
    <cfRule type="cellIs" dxfId="85" priority="1" operator="lessThan">
      <formula>0.8</formula>
    </cfRule>
  </conditionalFormatting>
  <dataValidations count="1">
    <dataValidation type="list" allowBlank="1" showInputMessage="1" showErrorMessage="1" sqref="Y5:Z157" xr:uid="{EC620880-1FB0-4149-BDC6-67C0002C2271}">
      <formula1>$Y$159:$Y$187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8041-B769-442A-AD03-28D74D7ED028}">
  <sheetPr>
    <tabColor theme="8" tint="0.59999389629810485"/>
  </sheetPr>
  <dimension ref="B1:AR36"/>
  <sheetViews>
    <sheetView zoomScale="70" zoomScaleNormal="70" workbookViewId="0">
      <selection activeCell="U45" sqref="U45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229</v>
      </c>
      <c r="D3" s="249"/>
      <c r="E3" s="7" t="s">
        <v>2</v>
      </c>
      <c r="F3" s="250">
        <f>'0903(18度C)'!D1+'0903(4度C)'!D1</f>
        <v>255665</v>
      </c>
      <c r="G3" s="251"/>
      <c r="H3" s="7" t="s">
        <v>3</v>
      </c>
      <c r="I3" s="252">
        <f>'0903(18度C)'!F1+'0903(4度C)'!F1</f>
        <v>7774607.1799999997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451.40064335552853</v>
      </c>
      <c r="F6" s="227" t="e">
        <f>AVERAGE(#REF!,D13:K13)</f>
        <v>#REF!</v>
      </c>
      <c r="G6" s="228">
        <f>AVERAGE(D13:K13)</f>
        <v>174.78704722767699</v>
      </c>
      <c r="H6" s="229"/>
      <c r="I6" s="228">
        <f>AVERAGE(L13:O13)</f>
        <v>94.576905095839166</v>
      </c>
      <c r="J6" s="229"/>
      <c r="K6" s="228">
        <f>AVERAGE(D27:O27)</f>
        <v>614.16247430946589</v>
      </c>
      <c r="L6" s="229"/>
      <c r="M6" s="228">
        <f>AVERAGE(P27:X27)</f>
        <v>762.63957185493939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386.40390867429227</v>
      </c>
      <c r="F7" s="231" t="e">
        <f>AVERAGE(#REF!,D14:K14)</f>
        <v>#REF!</v>
      </c>
      <c r="G7" s="218">
        <f>AVERAGE(D14:K14)</f>
        <v>150.49993134072179</v>
      </c>
      <c r="H7" s="219"/>
      <c r="I7" s="218">
        <f>AVERAGE(L14:O14)</f>
        <v>80.583820264004913</v>
      </c>
      <c r="J7" s="219"/>
      <c r="K7" s="218">
        <f>AVERAGE(D28:O28)</f>
        <v>524.29526416958038</v>
      </c>
      <c r="L7" s="219"/>
      <c r="M7" s="218">
        <f>AVERAGE(P28:X28)</f>
        <v>653.66201169076533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0.85798176949687233</v>
      </c>
      <c r="F8" s="223" t="e">
        <f>AVERAGE(D15:K15,#REF!)</f>
        <v>#REF!</v>
      </c>
      <c r="G8" s="224">
        <f>AVERAGE(D15:K15)</f>
        <v>0.86311771919320235</v>
      </c>
      <c r="H8" s="225"/>
      <c r="I8" s="224">
        <f>AVERAGE(L15:O15)</f>
        <v>0.85244524145014122</v>
      </c>
      <c r="J8" s="225"/>
      <c r="K8" s="224">
        <f>AVERAGE(D29:O29)</f>
        <v>0.8540471816621602</v>
      </c>
      <c r="L8" s="225"/>
      <c r="M8" s="224">
        <f>AVERAGE(P29:X29)</f>
        <v>0.85934844468168414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79.47019867549669</v>
      </c>
      <c r="F13" s="24">
        <v>82.10526315789474</v>
      </c>
      <c r="G13" s="24">
        <v>84.507042253521121</v>
      </c>
      <c r="H13" s="24">
        <v>178.02197802197801</v>
      </c>
      <c r="I13" s="24">
        <v>250.92</v>
      </c>
      <c r="J13" s="24" t="s">
        <v>36</v>
      </c>
      <c r="K13" s="54">
        <v>433.33333333333331</v>
      </c>
      <c r="L13" s="23" t="s">
        <v>36</v>
      </c>
      <c r="M13" s="66">
        <v>96.774193548387089</v>
      </c>
      <c r="N13" s="24">
        <v>100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101.06002775850106</v>
      </c>
      <c r="E14" s="28">
        <v>68.243816233740745</v>
      </c>
      <c r="F14" s="28">
        <v>70.826098721381811</v>
      </c>
      <c r="G14" s="28">
        <v>73.193149270805961</v>
      </c>
      <c r="H14" s="28">
        <v>152.73164057825065</v>
      </c>
      <c r="I14" s="28">
        <v>216.45831427292597</v>
      </c>
      <c r="J14" s="28" t="s">
        <v>36</v>
      </c>
      <c r="K14" s="55">
        <v>370.98647254944626</v>
      </c>
      <c r="L14" s="27" t="s">
        <v>36</v>
      </c>
      <c r="M14" s="67">
        <v>83.015352122520099</v>
      </c>
      <c r="N14" s="28">
        <v>83.969887076537034</v>
      </c>
      <c r="O14" s="29">
        <v>74.766221592957606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0.87762655685014079</v>
      </c>
      <c r="E15" s="32">
        <f t="shared" si="0"/>
        <v>0.85873468760790439</v>
      </c>
      <c r="F15" s="32">
        <f t="shared" si="0"/>
        <v>0.86262556135016311</v>
      </c>
      <c r="G15" s="32">
        <f t="shared" si="0"/>
        <v>0.86611893303787058</v>
      </c>
      <c r="H15" s="32">
        <f t="shared" si="0"/>
        <v>0.85793699337165485</v>
      </c>
      <c r="I15" s="32">
        <f t="shared" si="0"/>
        <v>0.86265867317442202</v>
      </c>
      <c r="J15" s="32" t="s">
        <v>36</v>
      </c>
      <c r="K15" s="56">
        <f t="shared" ref="K15" si="1">K14/K13</f>
        <v>0.85612262896026059</v>
      </c>
      <c r="L15" s="31" t="s">
        <v>36</v>
      </c>
      <c r="M15" s="68">
        <f t="shared" ref="M15:O15" si="2">M14/M13</f>
        <v>0.85782530526604106</v>
      </c>
      <c r="N15" s="32">
        <f t="shared" si="2"/>
        <v>0.83969887076537031</v>
      </c>
      <c r="O15" s="33">
        <f t="shared" si="2"/>
        <v>0.85981154831901241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0.2502314814814815</v>
      </c>
      <c r="E16" s="2">
        <v>0.25018518518518518</v>
      </c>
      <c r="F16" s="2">
        <v>0.2502314814814815</v>
      </c>
      <c r="G16" s="2">
        <v>0.25002314814814813</v>
      </c>
      <c r="H16" s="2">
        <v>0.16666666666666666</v>
      </c>
      <c r="I16" s="2">
        <v>0.25</v>
      </c>
      <c r="J16" s="2" t="s">
        <v>36</v>
      </c>
      <c r="K16" s="3">
        <v>0.31892361111111112</v>
      </c>
      <c r="L16" s="1" t="s">
        <v>36</v>
      </c>
      <c r="M16" s="69">
        <v>0.70856481481481481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0.54097222222222219</v>
      </c>
      <c r="E17" s="2">
        <v>0.62741898148148145</v>
      </c>
      <c r="F17" s="2">
        <v>0.58575231481481482</v>
      </c>
      <c r="G17" s="2">
        <v>0.57986111111111116</v>
      </c>
      <c r="H17" s="2">
        <v>0.67037037037037039</v>
      </c>
      <c r="I17" s="2">
        <v>0.56527777777777777</v>
      </c>
      <c r="J17" s="2" t="s">
        <v>36</v>
      </c>
      <c r="K17" s="3">
        <v>0.4777777777777778</v>
      </c>
      <c r="L17" s="1" t="s">
        <v>36</v>
      </c>
      <c r="M17" s="69">
        <v>0.83472222222222225</v>
      </c>
      <c r="N17" s="2">
        <v>0.84670138888888891</v>
      </c>
      <c r="O17" s="4">
        <v>0.80576388888888884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25.166666666666668</v>
      </c>
      <c r="F18" s="35">
        <v>23.75</v>
      </c>
      <c r="G18" s="35">
        <v>23.666666666666668</v>
      </c>
      <c r="H18" s="35">
        <v>20.222222222222221</v>
      </c>
      <c r="I18" s="35">
        <v>12.5</v>
      </c>
      <c r="J18" s="35" t="s">
        <v>36</v>
      </c>
      <c r="K18" s="57">
        <v>6</v>
      </c>
      <c r="L18" s="34" t="s">
        <v>36</v>
      </c>
      <c r="M18" s="70">
        <v>20.666666666666668</v>
      </c>
      <c r="N18" s="35">
        <v>20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192.52941176470588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1023.5294117647059</v>
      </c>
      <c r="O27" s="24">
        <v>845.4545454545455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165.00979912327247</v>
      </c>
      <c r="E28" s="28" t="s">
        <v>36</v>
      </c>
      <c r="F28" s="28" t="s">
        <v>36</v>
      </c>
      <c r="G28" s="28">
        <v>223.63347136076575</v>
      </c>
      <c r="H28" s="28">
        <v>361.38538859276133</v>
      </c>
      <c r="I28" s="28" t="s">
        <v>36</v>
      </c>
      <c r="J28" s="28">
        <v>595.30598052851212</v>
      </c>
      <c r="K28" s="28" t="s">
        <v>36</v>
      </c>
      <c r="L28" s="28" t="s">
        <v>36</v>
      </c>
      <c r="M28" s="28">
        <v>748.665335036996</v>
      </c>
      <c r="N28" s="28">
        <v>865.76054645985312</v>
      </c>
      <c r="O28" s="28">
        <v>710.30632808490179</v>
      </c>
      <c r="P28" s="27">
        <v>193.82473928917085</v>
      </c>
      <c r="Q28" s="28" t="s">
        <v>36</v>
      </c>
      <c r="R28" s="28" t="s">
        <v>36</v>
      </c>
      <c r="S28" s="28">
        <v>601.00106780565955</v>
      </c>
      <c r="T28" s="28">
        <v>716.6491114741757</v>
      </c>
      <c r="U28" s="28" t="s">
        <v>36</v>
      </c>
      <c r="V28" s="28">
        <v>669.27767269961532</v>
      </c>
      <c r="W28" s="28">
        <v>1006.4009504463</v>
      </c>
      <c r="X28" s="29">
        <v>734.81852842966998</v>
      </c>
    </row>
    <row r="29" spans="2:44" ht="40.15" customHeight="1">
      <c r="B29" s="206"/>
      <c r="C29" s="30" t="s">
        <v>38</v>
      </c>
      <c r="D29" s="32">
        <f>D28/D27</f>
        <v>0.85706281243374027</v>
      </c>
      <c r="E29" s="32" t="s">
        <v>36</v>
      </c>
      <c r="F29" s="32" t="s">
        <v>36</v>
      </c>
      <c r="G29" s="32">
        <f>G28/G27</f>
        <v>0.85726164021626872</v>
      </c>
      <c r="H29" s="32">
        <f>H28/H27</f>
        <v>0.83396628136791084</v>
      </c>
      <c r="I29" s="32" t="s">
        <v>36</v>
      </c>
      <c r="J29" s="32">
        <f>J28/J27</f>
        <v>0.8819347859681661</v>
      </c>
      <c r="K29" s="32" t="s">
        <v>36</v>
      </c>
      <c r="L29" s="32" t="s">
        <v>36</v>
      </c>
      <c r="M29" s="32">
        <f>M28/M27</f>
        <v>0.86209947670926812</v>
      </c>
      <c r="N29" s="32">
        <f>N28/N27</f>
        <v>0.84585800516192544</v>
      </c>
      <c r="O29" s="32">
        <f>O28/O27</f>
        <v>0.84014726977784082</v>
      </c>
      <c r="P29" s="31">
        <f>P28/P27</f>
        <v>0.85515250865448877</v>
      </c>
      <c r="Q29" s="32" t="s">
        <v>36</v>
      </c>
      <c r="R29" s="32" t="s">
        <v>36</v>
      </c>
      <c r="S29" s="32">
        <f>S28/S27</f>
        <v>0.8903719523046808</v>
      </c>
      <c r="T29" s="32">
        <f>T28/T27</f>
        <v>0.85637315207605902</v>
      </c>
      <c r="U29" s="32" t="s">
        <v>36</v>
      </c>
      <c r="V29" s="32">
        <f>V28/V27</f>
        <v>0.86194851787071669</v>
      </c>
      <c r="W29" s="32">
        <f>W28/W27</f>
        <v>0.83866745870525006</v>
      </c>
      <c r="X29" s="33">
        <f>X28/X27</f>
        <v>0.85357707847890962</v>
      </c>
    </row>
    <row r="30" spans="2:44" ht="17.25" customHeight="1">
      <c r="B30" s="207" t="s">
        <v>39</v>
      </c>
      <c r="C30" s="15" t="s">
        <v>40</v>
      </c>
      <c r="D30" s="2">
        <v>0.37663194444444442</v>
      </c>
      <c r="E30" s="2" t="s">
        <v>36</v>
      </c>
      <c r="F30" s="2" t="s">
        <v>36</v>
      </c>
      <c r="G30" s="2">
        <v>0.31552083333333331</v>
      </c>
      <c r="H30" s="2">
        <v>0.25</v>
      </c>
      <c r="I30" s="2" t="s">
        <v>36</v>
      </c>
      <c r="J30" s="2">
        <v>0.25013888888888891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0.16666666666666666</v>
      </c>
      <c r="P30" s="1">
        <v>0.70839120370370368</v>
      </c>
      <c r="Q30" s="2" t="s">
        <v>36</v>
      </c>
      <c r="R30" s="2" t="s">
        <v>36</v>
      </c>
      <c r="S30" s="2">
        <v>0.70851851851851855</v>
      </c>
      <c r="T30" s="2">
        <v>0.70833333333333337</v>
      </c>
      <c r="U30" s="2" t="s">
        <v>36</v>
      </c>
      <c r="V30" s="2">
        <v>0.70833333333333337</v>
      </c>
      <c r="W30" s="2">
        <v>0.70833333333333337</v>
      </c>
      <c r="X30" s="4">
        <v>0.70844907407407409</v>
      </c>
    </row>
    <row r="31" spans="2:44" ht="17.25" customHeight="1">
      <c r="B31" s="204"/>
      <c r="C31" s="15" t="s">
        <v>41</v>
      </c>
      <c r="D31" s="2">
        <v>0.45449074074074075</v>
      </c>
      <c r="E31" s="2" t="s">
        <v>36</v>
      </c>
      <c r="F31" s="2" t="s">
        <v>36</v>
      </c>
      <c r="G31" s="2">
        <v>0.38350694444444444</v>
      </c>
      <c r="H31" s="2">
        <v>0.31527777777777777</v>
      </c>
      <c r="I31" s="2" t="s">
        <v>36</v>
      </c>
      <c r="J31" s="2">
        <v>0.35</v>
      </c>
      <c r="K31" s="2" t="s">
        <v>36</v>
      </c>
      <c r="L31" s="2" t="s">
        <v>36</v>
      </c>
      <c r="M31" s="2">
        <v>0.4284722222222222</v>
      </c>
      <c r="N31" s="2">
        <v>0.50138888888888888</v>
      </c>
      <c r="O31" s="2">
        <v>0.47170138888888891</v>
      </c>
      <c r="P31" s="1">
        <v>0.85347222222222219</v>
      </c>
      <c r="Q31" s="2" t="s">
        <v>36</v>
      </c>
      <c r="R31" s="2" t="s">
        <v>36</v>
      </c>
      <c r="S31" s="2">
        <v>0.88194444444444442</v>
      </c>
      <c r="T31" s="2">
        <v>0.94947916666666665</v>
      </c>
      <c r="U31" s="2" t="s">
        <v>36</v>
      </c>
      <c r="V31" s="2">
        <v>0.95138888888888884</v>
      </c>
      <c r="W31" s="2">
        <v>1.0027777777777778</v>
      </c>
      <c r="X31" s="4">
        <v>1.0131944444444445</v>
      </c>
    </row>
    <row r="32" spans="2:44" ht="17.25" customHeight="1">
      <c r="B32" s="204" t="s">
        <v>42</v>
      </c>
      <c r="C32" s="205"/>
      <c r="D32" s="35">
        <v>17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3.4</v>
      </c>
      <c r="O32" s="35">
        <v>3.6666666666666665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A1CB-16F2-46C8-9912-7965C83F1E5B}">
  <sheetPr>
    <tabColor theme="8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U45" sqref="U45"/>
      <selection pane="bottomLeft" activeCell="U45" sqref="U4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146145</v>
      </c>
      <c r="E1" s="77" t="s">
        <v>3</v>
      </c>
      <c r="F1" s="78">
        <f>SUM(G5:G225)</f>
        <v>2938934.82</v>
      </c>
      <c r="G1" s="79" t="s">
        <v>73</v>
      </c>
      <c r="H1" s="80">
        <f>L21+L38+L55+L72+L89+L106+L123+L140+L157+L174+L191+L208+L225</f>
        <v>82.749999999999986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45903</v>
      </c>
      <c r="B2" s="326"/>
      <c r="C2" s="82" t="s">
        <v>34</v>
      </c>
      <c r="D2" s="83">
        <f>AVERAGE(N21,N38,N55,N72,N89,N106,N123,N140,N157,N174,N191,N208,N225)</f>
        <v>584.00299379474268</v>
      </c>
      <c r="E2" s="83" t="s">
        <v>80</v>
      </c>
      <c r="F2" s="84">
        <f>F1/D1</f>
        <v>20.109718567176433</v>
      </c>
      <c r="G2" s="85" t="s">
        <v>81</v>
      </c>
      <c r="H2" s="86">
        <f>COUNT(H5:H225)</f>
        <v>5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2555</v>
      </c>
      <c r="G5" s="95">
        <f t="shared" ref="G5:G6" si="0">E5*F5</f>
        <v>76266.75</v>
      </c>
      <c r="H5" s="96"/>
      <c r="I5" s="97">
        <v>17</v>
      </c>
      <c r="J5" s="98">
        <v>3273</v>
      </c>
      <c r="K5" s="99">
        <f t="shared" ref="K5:K6" si="1">J5/I5</f>
        <v>192.52941176470588</v>
      </c>
      <c r="L5" s="100">
        <v>17</v>
      </c>
      <c r="M5" s="98">
        <f>F5/V5*60</f>
        <v>2805.1235132662359</v>
      </c>
      <c r="N5" s="99">
        <f>M5/L5</f>
        <v>165.00726548624917</v>
      </c>
      <c r="O5" s="101">
        <f>L5-I5</f>
        <v>0</v>
      </c>
      <c r="P5" s="102">
        <f>N5-K5</f>
        <v>-27.522146278456717</v>
      </c>
      <c r="Q5" s="103">
        <f>N5/K5</f>
        <v>0.85704965269362532</v>
      </c>
      <c r="R5" s="277">
        <f>Q21</f>
        <v>0.85706281243374027</v>
      </c>
      <c r="S5" s="1">
        <v>0.37663194444444442</v>
      </c>
      <c r="T5" s="2">
        <v>0.41458333333333336</v>
      </c>
      <c r="U5" s="104">
        <v>7.3499999999999499</v>
      </c>
      <c r="V5" s="105">
        <v>54.65000000000007</v>
      </c>
      <c r="W5" s="106"/>
      <c r="X5" s="107"/>
      <c r="Y5" s="279"/>
      <c r="Z5" s="280"/>
      <c r="AA5" s="109">
        <f>M5-J5</f>
        <v>-467.87648673376407</v>
      </c>
      <c r="AB5" s="110">
        <f>M5/J5</f>
        <v>0.85704965269362543</v>
      </c>
      <c r="AC5" s="292">
        <f>AB21</f>
        <v>0.85706281243374027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2453</v>
      </c>
      <c r="G6" s="95">
        <f t="shared" si="0"/>
        <v>72412.56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2805.209656925028</v>
      </c>
      <c r="N6" s="99">
        <f>M6/L6</f>
        <v>165.01233276029575</v>
      </c>
      <c r="O6" s="101">
        <f>L6-I6</f>
        <v>0</v>
      </c>
      <c r="P6" s="102">
        <f>N6-K6</f>
        <v>-27.517079004410135</v>
      </c>
      <c r="Q6" s="103">
        <f>N6/K6</f>
        <v>0.85707597217385512</v>
      </c>
      <c r="R6" s="277"/>
      <c r="S6" s="1">
        <v>0.41805555555555551</v>
      </c>
      <c r="T6" s="2">
        <v>0.45449074074074075</v>
      </c>
      <c r="U6" s="104">
        <v>4.9999999999999023</v>
      </c>
      <c r="V6" s="105">
        <v>52.46666666666674</v>
      </c>
      <c r="W6" s="106">
        <v>0.45449074074074075</v>
      </c>
      <c r="X6" s="107">
        <v>0.49467592592592591</v>
      </c>
      <c r="Y6" s="262"/>
      <c r="Z6" s="263"/>
      <c r="AA6" s="111">
        <f>M6-J6</f>
        <v>-467.79034307497204</v>
      </c>
      <c r="AB6" s="112">
        <f>M6/J6</f>
        <v>0.85707597217385512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9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"/>
      <c r="T7" s="2"/>
      <c r="U7" s="104"/>
      <c r="V7" s="105"/>
      <c r="W7" s="2"/>
      <c r="X7" s="4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17</v>
      </c>
      <c r="J21" s="138">
        <f t="shared" si="2"/>
        <v>3273</v>
      </c>
      <c r="K21" s="139">
        <f t="shared" ref="K21:K23" si="3">J21/I21</f>
        <v>192.52941176470588</v>
      </c>
      <c r="L21" s="137">
        <f t="shared" ref="L21:M21" si="4">AVERAGE(L5:L20)</f>
        <v>17</v>
      </c>
      <c r="M21" s="138">
        <f t="shared" si="4"/>
        <v>2805.1665850956319</v>
      </c>
      <c r="N21" s="139">
        <f>M21/L21</f>
        <v>165.00979912327247</v>
      </c>
      <c r="O21" s="140">
        <f>L21-I21</f>
        <v>0</v>
      </c>
      <c r="P21" s="141">
        <f>N21-K21</f>
        <v>-27.519612641433412</v>
      </c>
      <c r="Q21" s="142">
        <f>N21/K21</f>
        <v>0.85706281243374027</v>
      </c>
      <c r="R21" s="278"/>
      <c r="S21" s="143">
        <f>S5</f>
        <v>0.37663194444444442</v>
      </c>
      <c r="T21" s="144">
        <f>INDEX(T5:T20,COUNTA(T5:T20))</f>
        <v>0.45449074074074075</v>
      </c>
      <c r="U21" s="145"/>
      <c r="V21" s="145"/>
      <c r="W21" s="146"/>
      <c r="X21" s="147"/>
      <c r="Y21" s="265"/>
      <c r="Z21" s="266"/>
      <c r="AA21" s="148">
        <f>M21-J21</f>
        <v>-467.83341490436806</v>
      </c>
      <c r="AB21" s="149">
        <f>M21/J21</f>
        <v>0.85706281243374027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1828</v>
      </c>
      <c r="G22" s="95">
        <f t="shared" ref="G22:G23" si="5">E22*F22</f>
        <v>46650.559999999998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2571.6295427901505</v>
      </c>
      <c r="N22" s="99">
        <f>M22/L22</f>
        <v>214.30246189917921</v>
      </c>
      <c r="O22" s="101">
        <f>L22-I22</f>
        <v>0</v>
      </c>
      <c r="P22" s="102">
        <f>N22-K22</f>
        <v>-35.697538100820793</v>
      </c>
      <c r="Q22" s="103">
        <f>N22/K22</f>
        <v>0.85720984759671681</v>
      </c>
      <c r="R22" s="276">
        <f>Q38</f>
        <v>0.85726164021626872</v>
      </c>
      <c r="S22" s="1">
        <v>0.31552083333333331</v>
      </c>
      <c r="T22" s="2">
        <v>0.34513888888888888</v>
      </c>
      <c r="U22" s="104">
        <v>7.9999999999999716</v>
      </c>
      <c r="V22" s="105">
        <v>42.650000000000034</v>
      </c>
      <c r="W22" s="106"/>
      <c r="X22" s="151"/>
      <c r="Y22" s="279"/>
      <c r="Z22" s="280"/>
      <c r="AA22" s="109">
        <f>M22-J22</f>
        <v>-428.37045720984952</v>
      </c>
      <c r="AB22" s="152">
        <f>M22/J22</f>
        <v>0.85720984759671681</v>
      </c>
      <c r="AC22" s="267">
        <f>AB38</f>
        <v>0.85726164021626872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2154</v>
      </c>
      <c r="G23" s="95">
        <f t="shared" si="5"/>
        <v>55228.56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2571.9402985074616</v>
      </c>
      <c r="N23" s="99">
        <f>M23/L23</f>
        <v>233.81275440976924</v>
      </c>
      <c r="O23" s="101">
        <f>L23-I23</f>
        <v>0</v>
      </c>
      <c r="P23" s="102">
        <f>N23-K23</f>
        <v>-38.914518317503507</v>
      </c>
      <c r="Q23" s="103">
        <f>N23/K23</f>
        <v>0.85731343283582051</v>
      </c>
      <c r="R23" s="277"/>
      <c r="S23" s="1">
        <v>0.34861111111111109</v>
      </c>
      <c r="T23" s="2">
        <v>0.38350694444444444</v>
      </c>
      <c r="U23" s="104">
        <v>4.9999999999999822</v>
      </c>
      <c r="V23" s="105">
        <v>50.250000000000021</v>
      </c>
      <c r="W23" s="106"/>
      <c r="X23" s="107"/>
      <c r="Y23" s="262"/>
      <c r="Z23" s="263"/>
      <c r="AA23" s="111">
        <f>M23-J23</f>
        <v>-428.05970149253835</v>
      </c>
      <c r="AB23" s="103">
        <f>M23/J23</f>
        <v>0.85731343283582051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2571.7849206488063</v>
      </c>
      <c r="N38" s="139">
        <f>M38/L38</f>
        <v>223.63347136076575</v>
      </c>
      <c r="O38" s="140">
        <f>L38-I38</f>
        <v>0</v>
      </c>
      <c r="P38" s="141">
        <f>N38-K38</f>
        <v>-37.236093856625558</v>
      </c>
      <c r="Q38" s="142">
        <f>N38/K38</f>
        <v>0.85726164021626872</v>
      </c>
      <c r="R38" s="278"/>
      <c r="S38" s="143">
        <f>S22</f>
        <v>0.31552083333333331</v>
      </c>
      <c r="T38" s="144">
        <f>INDEX(T22:T37,COUNTA(T22:T37))</f>
        <v>0.38350694444444444</v>
      </c>
      <c r="U38" s="145"/>
      <c r="V38" s="156"/>
      <c r="W38" s="135"/>
      <c r="X38" s="139"/>
      <c r="Y38" s="265"/>
      <c r="Z38" s="266"/>
      <c r="AA38" s="157">
        <f>M38-J38</f>
        <v>-428.21507935119371</v>
      </c>
      <c r="AB38" s="142">
        <f>M38/J38</f>
        <v>0.85726164021626872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1029</v>
      </c>
      <c r="G39" s="159">
        <f t="shared" ref="G39:G41" si="9">E39*F39</f>
        <v>14467.74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2170.1230228471022</v>
      </c>
      <c r="N39" s="163">
        <f>M39/L39</f>
        <v>361.68717047451702</v>
      </c>
      <c r="O39" s="165">
        <f>L39-I39</f>
        <v>0</v>
      </c>
      <c r="P39" s="166">
        <f>N39-K39</f>
        <v>-71.646162858816297</v>
      </c>
      <c r="Q39" s="152">
        <f>N39/K39</f>
        <v>0.83466270109503926</v>
      </c>
      <c r="R39" s="276">
        <f>Q55</f>
        <v>0.83396628136791084</v>
      </c>
      <c r="S39" s="167">
        <v>0.25</v>
      </c>
      <c r="T39" s="168">
        <v>0.26975694444444442</v>
      </c>
      <c r="U39" s="169"/>
      <c r="V39" s="170">
        <v>28.449999999999971</v>
      </c>
      <c r="W39" s="168"/>
      <c r="X39" s="171"/>
      <c r="Y39" s="279"/>
      <c r="Z39" s="280"/>
      <c r="AA39" s="109">
        <f>M39-J39</f>
        <v>-429.87697715289778</v>
      </c>
      <c r="AB39" s="152">
        <f>M39/J39</f>
        <v>0.83466270109503926</v>
      </c>
      <c r="AC39" s="267">
        <f>AB55</f>
        <v>0.83396628136791084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1191</v>
      </c>
      <c r="G40" s="95">
        <f t="shared" si="9"/>
        <v>17638.71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2174.2393509127814</v>
      </c>
      <c r="N40" s="99">
        <f>M40/L40</f>
        <v>362.37322515213026</v>
      </c>
      <c r="O40" s="101">
        <f>L40-I40</f>
        <v>0</v>
      </c>
      <c r="P40" s="102">
        <f>N40-K40</f>
        <v>-70.960108181203054</v>
      </c>
      <c r="Q40" s="103">
        <f>N40/K40</f>
        <v>0.83624590419722367</v>
      </c>
      <c r="R40" s="277"/>
      <c r="S40" s="1">
        <v>0.27439814814814817</v>
      </c>
      <c r="T40" s="2">
        <v>0.29722222222222222</v>
      </c>
      <c r="U40" s="104">
        <v>6.6833333333333922</v>
      </c>
      <c r="V40" s="105">
        <v>32.866666666666632</v>
      </c>
      <c r="W40" s="106"/>
      <c r="X40" s="113"/>
      <c r="Y40" s="262"/>
      <c r="Z40" s="263"/>
      <c r="AA40" s="111">
        <f>M40-J40</f>
        <v>-425.76064908721855</v>
      </c>
      <c r="AB40" s="103">
        <f>M40/J40</f>
        <v>0.83624590419722367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752</v>
      </c>
      <c r="G41" s="95">
        <f t="shared" si="9"/>
        <v>13438.240000000002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2160.5746209098206</v>
      </c>
      <c r="N41" s="99">
        <f>M41/L41</f>
        <v>360.09577015163677</v>
      </c>
      <c r="O41" s="101">
        <f>L41-I41</f>
        <v>0</v>
      </c>
      <c r="P41" s="102">
        <f>N41-K41</f>
        <v>-73.237563181696544</v>
      </c>
      <c r="Q41" s="103">
        <f>N41/K41</f>
        <v>0.83099023881146949</v>
      </c>
      <c r="R41" s="277"/>
      <c r="S41" s="1">
        <v>0.30077546296296298</v>
      </c>
      <c r="T41" s="2">
        <v>0.31527777777777777</v>
      </c>
      <c r="U41" s="104">
        <v>5.1166666666666938</v>
      </c>
      <c r="V41" s="105">
        <v>20.883333333333294</v>
      </c>
      <c r="W41" s="106"/>
      <c r="X41" s="113"/>
      <c r="Y41" s="262"/>
      <c r="Z41" s="263"/>
      <c r="AA41" s="111">
        <f>M41-J41</f>
        <v>-439.42537909017938</v>
      </c>
      <c r="AB41" s="103">
        <f>M41/J41</f>
        <v>0.83099023881146949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2168.3123315565681</v>
      </c>
      <c r="N55" s="139">
        <f>M55/L55</f>
        <v>361.38538859276133</v>
      </c>
      <c r="O55" s="140">
        <f>L55-I55</f>
        <v>0</v>
      </c>
      <c r="P55" s="141">
        <f>N55-K55</f>
        <v>-71.947944740571984</v>
      </c>
      <c r="Q55" s="142">
        <f>N55/K55</f>
        <v>0.83396628136791084</v>
      </c>
      <c r="R55" s="278"/>
      <c r="S55" s="143">
        <f>S39</f>
        <v>0.25</v>
      </c>
      <c r="T55" s="144">
        <f>INDEX(T39:T54,COUNTA(T39:T54))</f>
        <v>0.31527777777777777</v>
      </c>
      <c r="U55" s="145"/>
      <c r="V55" s="156"/>
      <c r="W55" s="135"/>
      <c r="X55" s="139"/>
      <c r="Y55" s="265"/>
      <c r="Z55" s="266"/>
      <c r="AA55" s="157">
        <f>M55-J55</f>
        <v>-431.6876684434319</v>
      </c>
      <c r="AB55" s="142">
        <f>M55/J55</f>
        <v>0.83396628136791084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5707</v>
      </c>
      <c r="G56" s="159">
        <f t="shared" ref="G56" si="14">E56*F56</f>
        <v>80069.209999999992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2381.2239221140485</v>
      </c>
      <c r="N56" s="163">
        <f>M56/L56</f>
        <v>595.30598052851212</v>
      </c>
      <c r="O56" s="165">
        <f>L56-I56</f>
        <v>0</v>
      </c>
      <c r="P56" s="166">
        <f>N56-K56</f>
        <v>-79.694019471487877</v>
      </c>
      <c r="Q56" s="152">
        <f>N56/K56</f>
        <v>0.8819347859681661</v>
      </c>
      <c r="R56" s="276">
        <f>Q72</f>
        <v>0.8819347859681661</v>
      </c>
      <c r="S56" s="167">
        <v>0.25013888888888891</v>
      </c>
      <c r="T56" s="168">
        <v>0.35</v>
      </c>
      <c r="U56" s="169"/>
      <c r="V56" s="170">
        <v>143.79999999999993</v>
      </c>
      <c r="W56" s="173"/>
      <c r="X56" s="151"/>
      <c r="Y56" s="279"/>
      <c r="Z56" s="280"/>
      <c r="AA56" s="109">
        <f>M56-J56</f>
        <v>-318.77607788595151</v>
      </c>
      <c r="AB56" s="152">
        <f>M56/J56</f>
        <v>0.8819347859681661</v>
      </c>
      <c r="AC56" s="267">
        <f>AB72</f>
        <v>0.8819347859681661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2381.2239221140485</v>
      </c>
      <c r="N72" s="139">
        <f t="shared" ref="N72:N77" si="18">M72/L72</f>
        <v>595.30598052851212</v>
      </c>
      <c r="O72" s="140">
        <f t="shared" ref="O72:O77" si="19">L72-I72</f>
        <v>0</v>
      </c>
      <c r="P72" s="141">
        <f t="shared" ref="P72:P77" si="20">N72-K72</f>
        <v>-79.694019471487877</v>
      </c>
      <c r="Q72" s="142">
        <f t="shared" ref="Q72:Q77" si="21">N72/K72</f>
        <v>0.8819347859681661</v>
      </c>
      <c r="R72" s="278"/>
      <c r="S72" s="143">
        <f>S56</f>
        <v>0.25013888888888891</v>
      </c>
      <c r="T72" s="144">
        <f>INDEX(T56:T71,COUNTA(T56:T71))</f>
        <v>0.35</v>
      </c>
      <c r="U72" s="145"/>
      <c r="V72" s="156"/>
      <c r="W72" s="89"/>
      <c r="X72" s="91"/>
      <c r="Y72" s="265"/>
      <c r="Z72" s="266"/>
      <c r="AA72" s="157">
        <f t="shared" ref="AA72:AA77" si="22">M72-J72</f>
        <v>-318.77607788595151</v>
      </c>
      <c r="AB72" s="142">
        <f t="shared" ref="AB72:AB77" si="23">M72/J72</f>
        <v>0.8819347859681661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1610</v>
      </c>
      <c r="G73" s="159">
        <f t="shared" ref="G73:G77" si="24">E73*F73</f>
        <v>34534.5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2834.2298288508537</v>
      </c>
      <c r="N73" s="163">
        <f t="shared" si="18"/>
        <v>944.74327628361789</v>
      </c>
      <c r="O73" s="165">
        <f t="shared" si="19"/>
        <v>0</v>
      </c>
      <c r="P73" s="166">
        <f t="shared" si="20"/>
        <v>-155.25672371638211</v>
      </c>
      <c r="Q73" s="152">
        <f t="shared" si="21"/>
        <v>0.85885752389419812</v>
      </c>
      <c r="R73" s="276">
        <f>Q89</f>
        <v>0.86209947670926812</v>
      </c>
      <c r="S73" s="167">
        <v>0.16666666666666666</v>
      </c>
      <c r="T73" s="168">
        <v>0.19033564814814816</v>
      </c>
      <c r="U73" s="169"/>
      <c r="V73" s="170">
        <v>34.083333333333357</v>
      </c>
      <c r="W73" s="173"/>
      <c r="X73" s="151"/>
      <c r="Y73" s="279"/>
      <c r="Z73" s="280"/>
      <c r="AA73" s="109">
        <f t="shared" si="22"/>
        <v>-465.77017114914634</v>
      </c>
      <c r="AB73" s="152">
        <f t="shared" si="23"/>
        <v>0.85885752389419812</v>
      </c>
      <c r="AC73" s="267">
        <f>AB89</f>
        <v>0.86209947670926812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4146</v>
      </c>
      <c r="G74" s="95">
        <f t="shared" si="24"/>
        <v>65133.66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2852.2071469520342</v>
      </c>
      <c r="N74" s="99">
        <f t="shared" si="18"/>
        <v>950.73571565067812</v>
      </c>
      <c r="O74" s="101">
        <f t="shared" si="19"/>
        <v>0</v>
      </c>
      <c r="P74" s="102">
        <f t="shared" si="20"/>
        <v>-149.26428434932188</v>
      </c>
      <c r="Q74" s="103">
        <f t="shared" si="21"/>
        <v>0.86430519604607103</v>
      </c>
      <c r="R74" s="277"/>
      <c r="S74" s="1">
        <v>0.19583333333333333</v>
      </c>
      <c r="T74" s="2">
        <v>0.25640046296296298</v>
      </c>
      <c r="U74" s="104">
        <v>7.9166666666666519</v>
      </c>
      <c r="V74" s="105">
        <v>87.216666666666697</v>
      </c>
      <c r="W74" s="106"/>
      <c r="X74" s="107"/>
      <c r="Y74" s="262"/>
      <c r="Z74" s="263"/>
      <c r="AA74" s="111">
        <f t="shared" si="22"/>
        <v>-447.79285304796576</v>
      </c>
      <c r="AB74" s="103">
        <f t="shared" si="23"/>
        <v>0.86430519604607103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1658</v>
      </c>
      <c r="G75" s="95">
        <f t="shared" si="24"/>
        <v>36940.240000000005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2835.5344418052241</v>
      </c>
      <c r="N75" s="99">
        <f t="shared" si="18"/>
        <v>567.10688836104487</v>
      </c>
      <c r="O75" s="101">
        <f t="shared" si="19"/>
        <v>0</v>
      </c>
      <c r="P75" s="102">
        <f t="shared" si="20"/>
        <v>-92.893111638955133</v>
      </c>
      <c r="Q75" s="103">
        <f t="shared" si="21"/>
        <v>0.85925286115309829</v>
      </c>
      <c r="R75" s="277"/>
      <c r="S75" s="1">
        <v>0.26111111111111107</v>
      </c>
      <c r="T75" s="2">
        <v>0.28547453703703701</v>
      </c>
      <c r="U75" s="104">
        <v>6.7833333333332479</v>
      </c>
      <c r="V75" s="105">
        <v>35.083333333333357</v>
      </c>
      <c r="W75" s="106"/>
      <c r="X75" s="107"/>
      <c r="Y75" s="262"/>
      <c r="Z75" s="263"/>
      <c r="AA75" s="111">
        <f t="shared" si="22"/>
        <v>-464.46555819477589</v>
      </c>
      <c r="AB75" s="103">
        <f t="shared" si="23"/>
        <v>0.85925286115309818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3462</v>
      </c>
      <c r="G76" s="95">
        <f t="shared" si="24"/>
        <v>61935.18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2845.4794520547925</v>
      </c>
      <c r="N76" s="99">
        <f t="shared" si="18"/>
        <v>711.36986301369814</v>
      </c>
      <c r="O76" s="101">
        <f t="shared" si="19"/>
        <v>0</v>
      </c>
      <c r="P76" s="102">
        <f t="shared" si="20"/>
        <v>-113.63013698630186</v>
      </c>
      <c r="Q76" s="103">
        <f t="shared" si="21"/>
        <v>0.86226650062266441</v>
      </c>
      <c r="R76" s="277"/>
      <c r="S76" s="1">
        <v>0.29097222222222219</v>
      </c>
      <c r="T76" s="2">
        <v>0.34166666666666667</v>
      </c>
      <c r="U76" s="104">
        <v>7.9166666666666519</v>
      </c>
      <c r="V76" s="105">
        <v>73.000000000000057</v>
      </c>
      <c r="W76" s="106"/>
      <c r="X76" s="107"/>
      <c r="Y76" s="262"/>
      <c r="Z76" s="263"/>
      <c r="AA76" s="111">
        <f t="shared" si="22"/>
        <v>-454.52054794520745</v>
      </c>
      <c r="AB76" s="103">
        <f t="shared" si="23"/>
        <v>0.86226650062266441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5712</v>
      </c>
      <c r="G77" s="95">
        <f t="shared" si="24"/>
        <v>95161.919999999998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2857.1904960400175</v>
      </c>
      <c r="N77" s="99">
        <f t="shared" si="18"/>
        <v>714.29762401000437</v>
      </c>
      <c r="O77" s="101">
        <f t="shared" si="19"/>
        <v>0</v>
      </c>
      <c r="P77" s="102">
        <f t="shared" si="20"/>
        <v>-110.70237598999563</v>
      </c>
      <c r="Q77" s="103">
        <f t="shared" si="21"/>
        <v>0.8658153018303083</v>
      </c>
      <c r="R77" s="277"/>
      <c r="S77" s="1">
        <v>0.34517361111111111</v>
      </c>
      <c r="T77" s="2">
        <v>0.4284722222222222</v>
      </c>
      <c r="U77" s="104">
        <v>5.0499999999999901</v>
      </c>
      <c r="V77" s="105">
        <v>119.94999999999996</v>
      </c>
      <c r="W77" s="106"/>
      <c r="X77" s="107"/>
      <c r="Y77" s="262"/>
      <c r="Z77" s="263"/>
      <c r="AA77" s="111">
        <f t="shared" si="22"/>
        <v>-442.80950395998252</v>
      </c>
      <c r="AB77" s="103">
        <f t="shared" si="23"/>
        <v>0.8658153018303083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2844.9282731405847</v>
      </c>
      <c r="N89" s="139">
        <f t="shared" ref="N89:N94" si="29">M89/L89</f>
        <v>748.665335036996</v>
      </c>
      <c r="O89" s="140">
        <f t="shared" ref="O89:O94" si="30">L89-I89</f>
        <v>0</v>
      </c>
      <c r="P89" s="141">
        <f t="shared" ref="P89:P94" si="31">N89-K89</f>
        <v>-119.75571759458296</v>
      </c>
      <c r="Q89" s="142">
        <f t="shared" ref="Q89:Q94" si="32">N89/K89</f>
        <v>0.86209947670926812</v>
      </c>
      <c r="R89" s="278"/>
      <c r="S89" s="143">
        <f>S73</f>
        <v>0.16666666666666666</v>
      </c>
      <c r="T89" s="144">
        <f>INDEX(T73:T88,COUNTA(T73:T88))</f>
        <v>0.4284722222222222</v>
      </c>
      <c r="U89" s="145"/>
      <c r="V89" s="156"/>
      <c r="W89" s="89"/>
      <c r="X89" s="91"/>
      <c r="Y89" s="265"/>
      <c r="Z89" s="266"/>
      <c r="AA89" s="157">
        <f t="shared" ref="AA89:AA94" si="33">M89-J89</f>
        <v>-455.07172685941532</v>
      </c>
      <c r="AB89" s="142">
        <f t="shared" ref="AB89:AB94" si="34">M89/J89</f>
        <v>0.86209947670926812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24.83</v>
      </c>
      <c r="F90" s="87">
        <v>2804</v>
      </c>
      <c r="G90" s="159">
        <f t="shared" ref="G90:G94" si="35">E90*F90</f>
        <v>69623.319999999992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2833.913531723751</v>
      </c>
      <c r="N90" s="163">
        <f t="shared" si="29"/>
        <v>708.47838293093776</v>
      </c>
      <c r="O90" s="165">
        <f t="shared" si="30"/>
        <v>0</v>
      </c>
      <c r="P90" s="166">
        <f t="shared" si="31"/>
        <v>-116.52161706906224</v>
      </c>
      <c r="Q90" s="152">
        <f t="shared" si="32"/>
        <v>0.8587616762799245</v>
      </c>
      <c r="R90" s="276">
        <f>Q106</f>
        <v>0.84585800516192544</v>
      </c>
      <c r="S90" s="167">
        <v>0.16666666666666666</v>
      </c>
      <c r="T90" s="168">
        <v>0.20789351851851851</v>
      </c>
      <c r="U90" s="169"/>
      <c r="V90" s="170">
        <v>59.36666666666666</v>
      </c>
      <c r="W90" s="173"/>
      <c r="X90" s="151"/>
      <c r="Y90" s="279"/>
      <c r="Z90" s="280"/>
      <c r="AA90" s="109">
        <f t="shared" si="33"/>
        <v>-466.08646827624898</v>
      </c>
      <c r="AB90" s="152">
        <f t="shared" si="34"/>
        <v>0.8587616762799245</v>
      </c>
      <c r="AC90" s="267">
        <f>AB106</f>
        <v>0.84585800516192544</v>
      </c>
    </row>
    <row r="91" spans="1:29" ht="15.75" customHeight="1">
      <c r="A91" s="282"/>
      <c r="B91" s="92" t="s">
        <v>115</v>
      </c>
      <c r="C91" s="260" t="s">
        <v>125</v>
      </c>
      <c r="D91" s="261"/>
      <c r="E91" s="93">
        <v>23.76</v>
      </c>
      <c r="F91" s="94">
        <v>4548</v>
      </c>
      <c r="G91" s="95">
        <f t="shared" si="35"/>
        <v>108060.48000000001</v>
      </c>
      <c r="H91" s="96"/>
      <c r="I91" s="97">
        <v>4</v>
      </c>
      <c r="J91" s="98">
        <v>3300</v>
      </c>
      <c r="K91" s="99">
        <f t="shared" ref="K91:K127" si="36">J91/I91</f>
        <v>825</v>
      </c>
      <c r="L91" s="100">
        <v>4</v>
      </c>
      <c r="M91" s="98">
        <f>F91/V91*60</f>
        <v>2830.2160760587731</v>
      </c>
      <c r="N91" s="99">
        <f t="shared" si="29"/>
        <v>707.55401901469327</v>
      </c>
      <c r="O91" s="101">
        <f t="shared" si="30"/>
        <v>0</v>
      </c>
      <c r="P91" s="102">
        <f t="shared" si="31"/>
        <v>-117.44598098530673</v>
      </c>
      <c r="Q91" s="103">
        <f t="shared" si="32"/>
        <v>0.85764123516932522</v>
      </c>
      <c r="R91" s="277"/>
      <c r="S91" s="1">
        <v>0.22083333333333333</v>
      </c>
      <c r="T91" s="2">
        <v>0.28778935185185184</v>
      </c>
      <c r="U91" s="104">
        <v>18.63333333333334</v>
      </c>
      <c r="V91" s="105">
        <v>96.416666666666657</v>
      </c>
      <c r="W91" s="106"/>
      <c r="X91" s="107"/>
      <c r="Y91" s="262"/>
      <c r="Z91" s="263"/>
      <c r="AA91" s="111">
        <f t="shared" si="33"/>
        <v>-469.78392394122693</v>
      </c>
      <c r="AB91" s="103">
        <f t="shared" si="34"/>
        <v>0.85764123516932522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3102</v>
      </c>
      <c r="G92" s="95">
        <f t="shared" si="35"/>
        <v>56394.36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3018.1621621621625</v>
      </c>
      <c r="N92" s="99">
        <f t="shared" si="29"/>
        <v>1006.0540540540542</v>
      </c>
      <c r="O92" s="101">
        <f t="shared" si="30"/>
        <v>0</v>
      </c>
      <c r="P92" s="102">
        <f t="shared" si="31"/>
        <v>-193.94594594594582</v>
      </c>
      <c r="Q92" s="103">
        <f t="shared" si="32"/>
        <v>0.83837837837837847</v>
      </c>
      <c r="R92" s="277"/>
      <c r="S92" s="1">
        <v>0.30023148148148149</v>
      </c>
      <c r="T92" s="2">
        <v>0.34305555555555556</v>
      </c>
      <c r="U92" s="104">
        <v>17.916666666666696</v>
      </c>
      <c r="V92" s="105">
        <v>61.666666666666657</v>
      </c>
      <c r="W92" s="106"/>
      <c r="X92" s="107"/>
      <c r="Y92" s="262"/>
      <c r="Z92" s="263"/>
      <c r="AA92" s="111">
        <f t="shared" si="33"/>
        <v>-581.83783783783747</v>
      </c>
      <c r="AB92" s="103">
        <f t="shared" si="34"/>
        <v>0.83837837837837847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2631</v>
      </c>
      <c r="G93" s="95">
        <f t="shared" si="35"/>
        <v>47831.58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3011.6375198728147</v>
      </c>
      <c r="N93" s="99">
        <f t="shared" si="29"/>
        <v>1003.8791732909382</v>
      </c>
      <c r="O93" s="101">
        <f t="shared" si="30"/>
        <v>0</v>
      </c>
      <c r="P93" s="102">
        <f t="shared" si="31"/>
        <v>-196.12082670906182</v>
      </c>
      <c r="Q93" s="103">
        <f t="shared" si="32"/>
        <v>0.83656597774244845</v>
      </c>
      <c r="R93" s="277"/>
      <c r="S93" s="1">
        <v>0.35486111111111113</v>
      </c>
      <c r="T93" s="2">
        <v>0.39126157407407408</v>
      </c>
      <c r="U93" s="104">
        <v>17.000000000000021</v>
      </c>
      <c r="V93" s="105">
        <v>52.416666666666657</v>
      </c>
      <c r="W93" s="106"/>
      <c r="X93" s="107"/>
      <c r="Y93" s="262"/>
      <c r="Z93" s="263"/>
      <c r="AA93" s="111">
        <f t="shared" si="33"/>
        <v>-588.36248012718534</v>
      </c>
      <c r="AB93" s="103">
        <f t="shared" si="34"/>
        <v>0.83656597774244856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7245</v>
      </c>
      <c r="G94" s="95">
        <f t="shared" si="35"/>
        <v>103458.59999999999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3024</v>
      </c>
      <c r="N94" s="99">
        <f t="shared" si="29"/>
        <v>1008</v>
      </c>
      <c r="O94" s="101">
        <f t="shared" si="30"/>
        <v>0</v>
      </c>
      <c r="P94" s="102">
        <f t="shared" si="31"/>
        <v>-192</v>
      </c>
      <c r="Q94" s="103">
        <f t="shared" si="32"/>
        <v>0.84</v>
      </c>
      <c r="R94" s="277"/>
      <c r="S94" s="1">
        <v>0.40156249999999999</v>
      </c>
      <c r="T94" s="2">
        <v>0.50138888888888888</v>
      </c>
      <c r="U94" s="104">
        <v>14.833333333333307</v>
      </c>
      <c r="V94" s="105">
        <v>143.75</v>
      </c>
      <c r="W94" s="106"/>
      <c r="X94" s="107"/>
      <c r="Y94" s="262"/>
      <c r="Z94" s="263"/>
      <c r="AA94" s="111">
        <f t="shared" si="33"/>
        <v>-576</v>
      </c>
      <c r="AB94" s="103">
        <f t="shared" si="34"/>
        <v>0.84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3.4</v>
      </c>
      <c r="J106" s="138">
        <f t="shared" si="37"/>
        <v>3480</v>
      </c>
      <c r="K106" s="139">
        <f t="shared" ref="K106" si="38">J106/I106</f>
        <v>1023.5294117647059</v>
      </c>
      <c r="L106" s="137">
        <f t="shared" ref="L106:M106" si="39">AVERAGE(L90:L105)</f>
        <v>3.4</v>
      </c>
      <c r="M106" s="138">
        <f t="shared" si="39"/>
        <v>2943.5858579635005</v>
      </c>
      <c r="N106" s="139">
        <f>M106/L106</f>
        <v>865.76054645985312</v>
      </c>
      <c r="O106" s="140">
        <f>L106-I106</f>
        <v>0</v>
      </c>
      <c r="P106" s="141">
        <f>N106-K106</f>
        <v>-157.76886530485274</v>
      </c>
      <c r="Q106" s="142">
        <f>N106/K106</f>
        <v>0.84585800516192544</v>
      </c>
      <c r="R106" s="278"/>
      <c r="S106" s="143">
        <f>S90</f>
        <v>0.16666666666666666</v>
      </c>
      <c r="T106" s="144">
        <f>INDEX(T90:T105,COUNTA(T90:T105))</f>
        <v>0.50138888888888888</v>
      </c>
      <c r="U106" s="145"/>
      <c r="V106" s="156"/>
      <c r="W106" s="89"/>
      <c r="X106" s="91"/>
      <c r="Y106" s="265"/>
      <c r="Z106" s="266"/>
      <c r="AA106" s="157">
        <f>M106-J106</f>
        <v>-536.41414203649947</v>
      </c>
      <c r="AB106" s="142">
        <f>M106/J106</f>
        <v>0.84585800516192544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226</v>
      </c>
      <c r="D107" s="275"/>
      <c r="E107" s="158">
        <v>28.57</v>
      </c>
      <c r="F107" s="87">
        <v>6393</v>
      </c>
      <c r="G107" s="159">
        <f t="shared" ref="G107:G109" si="40">E107*F107</f>
        <v>182648.01</v>
      </c>
      <c r="H107" s="160"/>
      <c r="I107" s="161">
        <v>4</v>
      </c>
      <c r="J107" s="162">
        <v>3000</v>
      </c>
      <c r="K107" s="163">
        <f>J107/I107</f>
        <v>750</v>
      </c>
      <c r="L107" s="164">
        <v>4</v>
      </c>
      <c r="M107" s="162">
        <f>F107/V107*60</f>
        <v>2490.7792207792204</v>
      </c>
      <c r="N107" s="163">
        <f>M107/L107</f>
        <v>622.6948051948051</v>
      </c>
      <c r="O107" s="165">
        <f>L107-I107</f>
        <v>0</v>
      </c>
      <c r="P107" s="166">
        <f>N107-K107</f>
        <v>-127.3051948051949</v>
      </c>
      <c r="Q107" s="152">
        <f>N107/K107</f>
        <v>0.83025974025974014</v>
      </c>
      <c r="R107" s="276">
        <f>Q123</f>
        <v>0.84014726977784082</v>
      </c>
      <c r="S107" s="167">
        <v>0.16666666666666666</v>
      </c>
      <c r="T107" s="168">
        <v>0.27361111111111114</v>
      </c>
      <c r="U107" s="169"/>
      <c r="V107" s="170">
        <v>154.00000000000003</v>
      </c>
      <c r="W107" s="168"/>
      <c r="X107" s="171"/>
      <c r="Y107" s="279"/>
      <c r="Z107" s="280"/>
      <c r="AA107" s="109">
        <f>M107-J107</f>
        <v>-509.2207792207796</v>
      </c>
      <c r="AB107" s="152">
        <f>M107/J107</f>
        <v>0.83025974025974014</v>
      </c>
      <c r="AC107" s="267">
        <f>AB123</f>
        <v>0.84014726977784082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24.18</v>
      </c>
      <c r="F108" s="94">
        <v>6243</v>
      </c>
      <c r="G108" s="95">
        <f t="shared" si="40"/>
        <v>150955.74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2724.5484301127399</v>
      </c>
      <c r="N108" s="99">
        <f>M108/L108</f>
        <v>681.13710752818497</v>
      </c>
      <c r="O108" s="101">
        <f>L108-I108</f>
        <v>0</v>
      </c>
      <c r="P108" s="102">
        <f>N108-K108</f>
        <v>-143.86289247181503</v>
      </c>
      <c r="Q108" s="103">
        <f>N108/K108</f>
        <v>0.82562073639779998</v>
      </c>
      <c r="R108" s="277"/>
      <c r="S108" s="1">
        <v>0.28819444444444442</v>
      </c>
      <c r="T108" s="2">
        <v>0.38366898148148149</v>
      </c>
      <c r="U108" s="104">
        <v>20.999999999999925</v>
      </c>
      <c r="V108" s="105">
        <v>137.48333333333338</v>
      </c>
      <c r="W108" s="106"/>
      <c r="X108" s="113"/>
      <c r="Y108" s="262"/>
      <c r="Z108" s="263"/>
      <c r="AA108" s="111">
        <f>M108-J108</f>
        <v>-575.45156988726012</v>
      </c>
      <c r="AB108" s="103">
        <f>M108/J108</f>
        <v>0.82562073639779998</v>
      </c>
      <c r="AC108" s="268"/>
    </row>
    <row r="109" spans="1:29" ht="15.75" customHeight="1">
      <c r="A109" s="271"/>
      <c r="B109" s="92" t="s">
        <v>115</v>
      </c>
      <c r="C109" s="260" t="s">
        <v>126</v>
      </c>
      <c r="D109" s="261"/>
      <c r="E109" s="93">
        <v>30</v>
      </c>
      <c r="F109" s="94">
        <v>4644</v>
      </c>
      <c r="G109" s="95">
        <f t="shared" si="40"/>
        <v>139320</v>
      </c>
      <c r="H109" s="96"/>
      <c r="I109" s="97">
        <v>3</v>
      </c>
      <c r="J109" s="98">
        <v>3000</v>
      </c>
      <c r="K109" s="99">
        <f t="shared" si="36"/>
        <v>1000</v>
      </c>
      <c r="L109" s="100">
        <v>3</v>
      </c>
      <c r="M109" s="98">
        <f>F109/V109*60</f>
        <v>2598.0419580419589</v>
      </c>
      <c r="N109" s="99">
        <f>M109/L109</f>
        <v>866.01398601398625</v>
      </c>
      <c r="O109" s="101">
        <f>L109-I109</f>
        <v>0</v>
      </c>
      <c r="P109" s="102">
        <f>N109-K109</f>
        <v>-133.98601398601375</v>
      </c>
      <c r="Q109" s="103">
        <f>N109/K109</f>
        <v>0.86601398601398627</v>
      </c>
      <c r="R109" s="277"/>
      <c r="S109" s="1">
        <v>0.39722222222222225</v>
      </c>
      <c r="T109" s="2">
        <v>0.47170138888888891</v>
      </c>
      <c r="U109" s="104">
        <v>19.516666666666708</v>
      </c>
      <c r="V109" s="105">
        <v>107.24999999999997</v>
      </c>
      <c r="W109" s="106"/>
      <c r="X109" s="113"/>
      <c r="Y109" s="262"/>
      <c r="Z109" s="263"/>
      <c r="AA109" s="111">
        <f>M109-J109</f>
        <v>-401.95804195804112</v>
      </c>
      <c r="AB109" s="103">
        <f>M109/J109</f>
        <v>0.86601398601398627</v>
      </c>
      <c r="AC109" s="268"/>
    </row>
    <row r="110" spans="1:29" ht="15.75" customHeight="1">
      <c r="A110" s="271"/>
      <c r="B110" s="92"/>
      <c r="C110" s="260"/>
      <c r="D110" s="261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7"/>
      <c r="S110" s="1"/>
      <c r="T110" s="2"/>
      <c r="U110" s="104"/>
      <c r="V110" s="105"/>
      <c r="W110" s="106"/>
      <c r="X110" s="107"/>
      <c r="Y110" s="262"/>
      <c r="Z110" s="263"/>
      <c r="AA110" s="111"/>
      <c r="AB110" s="103"/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3.6666666666666665</v>
      </c>
      <c r="J123" s="138">
        <f t="shared" si="41"/>
        <v>3100</v>
      </c>
      <c r="K123" s="139">
        <f t="shared" ref="K123" si="42">J123/I123</f>
        <v>845.4545454545455</v>
      </c>
      <c r="L123" s="137">
        <f t="shared" ref="L123:M123" si="43">AVERAGE(L107:L122)</f>
        <v>3.6666666666666665</v>
      </c>
      <c r="M123" s="138">
        <f t="shared" si="43"/>
        <v>2604.4565363113065</v>
      </c>
      <c r="N123" s="139">
        <f>M123/L123</f>
        <v>710.30632808490179</v>
      </c>
      <c r="O123" s="140">
        <f>L123-I123</f>
        <v>0</v>
      </c>
      <c r="P123" s="141">
        <f>N123-K123</f>
        <v>-135.1482173696437</v>
      </c>
      <c r="Q123" s="142">
        <f>N123/K123</f>
        <v>0.84014726977784082</v>
      </c>
      <c r="R123" s="278"/>
      <c r="S123" s="143">
        <f>S107</f>
        <v>0.16666666666666666</v>
      </c>
      <c r="T123" s="144">
        <f>INDEX(T107:T122,COUNTA(T107:T122))</f>
        <v>0.47170138888888891</v>
      </c>
      <c r="U123" s="145"/>
      <c r="V123" s="156"/>
      <c r="W123" s="135"/>
      <c r="X123" s="139"/>
      <c r="Y123" s="265"/>
      <c r="Z123" s="266"/>
      <c r="AA123" s="157">
        <f>M123-J123</f>
        <v>-495.54346368869346</v>
      </c>
      <c r="AB123" s="142">
        <f>M123/J123</f>
        <v>0.84014726977784082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2381</v>
      </c>
      <c r="G124" s="159">
        <f t="shared" ref="G124:G127" si="44">E124*F124</f>
        <v>70287.12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2805.7610474631711</v>
      </c>
      <c r="N124" s="163">
        <f>M124/L124</f>
        <v>165.04476749783359</v>
      </c>
      <c r="O124" s="165">
        <f>L124-I124</f>
        <v>0</v>
      </c>
      <c r="P124" s="166">
        <f>N124-K124</f>
        <v>-27.484644266872294</v>
      </c>
      <c r="Q124" s="152">
        <f>N124/K124</f>
        <v>0.85724443857719856</v>
      </c>
      <c r="R124" s="276">
        <f>Q140</f>
        <v>0.85515250865448877</v>
      </c>
      <c r="S124" s="167">
        <v>0.70839120370370368</v>
      </c>
      <c r="T124" s="168">
        <v>0.74375000000000002</v>
      </c>
      <c r="U124" s="169"/>
      <c r="V124" s="170">
        <v>50.916666666666742</v>
      </c>
      <c r="W124" s="168"/>
      <c r="X124" s="171"/>
      <c r="Y124" s="279"/>
      <c r="Z124" s="280"/>
      <c r="AA124" s="109">
        <f>M124-J124</f>
        <v>-467.23895253682895</v>
      </c>
      <c r="AB124" s="152">
        <f>M124/J124</f>
        <v>0.85724443857719856</v>
      </c>
      <c r="AC124" s="267">
        <f>AB140</f>
        <v>0.85515250865448877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2562</v>
      </c>
      <c r="G125" s="95">
        <f t="shared" si="44"/>
        <v>76475.7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2805.9628840888358</v>
      </c>
      <c r="N125" s="99">
        <f>M125/L125</f>
        <v>165.05664024051976</v>
      </c>
      <c r="O125" s="101">
        <f>L125-I125</f>
        <v>0</v>
      </c>
      <c r="P125" s="102">
        <f>N125-K125</f>
        <v>-27.472771524186129</v>
      </c>
      <c r="Q125" s="103">
        <f>N125/K125</f>
        <v>0.85730610574055477</v>
      </c>
      <c r="R125" s="277"/>
      <c r="S125" s="1">
        <v>0.74667824074074074</v>
      </c>
      <c r="T125" s="2">
        <v>0.78472222222222221</v>
      </c>
      <c r="U125" s="104">
        <v>4.216666666666633</v>
      </c>
      <c r="V125" s="105">
        <v>54.783333333333317</v>
      </c>
      <c r="W125" s="106"/>
      <c r="X125" s="113"/>
      <c r="Y125" s="262"/>
      <c r="Z125" s="263"/>
      <c r="AA125" s="111">
        <f>M125-J125</f>
        <v>-467.03711591116416</v>
      </c>
      <c r="AB125" s="103">
        <f>M125/J125</f>
        <v>0.85730610574055477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1709</v>
      </c>
      <c r="G126" s="95">
        <f t="shared" si="44"/>
        <v>48826.13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3057.8528827037758</v>
      </c>
      <c r="N126" s="99">
        <f>M126/L126</f>
        <v>235.21945251567507</v>
      </c>
      <c r="O126" s="101">
        <f>L126-I126</f>
        <v>0</v>
      </c>
      <c r="P126" s="102">
        <f>N126-K126</f>
        <v>-41.703624407401833</v>
      </c>
      <c r="Q126" s="103">
        <f>N126/K126</f>
        <v>0.84940357852882675</v>
      </c>
      <c r="R126" s="277"/>
      <c r="S126" s="1">
        <v>0.78990740740740739</v>
      </c>
      <c r="T126" s="2">
        <v>0.81319444444444444</v>
      </c>
      <c r="U126" s="104">
        <v>7.4666666666666615</v>
      </c>
      <c r="V126" s="105">
        <v>33.533333333333353</v>
      </c>
      <c r="W126" s="106"/>
      <c r="X126" s="113"/>
      <c r="Y126" s="262"/>
      <c r="Z126" s="263"/>
      <c r="AA126" s="111">
        <f>M126-J126</f>
        <v>-542.14711729622422</v>
      </c>
      <c r="AB126" s="103">
        <f>M126/J126</f>
        <v>0.84940357852882664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2215</v>
      </c>
      <c r="G127" s="95">
        <f t="shared" si="44"/>
        <v>56792.6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2572.2580645161274</v>
      </c>
      <c r="N127" s="99">
        <f>M127/L127</f>
        <v>233.84164222873886</v>
      </c>
      <c r="O127" s="101">
        <f>L127-I127</f>
        <v>0</v>
      </c>
      <c r="P127" s="102">
        <f>N127-K127</f>
        <v>-38.885630498533885</v>
      </c>
      <c r="Q127" s="103">
        <f>N127/K127</f>
        <v>0.85741935483870912</v>
      </c>
      <c r="R127" s="277"/>
      <c r="S127" s="1">
        <v>0.81759259259259254</v>
      </c>
      <c r="T127" s="2">
        <v>0.85347222222222219</v>
      </c>
      <c r="U127" s="104">
        <v>6.3333333333332575</v>
      </c>
      <c r="V127" s="105">
        <v>51.6666666666667</v>
      </c>
      <c r="W127" s="106"/>
      <c r="X127" s="107"/>
      <c r="Y127" s="262"/>
      <c r="Z127" s="263"/>
      <c r="AA127" s="111">
        <f>M127-J127</f>
        <v>-427.74193548387257</v>
      </c>
      <c r="AB127" s="103">
        <f>M127/J127</f>
        <v>0.85741935483870912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2810.4587196929774</v>
      </c>
      <c r="N140" s="139">
        <f>M140/L140</f>
        <v>193.82473928917085</v>
      </c>
      <c r="O140" s="140">
        <f>L140-I140</f>
        <v>0</v>
      </c>
      <c r="P140" s="141">
        <f>N140-K140</f>
        <v>-32.83043312462226</v>
      </c>
      <c r="Q140" s="142">
        <f>N140/K140</f>
        <v>0.85515250865448877</v>
      </c>
      <c r="R140" s="278"/>
      <c r="S140" s="143">
        <f>S124</f>
        <v>0.70839120370370368</v>
      </c>
      <c r="T140" s="144">
        <f>INDEX(T124:T139,COUNTA(T124:T139))</f>
        <v>0.85347222222222219</v>
      </c>
      <c r="U140" s="145"/>
      <c r="V140" s="156"/>
      <c r="W140" s="135"/>
      <c r="X140" s="139"/>
      <c r="Y140" s="265"/>
      <c r="Z140" s="266"/>
      <c r="AA140" s="157">
        <f>M140-J140</f>
        <v>-476.04128030702259</v>
      </c>
      <c r="AB140" s="142">
        <f>M140/J140</f>
        <v>0.85515250865448877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10006</v>
      </c>
      <c r="G141" s="159">
        <f t="shared" ref="G141" si="48">E141*F141</f>
        <v>140384.18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2404.0042712226382</v>
      </c>
      <c r="N141" s="163">
        <f>M141/L141</f>
        <v>601.00106780565955</v>
      </c>
      <c r="O141" s="165">
        <f>L141-I141</f>
        <v>0</v>
      </c>
      <c r="P141" s="166">
        <f>N141-K141</f>
        <v>-73.998932194340455</v>
      </c>
      <c r="Q141" s="152">
        <f>N141/K141</f>
        <v>0.8903719523046808</v>
      </c>
      <c r="R141" s="276">
        <f>Q157</f>
        <v>0.8903719523046808</v>
      </c>
      <c r="S141" s="167">
        <v>0.70851851851851855</v>
      </c>
      <c r="T141" s="168">
        <v>0.88194444444444442</v>
      </c>
      <c r="U141" s="169"/>
      <c r="V141" s="170">
        <v>249.73333333333326</v>
      </c>
      <c r="W141" s="168"/>
      <c r="X141" s="171"/>
      <c r="Y141" s="279"/>
      <c r="Z141" s="280"/>
      <c r="AA141" s="109">
        <f>M141-J141</f>
        <v>-295.99572877736182</v>
      </c>
      <c r="AB141" s="152">
        <f>M141/J141</f>
        <v>0.8903719523046808</v>
      </c>
      <c r="AC141" s="267">
        <f>AB157</f>
        <v>0.8903719523046808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2404.0042712226382</v>
      </c>
      <c r="N157" s="139">
        <f t="shared" ref="N157:N162" si="52">M157/L157</f>
        <v>601.00106780565955</v>
      </c>
      <c r="O157" s="140">
        <f t="shared" ref="O157:O162" si="53">L157-I157</f>
        <v>0</v>
      </c>
      <c r="P157" s="141">
        <f t="shared" ref="P157:P162" si="54">N157-K157</f>
        <v>-73.998932194340455</v>
      </c>
      <c r="Q157" s="142">
        <f t="shared" ref="Q157:Q162" si="55">N157/K157</f>
        <v>0.8903719523046808</v>
      </c>
      <c r="R157" s="278"/>
      <c r="S157" s="143">
        <f>S141</f>
        <v>0.70851851851851855</v>
      </c>
      <c r="T157" s="144">
        <f>INDEX(T141:T156,COUNTA(T141:T156))</f>
        <v>0.88194444444444442</v>
      </c>
      <c r="U157" s="145"/>
      <c r="V157" s="156"/>
      <c r="W157" s="135"/>
      <c r="X157" s="139"/>
      <c r="Y157" s="265"/>
      <c r="Z157" s="266"/>
      <c r="AA157" s="157">
        <f t="shared" ref="AA157:AA162" si="56">M157-J157</f>
        <v>-295.99572877736182</v>
      </c>
      <c r="AB157" s="142">
        <f t="shared" ref="AB157:AB162" si="57">M157/J157</f>
        <v>0.8903719523046808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1485</v>
      </c>
      <c r="G158" s="159">
        <f t="shared" ref="G158:G162" si="58">E158*F158</f>
        <v>40956.299999999996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2543.2921027592815</v>
      </c>
      <c r="N158" s="163">
        <f t="shared" si="52"/>
        <v>635.82302568982038</v>
      </c>
      <c r="O158" s="165">
        <f t="shared" si="53"/>
        <v>0</v>
      </c>
      <c r="P158" s="166">
        <f t="shared" si="54"/>
        <v>-114.17697431017962</v>
      </c>
      <c r="Q158" s="152">
        <f t="shared" si="55"/>
        <v>0.84776403425309388</v>
      </c>
      <c r="R158" s="276">
        <f>Q174</f>
        <v>0.85637315207605902</v>
      </c>
      <c r="S158" s="167">
        <v>0.70833333333333337</v>
      </c>
      <c r="T158" s="168">
        <v>0.73266203703703703</v>
      </c>
      <c r="U158" s="169"/>
      <c r="V158" s="170">
        <v>35.033333333333267</v>
      </c>
      <c r="W158" s="173"/>
      <c r="X158" s="151"/>
      <c r="Y158" s="279"/>
      <c r="Z158" s="280"/>
      <c r="AA158" s="109">
        <f t="shared" si="56"/>
        <v>-456.70789724071847</v>
      </c>
      <c r="AB158" s="152">
        <f t="shared" si="57"/>
        <v>0.84776403425309388</v>
      </c>
      <c r="AC158" s="267">
        <f>AB174</f>
        <v>0.85637315207605902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1254</v>
      </c>
      <c r="G159" s="95">
        <f t="shared" si="58"/>
        <v>30284.1</v>
      </c>
      <c r="H159" s="96"/>
      <c r="I159" s="97">
        <v>4</v>
      </c>
      <c r="J159" s="98">
        <v>3000</v>
      </c>
      <c r="K159" s="99">
        <f t="shared" ref="K159:K162" si="59">J159/I159</f>
        <v>750</v>
      </c>
      <c r="L159" s="100">
        <v>4</v>
      </c>
      <c r="M159" s="98">
        <f>F159/V159*60</f>
        <v>2537.6053962900505</v>
      </c>
      <c r="N159" s="99">
        <f t="shared" si="52"/>
        <v>634.40134907251263</v>
      </c>
      <c r="O159" s="101">
        <f t="shared" si="53"/>
        <v>0</v>
      </c>
      <c r="P159" s="102">
        <f t="shared" si="54"/>
        <v>-115.59865092748737</v>
      </c>
      <c r="Q159" s="103">
        <f t="shared" si="55"/>
        <v>0.84586846543001681</v>
      </c>
      <c r="R159" s="277"/>
      <c r="S159" s="1">
        <v>0.73704861111111108</v>
      </c>
      <c r="T159" s="2">
        <v>0.75763888888888886</v>
      </c>
      <c r="U159" s="104">
        <v>6.3166666666666416</v>
      </c>
      <c r="V159" s="105">
        <v>29.65</v>
      </c>
      <c r="W159" s="106"/>
      <c r="X159" s="107"/>
      <c r="Y159" s="262"/>
      <c r="Z159" s="263"/>
      <c r="AA159" s="111">
        <f t="shared" si="56"/>
        <v>-462.39460370994948</v>
      </c>
      <c r="AB159" s="103">
        <f t="shared" si="57"/>
        <v>0.84586846543001681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3555</v>
      </c>
      <c r="G160" s="95">
        <f t="shared" si="58"/>
        <v>55849.05</v>
      </c>
      <c r="H160" s="96"/>
      <c r="I160" s="97">
        <v>3</v>
      </c>
      <c r="J160" s="98">
        <v>3300</v>
      </c>
      <c r="K160" s="99">
        <f t="shared" si="59"/>
        <v>1100</v>
      </c>
      <c r="L160" s="100">
        <v>3</v>
      </c>
      <c r="M160" s="98">
        <f>F160/V160*60</f>
        <v>2848.4308924994461</v>
      </c>
      <c r="N160" s="99">
        <f t="shared" si="52"/>
        <v>949.47696416648205</v>
      </c>
      <c r="O160" s="101">
        <f t="shared" si="53"/>
        <v>0</v>
      </c>
      <c r="P160" s="102">
        <f t="shared" si="54"/>
        <v>-150.52303583351795</v>
      </c>
      <c r="Q160" s="103">
        <f t="shared" si="55"/>
        <v>0.86316087651498363</v>
      </c>
      <c r="R160" s="277"/>
      <c r="S160" s="1">
        <v>0.76119212962962968</v>
      </c>
      <c r="T160" s="2">
        <v>0.81319444444444444</v>
      </c>
      <c r="U160" s="104">
        <v>5.1166666666667737</v>
      </c>
      <c r="V160" s="105">
        <v>74.883333333333269</v>
      </c>
      <c r="W160" s="106"/>
      <c r="X160" s="107"/>
      <c r="Y160" s="262"/>
      <c r="Z160" s="263"/>
      <c r="AA160" s="111">
        <f t="shared" si="56"/>
        <v>-451.56910750055386</v>
      </c>
      <c r="AB160" s="103">
        <f t="shared" si="57"/>
        <v>0.86316087651498363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2574</v>
      </c>
      <c r="G161" s="95">
        <f t="shared" si="58"/>
        <v>46048.86</v>
      </c>
      <c r="H161" s="96">
        <v>2</v>
      </c>
      <c r="I161" s="97">
        <v>4</v>
      </c>
      <c r="J161" s="98">
        <v>3300</v>
      </c>
      <c r="K161" s="99">
        <f t="shared" si="59"/>
        <v>825</v>
      </c>
      <c r="L161" s="100">
        <v>4</v>
      </c>
      <c r="M161" s="98">
        <f>F161/V161*60</f>
        <v>2838.1010719755068</v>
      </c>
      <c r="N161" s="99">
        <f t="shared" si="52"/>
        <v>709.5252679938767</v>
      </c>
      <c r="O161" s="101">
        <f t="shared" si="53"/>
        <v>0</v>
      </c>
      <c r="P161" s="102">
        <f t="shared" si="54"/>
        <v>-115.4747320061233</v>
      </c>
      <c r="Q161" s="103">
        <f t="shared" si="55"/>
        <v>0.86003062787136564</v>
      </c>
      <c r="R161" s="277"/>
      <c r="S161" s="1">
        <v>0.81805555555555565</v>
      </c>
      <c r="T161" s="2">
        <v>0.85584490740740737</v>
      </c>
      <c r="U161" s="104">
        <v>7.000000000000135</v>
      </c>
      <c r="V161" s="105">
        <v>54.416666666666487</v>
      </c>
      <c r="W161" s="106">
        <v>0.85584490740740737</v>
      </c>
      <c r="X161" s="107">
        <v>0.89722222222222225</v>
      </c>
      <c r="Y161" s="262"/>
      <c r="Z161" s="263"/>
      <c r="AA161" s="111">
        <f t="shared" si="56"/>
        <v>-461.89892802449322</v>
      </c>
      <c r="AB161" s="103">
        <f t="shared" si="57"/>
        <v>0.86003062787136564</v>
      </c>
      <c r="AC161" s="268"/>
    </row>
    <row r="162" spans="1:29" ht="15.75" customHeight="1">
      <c r="A162" s="282"/>
      <c r="B162" s="92" t="s">
        <v>115</v>
      </c>
      <c r="C162" s="260" t="s">
        <v>137</v>
      </c>
      <c r="D162" s="261"/>
      <c r="E162" s="93">
        <v>17.89</v>
      </c>
      <c r="F162" s="94">
        <v>3573</v>
      </c>
      <c r="G162" s="95">
        <f t="shared" si="58"/>
        <v>63920.97</v>
      </c>
      <c r="H162" s="113"/>
      <c r="I162" s="97">
        <v>4</v>
      </c>
      <c r="J162" s="98">
        <v>3300</v>
      </c>
      <c r="K162" s="99">
        <f t="shared" si="59"/>
        <v>825</v>
      </c>
      <c r="L162" s="114">
        <v>4</v>
      </c>
      <c r="M162" s="98">
        <f>F162/V162*60</f>
        <v>2848.9036544850528</v>
      </c>
      <c r="N162" s="99">
        <f t="shared" si="52"/>
        <v>712.2259136212632</v>
      </c>
      <c r="O162" s="101">
        <f t="shared" si="53"/>
        <v>0</v>
      </c>
      <c r="P162" s="102">
        <f t="shared" si="54"/>
        <v>-112.7740863787368</v>
      </c>
      <c r="Q162" s="103">
        <f t="shared" si="55"/>
        <v>0.86330413772274328</v>
      </c>
      <c r="R162" s="277"/>
      <c r="S162" s="1">
        <v>0.89722222222222225</v>
      </c>
      <c r="T162" s="2">
        <v>0.94947916666666665</v>
      </c>
      <c r="U162" s="104">
        <v>59.583333333333428</v>
      </c>
      <c r="V162" s="105">
        <v>75.249999999999929</v>
      </c>
      <c r="W162" s="106"/>
      <c r="X162" s="107"/>
      <c r="Y162" s="262"/>
      <c r="Z162" s="263"/>
      <c r="AA162" s="111">
        <f t="shared" si="56"/>
        <v>-451.09634551494719</v>
      </c>
      <c r="AB162" s="103">
        <f t="shared" si="57"/>
        <v>0.86330413772274328</v>
      </c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0">AVERAGE(I158:I173)</f>
        <v>3.8</v>
      </c>
      <c r="J174" s="138">
        <f t="shared" si="60"/>
        <v>3180</v>
      </c>
      <c r="K174" s="139">
        <f t="shared" ref="K174" si="61">J174/I174</f>
        <v>836.84210526315792</v>
      </c>
      <c r="L174" s="137">
        <f t="shared" ref="L174:M174" si="62">AVERAGE(L158:L173)</f>
        <v>3.8</v>
      </c>
      <c r="M174" s="138">
        <f t="shared" si="62"/>
        <v>2723.2666236018676</v>
      </c>
      <c r="N174" s="139">
        <f>M174/L174</f>
        <v>716.6491114741757</v>
      </c>
      <c r="O174" s="140">
        <f>L174-I174</f>
        <v>0</v>
      </c>
      <c r="P174" s="141">
        <f>N174-K174</f>
        <v>-120.19299378898222</v>
      </c>
      <c r="Q174" s="142">
        <f>N174/K174</f>
        <v>0.85637315207605902</v>
      </c>
      <c r="R174" s="278"/>
      <c r="S174" s="143">
        <f>S158</f>
        <v>0.70833333333333337</v>
      </c>
      <c r="T174" s="144">
        <f>INDEX(T158:T173,COUNTA(T158:T173))</f>
        <v>0.94947916666666665</v>
      </c>
      <c r="U174" s="145"/>
      <c r="V174" s="156"/>
      <c r="W174" s="89"/>
      <c r="X174" s="91"/>
      <c r="Y174" s="265"/>
      <c r="Z174" s="266"/>
      <c r="AA174" s="157">
        <f>M174-J174</f>
        <v>-456.73337639813235</v>
      </c>
      <c r="AB174" s="142">
        <f>M174/J174</f>
        <v>0.85637315207605902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2087</v>
      </c>
      <c r="G175" s="159">
        <f t="shared" ref="G175:G178" si="63">E175*F175</f>
        <v>46498.36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2831.9638145495674</v>
      </c>
      <c r="N175" s="163">
        <f>M175/L175</f>
        <v>566.39276290991347</v>
      </c>
      <c r="O175" s="165">
        <f>L175-I175</f>
        <v>0</v>
      </c>
      <c r="P175" s="166">
        <f>N175-K175</f>
        <v>-93.607237090086528</v>
      </c>
      <c r="Q175" s="152">
        <f>N175/K175</f>
        <v>0.85817085289380834</v>
      </c>
      <c r="R175" s="276">
        <f>Q191</f>
        <v>0.86194851787071669</v>
      </c>
      <c r="S175" s="167">
        <v>0.70833333333333337</v>
      </c>
      <c r="T175" s="168">
        <v>0.73903935185185188</v>
      </c>
      <c r="U175" s="169"/>
      <c r="V175" s="170">
        <v>44.216666666666654</v>
      </c>
      <c r="W175" s="173"/>
      <c r="X175" s="151"/>
      <c r="Y175" s="279"/>
      <c r="Z175" s="280"/>
      <c r="AA175" s="109">
        <f>M175-J175</f>
        <v>-468.03618545043264</v>
      </c>
      <c r="AB175" s="152">
        <f>M175/J175</f>
        <v>0.85817085289380834</v>
      </c>
      <c r="AC175" s="267">
        <f>AB191</f>
        <v>0.86194851787071658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2060</v>
      </c>
      <c r="G176" s="95">
        <f t="shared" si="63"/>
        <v>37450.800000000003</v>
      </c>
      <c r="H176" s="96"/>
      <c r="I176" s="97">
        <v>4</v>
      </c>
      <c r="J176" s="98">
        <v>3300</v>
      </c>
      <c r="K176" s="99">
        <f t="shared" ref="K176:K214" si="64">J176/I176</f>
        <v>825</v>
      </c>
      <c r="L176" s="100">
        <v>4</v>
      </c>
      <c r="M176" s="98">
        <f>F176/V176*60</f>
        <v>2840.2910762160068</v>
      </c>
      <c r="N176" s="99">
        <f>M176/L176</f>
        <v>710.0727690540017</v>
      </c>
      <c r="O176" s="101">
        <f>L176-I176</f>
        <v>0</v>
      </c>
      <c r="P176" s="102">
        <f>N176-K176</f>
        <v>-114.9272309459983</v>
      </c>
      <c r="Q176" s="103">
        <f>N176/K176</f>
        <v>0.86069426552000206</v>
      </c>
      <c r="R176" s="277"/>
      <c r="S176" s="1">
        <v>0.74269675925925926</v>
      </c>
      <c r="T176" s="2">
        <v>0.7729166666666667</v>
      </c>
      <c r="U176" s="104">
        <v>5.2666666666666373</v>
      </c>
      <c r="V176" s="105">
        <v>43.516666666666701</v>
      </c>
      <c r="W176" s="106"/>
      <c r="X176" s="107"/>
      <c r="Y176" s="262"/>
      <c r="Z176" s="263"/>
      <c r="AA176" s="111">
        <f>M176-J176</f>
        <v>-459.70892378399321</v>
      </c>
      <c r="AB176" s="103">
        <f>M176/J176</f>
        <v>0.86069426552000206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5401</v>
      </c>
      <c r="G177" s="95">
        <f t="shared" si="63"/>
        <v>89980.66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>F177/V177*60</f>
        <v>2855.9929494712114</v>
      </c>
      <c r="N177" s="99">
        <f>M177/L177</f>
        <v>713.99823736780286</v>
      </c>
      <c r="O177" s="101">
        <f>L177-I177</f>
        <v>0</v>
      </c>
      <c r="P177" s="102">
        <f>N177-K177</f>
        <v>-111.00176263219714</v>
      </c>
      <c r="Q177" s="103">
        <f>N177/K177</f>
        <v>0.8654524089306701</v>
      </c>
      <c r="R177" s="277"/>
      <c r="S177" s="1">
        <v>0.77777777777777779</v>
      </c>
      <c r="T177" s="2">
        <v>0.85657407407407404</v>
      </c>
      <c r="U177" s="104">
        <v>6.9999999999999751</v>
      </c>
      <c r="V177" s="105">
        <v>113.46666666666661</v>
      </c>
      <c r="W177" s="106">
        <v>0.85657407407407404</v>
      </c>
      <c r="X177" s="107">
        <v>0.89542824074074079</v>
      </c>
      <c r="Y177" s="262"/>
      <c r="Z177" s="263"/>
      <c r="AA177" s="111">
        <f>M177-J177</f>
        <v>-444.00705052878857</v>
      </c>
      <c r="AB177" s="103">
        <f>M177/J177</f>
        <v>0.8654524089306701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3827</v>
      </c>
      <c r="G178" s="95">
        <f t="shared" si="63"/>
        <v>63757.82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2849.4725956566745</v>
      </c>
      <c r="N178" s="99">
        <f>M178/L178</f>
        <v>712.36814891416861</v>
      </c>
      <c r="O178" s="101">
        <f>L178-I178</f>
        <v>0</v>
      </c>
      <c r="P178" s="102">
        <f>N178-K178</f>
        <v>-112.63185108583139</v>
      </c>
      <c r="Q178" s="103">
        <f>N178/K178</f>
        <v>0.86347654413838615</v>
      </c>
      <c r="R178" s="277"/>
      <c r="S178" s="1">
        <v>0.89542824074074079</v>
      </c>
      <c r="T178" s="2">
        <v>0.95138888888888884</v>
      </c>
      <c r="U178" s="104">
        <v>55.950000000000117</v>
      </c>
      <c r="V178" s="105">
        <v>80.583333333333201</v>
      </c>
      <c r="W178" s="106"/>
      <c r="X178" s="107"/>
      <c r="Y178" s="262"/>
      <c r="Z178" s="263"/>
      <c r="AA178" s="111">
        <f>M178-J178</f>
        <v>-450.52740434332554</v>
      </c>
      <c r="AB178" s="103">
        <f>M178/J178</f>
        <v>0.86347654413838615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4.25</v>
      </c>
      <c r="J191" s="138">
        <f t="shared" si="65"/>
        <v>3300</v>
      </c>
      <c r="K191" s="139">
        <f t="shared" ref="K191" si="66">J191/I191</f>
        <v>776.47058823529414</v>
      </c>
      <c r="L191" s="137">
        <f t="shared" ref="L191:M191" si="67">AVERAGE(L175:L190)</f>
        <v>4.25</v>
      </c>
      <c r="M191" s="138">
        <f t="shared" si="67"/>
        <v>2844.4301089733649</v>
      </c>
      <c r="N191" s="139">
        <f>M191/L191</f>
        <v>669.27767269961532</v>
      </c>
      <c r="O191" s="140">
        <f>L191-I191</f>
        <v>0</v>
      </c>
      <c r="P191" s="141">
        <f>N191-K191</f>
        <v>-107.19291553567882</v>
      </c>
      <c r="Q191" s="142">
        <f>N191/K191</f>
        <v>0.86194851787071669</v>
      </c>
      <c r="R191" s="278"/>
      <c r="S191" s="143">
        <f>S175</f>
        <v>0.70833333333333337</v>
      </c>
      <c r="T191" s="144">
        <f>INDEX(T175:T190,COUNTA(T175:T190))</f>
        <v>0.95138888888888884</v>
      </c>
      <c r="U191" s="145"/>
      <c r="V191" s="156"/>
      <c r="W191" s="89"/>
      <c r="X191" s="91"/>
      <c r="Y191" s="265"/>
      <c r="Z191" s="266"/>
      <c r="AA191" s="157">
        <f>M191-J191</f>
        <v>-455.5698910266351</v>
      </c>
      <c r="AB191" s="142">
        <f>M191/J191</f>
        <v>0.86194851787071658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4383</v>
      </c>
      <c r="G192" s="159">
        <f t="shared" ref="G192:G194" si="68">E192*F192</f>
        <v>79682.94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3016.9789674952203</v>
      </c>
      <c r="N192" s="163">
        <f>M192/L192</f>
        <v>1005.6596558317401</v>
      </c>
      <c r="O192" s="165">
        <f>L192-I192</f>
        <v>0</v>
      </c>
      <c r="P192" s="166">
        <f>N192-K192</f>
        <v>-194.34034416825989</v>
      </c>
      <c r="Q192" s="152">
        <f>N192/K192</f>
        <v>0.83804971319311672</v>
      </c>
      <c r="R192" s="276">
        <f>Q208</f>
        <v>0.83866745870525006</v>
      </c>
      <c r="S192" s="167">
        <v>0.70833333333333337</v>
      </c>
      <c r="T192" s="168">
        <v>0.76886574074074077</v>
      </c>
      <c r="U192" s="169"/>
      <c r="V192" s="170">
        <v>87.166666666666657</v>
      </c>
      <c r="W192" s="173"/>
      <c r="X192" s="151"/>
      <c r="Y192" s="279"/>
      <c r="Z192" s="280"/>
      <c r="AA192" s="109">
        <f>M192-J192</f>
        <v>-583.02103250477967</v>
      </c>
      <c r="AB192" s="152">
        <f>M192/J192</f>
        <v>0.83804971319311672</v>
      </c>
      <c r="AC192" s="267">
        <f>AB208</f>
        <v>0.83866745870525006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4757</v>
      </c>
      <c r="G193" s="95">
        <f t="shared" si="68"/>
        <v>67929.959999999992</v>
      </c>
      <c r="H193" s="96">
        <v>2</v>
      </c>
      <c r="I193" s="97">
        <v>3</v>
      </c>
      <c r="J193" s="98">
        <v>3600</v>
      </c>
      <c r="K193" s="99">
        <f t="shared" si="64"/>
        <v>1200</v>
      </c>
      <c r="L193" s="100">
        <v>3</v>
      </c>
      <c r="M193" s="98">
        <f>F193/V193*60</f>
        <v>3017.1247357293896</v>
      </c>
      <c r="N193" s="99">
        <f>M193/L193</f>
        <v>1005.7082452431299</v>
      </c>
      <c r="O193" s="101">
        <f>L193-I193</f>
        <v>0</v>
      </c>
      <c r="P193" s="102">
        <f>N193-K193</f>
        <v>-194.29175475687009</v>
      </c>
      <c r="Q193" s="103">
        <f>N193/K193</f>
        <v>0.83809020436927495</v>
      </c>
      <c r="R193" s="277"/>
      <c r="S193" s="1">
        <v>0.78361111111111115</v>
      </c>
      <c r="T193" s="2">
        <v>0.84930555555555554</v>
      </c>
      <c r="U193" s="104">
        <v>21.233333333333348</v>
      </c>
      <c r="V193" s="105">
        <v>94.599999999999923</v>
      </c>
      <c r="W193" s="106">
        <v>0.84930555555555554</v>
      </c>
      <c r="X193" s="107">
        <v>0.90853009259259254</v>
      </c>
      <c r="Y193" s="262"/>
      <c r="Z193" s="263"/>
      <c r="AA193" s="111">
        <f>M193-J193</f>
        <v>-582.87526427061039</v>
      </c>
      <c r="AB193" s="103">
        <f>M193/J193</f>
        <v>0.83809020436927484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6839</v>
      </c>
      <c r="G194" s="95">
        <f t="shared" si="68"/>
        <v>97660.92</v>
      </c>
      <c r="H194" s="96"/>
      <c r="I194" s="97">
        <v>3</v>
      </c>
      <c r="J194" s="98">
        <v>3600</v>
      </c>
      <c r="K194" s="99">
        <f t="shared" si="64"/>
        <v>1200</v>
      </c>
      <c r="L194" s="100">
        <v>3</v>
      </c>
      <c r="M194" s="98">
        <f>F194/V194*60</f>
        <v>3023.5048507920901</v>
      </c>
      <c r="N194" s="99">
        <f>M194/L194</f>
        <v>1007.83495026403</v>
      </c>
      <c r="O194" s="101">
        <f>L194-I194</f>
        <v>0</v>
      </c>
      <c r="P194" s="102">
        <f>N194-K194</f>
        <v>-192.16504973597</v>
      </c>
      <c r="Q194" s="103">
        <f>N194/K194</f>
        <v>0.83986245855335828</v>
      </c>
      <c r="R194" s="277"/>
      <c r="S194" s="1">
        <v>0.90853009259259254</v>
      </c>
      <c r="T194" s="2">
        <v>1.0027777777777778</v>
      </c>
      <c r="U194" s="104">
        <v>85.283333333333289</v>
      </c>
      <c r="V194" s="105">
        <v>135.71666666666673</v>
      </c>
      <c r="W194" s="106"/>
      <c r="X194" s="107"/>
      <c r="Y194" s="262"/>
      <c r="Z194" s="263"/>
      <c r="AA194" s="111">
        <f>M194-J194</f>
        <v>-576.49514920790989</v>
      </c>
      <c r="AB194" s="103">
        <f>M194/J194</f>
        <v>0.83986245855335839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3</v>
      </c>
      <c r="J208" s="138">
        <f t="shared" si="69"/>
        <v>3600</v>
      </c>
      <c r="K208" s="139">
        <f t="shared" ref="K208" si="70">J208/I208</f>
        <v>1200</v>
      </c>
      <c r="L208" s="137">
        <f t="shared" ref="L208:M208" si="71">AVERAGE(L192:L207)</f>
        <v>3</v>
      </c>
      <c r="M208" s="138">
        <f t="shared" si="71"/>
        <v>3019.2028513389</v>
      </c>
      <c r="N208" s="139">
        <f t="shared" ref="N208:N214" si="72">M208/L208</f>
        <v>1006.4009504463</v>
      </c>
      <c r="O208" s="140">
        <f t="shared" ref="O208:O214" si="73">L208-I208</f>
        <v>0</v>
      </c>
      <c r="P208" s="141">
        <f t="shared" ref="P208:P214" si="74">N208-K208</f>
        <v>-193.59904955369996</v>
      </c>
      <c r="Q208" s="142">
        <f t="shared" ref="Q208:Q214" si="75">N208/K208</f>
        <v>0.83866745870525006</v>
      </c>
      <c r="R208" s="278"/>
      <c r="S208" s="143">
        <f>S192</f>
        <v>0.70833333333333337</v>
      </c>
      <c r="T208" s="144">
        <f>INDEX(T192:T207,COUNTA(T192:T207))</f>
        <v>1.0027777777777778</v>
      </c>
      <c r="U208" s="145"/>
      <c r="V208" s="156"/>
      <c r="W208" s="89"/>
      <c r="X208" s="91"/>
      <c r="Y208" s="265"/>
      <c r="Z208" s="266"/>
      <c r="AA208" s="157">
        <f t="shared" ref="AA208:AA214" si="76">M208-J208</f>
        <v>-580.79714866109998</v>
      </c>
      <c r="AB208" s="142">
        <f t="shared" ref="AB208:AB214" si="77">M208/J208</f>
        <v>0.83866745870525006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2451</v>
      </c>
      <c r="G209" s="159">
        <f t="shared" ref="G209:G214" si="78">E209*F209</f>
        <v>44559.18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9">F209/V209*60</f>
        <v>3011.4675767918079</v>
      </c>
      <c r="N209" s="163">
        <f t="shared" si="72"/>
        <v>1003.8225255972693</v>
      </c>
      <c r="O209" s="165">
        <f t="shared" si="73"/>
        <v>0</v>
      </c>
      <c r="P209" s="166">
        <f t="shared" si="74"/>
        <v>-196.1774744027307</v>
      </c>
      <c r="Q209" s="152">
        <f t="shared" si="75"/>
        <v>0.83651877133105779</v>
      </c>
      <c r="R209" s="276">
        <f>Q225</f>
        <v>0.85357707847890962</v>
      </c>
      <c r="S209" s="167">
        <v>0.70844907407407409</v>
      </c>
      <c r="T209" s="168">
        <v>0.74236111111111114</v>
      </c>
      <c r="U209" s="169"/>
      <c r="V209" s="170">
        <v>48.833333333333343</v>
      </c>
      <c r="W209" s="168"/>
      <c r="X209" s="171"/>
      <c r="Y209" s="279"/>
      <c r="Z209" s="280"/>
      <c r="AA209" s="174">
        <f t="shared" si="76"/>
        <v>-588.53242320819209</v>
      </c>
      <c r="AB209" s="152">
        <f t="shared" si="77"/>
        <v>0.83651877133105779</v>
      </c>
      <c r="AC209" s="267">
        <f>AB225</f>
        <v>0.85357707847890951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23.76</v>
      </c>
      <c r="F210" s="94">
        <v>1480</v>
      </c>
      <c r="G210" s="95">
        <f t="shared" si="78"/>
        <v>35164.800000000003</v>
      </c>
      <c r="H210" s="96">
        <v>2</v>
      </c>
      <c r="I210" s="97">
        <v>4</v>
      </c>
      <c r="J210" s="98">
        <v>3300</v>
      </c>
      <c r="K210" s="99">
        <f t="shared" si="64"/>
        <v>825</v>
      </c>
      <c r="L210" s="100">
        <v>4</v>
      </c>
      <c r="M210" s="98">
        <f t="shared" si="79"/>
        <v>2814.5800316957234</v>
      </c>
      <c r="N210" s="99">
        <f t="shared" si="72"/>
        <v>703.64500792393085</v>
      </c>
      <c r="O210" s="101">
        <f t="shared" si="73"/>
        <v>0</v>
      </c>
      <c r="P210" s="102">
        <f t="shared" si="74"/>
        <v>-121.35499207606915</v>
      </c>
      <c r="Q210" s="103">
        <f t="shared" si="75"/>
        <v>0.85290303990779492</v>
      </c>
      <c r="R210" s="277"/>
      <c r="S210" s="1">
        <v>0.75586805555555558</v>
      </c>
      <c r="T210" s="2">
        <v>0.77777777777777779</v>
      </c>
      <c r="U210" s="104">
        <v>19.450000000000003</v>
      </c>
      <c r="V210" s="105">
        <v>31.549999999999976</v>
      </c>
      <c r="W210" s="106"/>
      <c r="X210" s="113"/>
      <c r="Y210" s="262"/>
      <c r="Z210" s="263"/>
      <c r="AA210" s="175">
        <f t="shared" si="76"/>
        <v>-485.41996830427661</v>
      </c>
      <c r="AB210" s="103">
        <f t="shared" si="77"/>
        <v>0.85290303990779492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24.83</v>
      </c>
      <c r="F211" s="94">
        <v>1159</v>
      </c>
      <c r="G211" s="95">
        <f t="shared" si="78"/>
        <v>28777.969999999998</v>
      </c>
      <c r="H211" s="96">
        <v>2</v>
      </c>
      <c r="I211" s="97">
        <v>4</v>
      </c>
      <c r="J211" s="98">
        <v>3300</v>
      </c>
      <c r="K211" s="99">
        <f t="shared" si="64"/>
        <v>825</v>
      </c>
      <c r="L211" s="100">
        <v>4</v>
      </c>
      <c r="M211" s="98">
        <f t="shared" si="79"/>
        <v>2821.0953346855963</v>
      </c>
      <c r="N211" s="99">
        <f t="shared" si="72"/>
        <v>705.27383367139907</v>
      </c>
      <c r="O211" s="101">
        <f t="shared" si="73"/>
        <v>0</v>
      </c>
      <c r="P211" s="102">
        <f t="shared" si="74"/>
        <v>-119.72616632860093</v>
      </c>
      <c r="Q211" s="103">
        <f t="shared" si="75"/>
        <v>0.85487737414715037</v>
      </c>
      <c r="R211" s="277"/>
      <c r="S211" s="1">
        <v>0.78843750000000001</v>
      </c>
      <c r="T211" s="2">
        <v>0.80555555555555558</v>
      </c>
      <c r="U211" s="104">
        <v>15.350000000000001</v>
      </c>
      <c r="V211" s="105">
        <v>24.650000000000016</v>
      </c>
      <c r="W211" s="106"/>
      <c r="X211" s="113"/>
      <c r="Y211" s="262"/>
      <c r="Z211" s="263"/>
      <c r="AA211" s="175">
        <f t="shared" si="76"/>
        <v>-478.9046653144037</v>
      </c>
      <c r="AB211" s="103">
        <f t="shared" si="77"/>
        <v>0.85487737414715037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2819</v>
      </c>
      <c r="G212" s="95">
        <f t="shared" si="78"/>
        <v>51249.42</v>
      </c>
      <c r="H212" s="96"/>
      <c r="I212" s="97">
        <v>4</v>
      </c>
      <c r="J212" s="98">
        <v>3000</v>
      </c>
      <c r="K212" s="99">
        <f t="shared" si="64"/>
        <v>750</v>
      </c>
      <c r="L212" s="100">
        <v>4</v>
      </c>
      <c r="M212" s="98">
        <f t="shared" si="79"/>
        <v>2592.1839080459781</v>
      </c>
      <c r="N212" s="99">
        <f t="shared" si="72"/>
        <v>648.04597701149453</v>
      </c>
      <c r="O212" s="101">
        <f t="shared" si="73"/>
        <v>0</v>
      </c>
      <c r="P212" s="102">
        <f t="shared" si="74"/>
        <v>-101.95402298850547</v>
      </c>
      <c r="Q212" s="103">
        <f t="shared" si="75"/>
        <v>0.86406130268199266</v>
      </c>
      <c r="R212" s="277"/>
      <c r="S212" s="1">
        <v>0.81666666666666665</v>
      </c>
      <c r="T212" s="2">
        <v>0.86197916666666663</v>
      </c>
      <c r="U212" s="104">
        <v>15.999999999999943</v>
      </c>
      <c r="V212" s="105">
        <v>65.249999999999972</v>
      </c>
      <c r="W212" s="106">
        <v>0.86197916666666663</v>
      </c>
      <c r="X212" s="107">
        <v>0.91880787037037037</v>
      </c>
      <c r="Y212" s="262"/>
      <c r="Z212" s="263"/>
      <c r="AA212" s="175">
        <f t="shared" si="76"/>
        <v>-407.81609195402189</v>
      </c>
      <c r="AB212" s="103">
        <f t="shared" si="77"/>
        <v>0.86406130268199266</v>
      </c>
      <c r="AC212" s="268"/>
    </row>
    <row r="213" spans="1:29" ht="15.75" customHeight="1">
      <c r="A213" s="272"/>
      <c r="B213" s="92" t="s">
        <v>115</v>
      </c>
      <c r="C213" s="260" t="s">
        <v>143</v>
      </c>
      <c r="D213" s="261"/>
      <c r="E213" s="93">
        <v>24.83</v>
      </c>
      <c r="F213" s="94">
        <v>2590</v>
      </c>
      <c r="G213" s="95">
        <f t="shared" si="78"/>
        <v>64309.7</v>
      </c>
      <c r="H213" s="113"/>
      <c r="I213" s="97">
        <v>4</v>
      </c>
      <c r="J213" s="98">
        <v>3300</v>
      </c>
      <c r="K213" s="99">
        <f t="shared" si="64"/>
        <v>825</v>
      </c>
      <c r="L213" s="114">
        <v>4</v>
      </c>
      <c r="M213" s="98">
        <f t="shared" si="79"/>
        <v>2829.7420333839118</v>
      </c>
      <c r="N213" s="99">
        <f t="shared" si="72"/>
        <v>707.43550834597795</v>
      </c>
      <c r="O213" s="101">
        <f t="shared" si="73"/>
        <v>0</v>
      </c>
      <c r="P213" s="102">
        <f t="shared" si="74"/>
        <v>-117.56449165402205</v>
      </c>
      <c r="Q213" s="103">
        <f t="shared" si="75"/>
        <v>0.85749758587391267</v>
      </c>
      <c r="R213" s="277"/>
      <c r="S213" s="1">
        <v>0.91880787037037037</v>
      </c>
      <c r="T213" s="2">
        <v>0.95694444444444449</v>
      </c>
      <c r="U213" s="104">
        <v>81.833333333333385</v>
      </c>
      <c r="V213" s="105">
        <v>54.916666666666728</v>
      </c>
      <c r="W213" s="106"/>
      <c r="X213" s="107"/>
      <c r="Y213" s="262"/>
      <c r="Z213" s="263"/>
      <c r="AA213" s="175">
        <f t="shared" si="76"/>
        <v>-470.2579666160882</v>
      </c>
      <c r="AB213" s="103">
        <f t="shared" si="77"/>
        <v>0.85749758587391267</v>
      </c>
      <c r="AC213" s="268"/>
    </row>
    <row r="214" spans="1:29" ht="15.75" customHeight="1">
      <c r="A214" s="272"/>
      <c r="B214" s="92" t="s">
        <v>115</v>
      </c>
      <c r="C214" s="260" t="s">
        <v>148</v>
      </c>
      <c r="D214" s="261"/>
      <c r="E214" s="93">
        <v>23.76</v>
      </c>
      <c r="F214" s="94">
        <v>3111</v>
      </c>
      <c r="G214" s="115">
        <f t="shared" si="78"/>
        <v>73917.36</v>
      </c>
      <c r="H214" s="116"/>
      <c r="I214" s="97">
        <v>4</v>
      </c>
      <c r="J214" s="98">
        <v>3300</v>
      </c>
      <c r="K214" s="99">
        <f t="shared" si="64"/>
        <v>825</v>
      </c>
      <c r="L214" s="100">
        <v>4</v>
      </c>
      <c r="M214" s="98">
        <f t="shared" si="79"/>
        <v>2831.7572692793924</v>
      </c>
      <c r="N214" s="99">
        <f t="shared" si="72"/>
        <v>707.9393173198481</v>
      </c>
      <c r="O214" s="101">
        <f t="shared" si="73"/>
        <v>0</v>
      </c>
      <c r="P214" s="102">
        <f t="shared" si="74"/>
        <v>-117.0606826801519</v>
      </c>
      <c r="Q214" s="103">
        <f t="shared" si="75"/>
        <v>0.85810826341799773</v>
      </c>
      <c r="R214" s="277"/>
      <c r="S214" s="1">
        <v>0.96741898148148153</v>
      </c>
      <c r="T214" s="2">
        <v>1.0131944444444445</v>
      </c>
      <c r="U214" s="104">
        <v>15.083333333333346</v>
      </c>
      <c r="V214" s="105">
        <v>65.916666666666686</v>
      </c>
      <c r="W214" s="106"/>
      <c r="X214" s="4"/>
      <c r="Y214" s="262"/>
      <c r="Z214" s="263"/>
      <c r="AA214" s="175">
        <f t="shared" si="76"/>
        <v>-468.2427307206076</v>
      </c>
      <c r="AB214" s="103">
        <f t="shared" si="77"/>
        <v>0.85810826341799773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3.8333333333333335</v>
      </c>
      <c r="J225" s="138">
        <f t="shared" si="80"/>
        <v>3300</v>
      </c>
      <c r="K225" s="139">
        <f t="shared" ref="K225" si="81">J225/I225</f>
        <v>860.86956521739125</v>
      </c>
      <c r="L225" s="137">
        <f t="shared" ref="L225:M225" si="82">AVERAGE(L209:L224)</f>
        <v>3.8333333333333335</v>
      </c>
      <c r="M225" s="138">
        <f t="shared" si="82"/>
        <v>2816.8043589804015</v>
      </c>
      <c r="N225" s="139">
        <f>M225/L225</f>
        <v>734.81852842966998</v>
      </c>
      <c r="O225" s="140">
        <f>L225-I225</f>
        <v>0</v>
      </c>
      <c r="P225" s="141">
        <f>N225-K225</f>
        <v>-126.05103678772127</v>
      </c>
      <c r="Q225" s="142">
        <f>N225/K225</f>
        <v>0.85357707847890962</v>
      </c>
      <c r="R225" s="278"/>
      <c r="S225" s="143">
        <f>S209</f>
        <v>0.70844907407407409</v>
      </c>
      <c r="T225" s="144">
        <f>INDEX(T209:T224,COUNTA(T209:T224))</f>
        <v>1.0131944444444445</v>
      </c>
      <c r="U225" s="145"/>
      <c r="V225" s="156"/>
      <c r="W225" s="135"/>
      <c r="X225" s="139"/>
      <c r="Y225" s="265"/>
      <c r="Z225" s="266"/>
      <c r="AA225" s="177">
        <f>M225-J225</f>
        <v>-483.1956410195985</v>
      </c>
      <c r="AB225" s="142">
        <f>M225/J225</f>
        <v>0.85357707847890951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25">
    <cfRule type="cellIs" dxfId="84" priority="1" operator="greaterThan">
      <formula>0</formula>
    </cfRule>
  </conditionalFormatting>
  <conditionalFormatting sqref="P5:P225 AA5:AA225">
    <cfRule type="cellIs" dxfId="83" priority="4" operator="lessThan">
      <formula>0</formula>
    </cfRule>
  </conditionalFormatting>
  <conditionalFormatting sqref="Q5:Q225 AB5:AB225">
    <cfRule type="cellIs" dxfId="82" priority="2" operator="greaterThan">
      <formula>1</formula>
    </cfRule>
    <cfRule type="cellIs" dxfId="81" priority="3" operator="lessThan">
      <formula>0.8</formula>
    </cfRule>
  </conditionalFormatting>
  <conditionalFormatting sqref="AC5:AC23 R5:R225 AC124:AC129">
    <cfRule type="cellIs" dxfId="80" priority="5" operator="lessThan">
      <formula>0.8</formula>
    </cfRule>
  </conditionalFormatting>
  <conditionalFormatting sqref="AC29:AC37">
    <cfRule type="cellIs" dxfId="79" priority="15" operator="lessThan">
      <formula>0.8</formula>
    </cfRule>
  </conditionalFormatting>
  <conditionalFormatting sqref="AC39:AC44">
    <cfRule type="cellIs" dxfId="78" priority="14" operator="lessThan">
      <formula>0.8</formula>
    </cfRule>
  </conditionalFormatting>
  <conditionalFormatting sqref="AC56">
    <cfRule type="cellIs" dxfId="77" priority="16" operator="lessThan">
      <formula>0.8</formula>
    </cfRule>
  </conditionalFormatting>
  <conditionalFormatting sqref="AC73">
    <cfRule type="cellIs" dxfId="76" priority="13" operator="lessThan">
      <formula>0.8</formula>
    </cfRule>
  </conditionalFormatting>
  <conditionalFormatting sqref="AC90">
    <cfRule type="cellIs" dxfId="75" priority="7" operator="lessThan">
      <formula>0.8</formula>
    </cfRule>
  </conditionalFormatting>
  <conditionalFormatting sqref="AC107:AC112">
    <cfRule type="cellIs" dxfId="74" priority="6" operator="lessThan">
      <formula>0.8</formula>
    </cfRule>
  </conditionalFormatting>
  <conditionalFormatting sqref="AC141:AC146">
    <cfRule type="cellIs" dxfId="73" priority="12" operator="lessThan">
      <formula>0.8</formula>
    </cfRule>
  </conditionalFormatting>
  <conditionalFormatting sqref="AC158">
    <cfRule type="cellIs" dxfId="72" priority="11" operator="lessThan">
      <formula>0.8</formula>
    </cfRule>
  </conditionalFormatting>
  <conditionalFormatting sqref="AC175">
    <cfRule type="cellIs" dxfId="71" priority="10" operator="lessThan">
      <formula>0.8</formula>
    </cfRule>
  </conditionalFormatting>
  <conditionalFormatting sqref="AC192">
    <cfRule type="cellIs" dxfId="70" priority="9" operator="lessThan">
      <formula>0.8</formula>
    </cfRule>
  </conditionalFormatting>
  <conditionalFormatting sqref="AC209:AC214">
    <cfRule type="cellIs" dxfId="69" priority="8" operator="lessThan">
      <formula>0.8</formula>
    </cfRule>
  </conditionalFormatting>
  <dataValidations count="1">
    <dataValidation type="list" allowBlank="1" showInputMessage="1" showErrorMessage="1" sqref="Y5:Z225" xr:uid="{8674D40F-FE89-4359-90E0-2628549F84ED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1ABA-C347-4AF3-80FC-DD23EC1B2D49}">
  <sheetPr>
    <tabColor theme="8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U45" sqref="U45"/>
      <selection pane="bottomLeft" activeCell="U45" sqref="U45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109520</v>
      </c>
      <c r="E1" s="77" t="s">
        <v>3</v>
      </c>
      <c r="F1" s="78">
        <f>SUM(G5:G174)</f>
        <v>4835672.3600000003</v>
      </c>
      <c r="G1" s="79" t="s">
        <v>73</v>
      </c>
      <c r="H1" s="80">
        <f>L21+L38+L55+L72+L89+L106+L123+L140+L157+L174</f>
        <v>191.47222222222223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45903</v>
      </c>
      <c r="B2" s="326"/>
      <c r="C2" s="82" t="s">
        <v>34</v>
      </c>
      <c r="D2" s="83">
        <f>AVERAGE(N21,N38,N55,N72,N89,N106,N123,N140,N157,N174)</f>
        <v>129.52509801770674</v>
      </c>
      <c r="E2" s="83" t="s">
        <v>80</v>
      </c>
      <c r="F2" s="84">
        <f>F1/D1</f>
        <v>44.153326880934991</v>
      </c>
      <c r="G2" s="85" t="s">
        <v>81</v>
      </c>
      <c r="H2" s="86">
        <f>COUNT(H5:H174)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3093</v>
      </c>
      <c r="G5" s="159">
        <f t="shared" ref="G5:G6" si="0">E5*F5</f>
        <v>60932.1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1062.4809160305342</v>
      </c>
      <c r="N5" s="163">
        <f>M5/L5</f>
        <v>81.729301233118022</v>
      </c>
      <c r="O5" s="179">
        <f>L5-I5</f>
        <v>0</v>
      </c>
      <c r="P5" s="180">
        <f>N5-K5</f>
        <v>-10.578391074574284</v>
      </c>
      <c r="Q5" s="132">
        <f>N5/K5</f>
        <v>0.8854007633587786</v>
      </c>
      <c r="R5" s="277">
        <f>Q21</f>
        <v>0.87762655685014079</v>
      </c>
      <c r="S5" s="167">
        <v>0.2502314814814815</v>
      </c>
      <c r="T5" s="168">
        <v>0.37152777777777779</v>
      </c>
      <c r="U5" s="169"/>
      <c r="V5" s="170">
        <v>174.66666666666666</v>
      </c>
      <c r="W5" s="87"/>
      <c r="X5" s="88"/>
      <c r="Y5" s="279"/>
      <c r="Z5" s="280"/>
      <c r="AA5" s="109">
        <f>M5-J5</f>
        <v>-137.51908396946578</v>
      </c>
      <c r="AB5" s="110">
        <f>M5/J5</f>
        <v>0.88540076335877849</v>
      </c>
      <c r="AC5" s="292">
        <f>AB21</f>
        <v>0.87762655685014079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2525</v>
      </c>
      <c r="G6" s="95">
        <f t="shared" si="0"/>
        <v>75674.25</v>
      </c>
      <c r="H6" s="96"/>
      <c r="I6" s="97">
        <v>20</v>
      </c>
      <c r="J6" s="98">
        <v>2600</v>
      </c>
      <c r="K6" s="99">
        <f t="shared" ref="K6" si="1">J6/I6</f>
        <v>130</v>
      </c>
      <c r="L6" s="100">
        <v>20</v>
      </c>
      <c r="M6" s="98">
        <f>F6/V6*60</f>
        <v>2272.5000000000009</v>
      </c>
      <c r="N6" s="99">
        <f>M6/L6</f>
        <v>113.62500000000004</v>
      </c>
      <c r="O6" s="101">
        <f>L6-I6</f>
        <v>0</v>
      </c>
      <c r="P6" s="102">
        <f>N6-K6</f>
        <v>-16.374999999999957</v>
      </c>
      <c r="Q6" s="103">
        <f>N6/K6</f>
        <v>0.87403846153846187</v>
      </c>
      <c r="R6" s="277"/>
      <c r="S6" s="1">
        <v>0.49467592592592591</v>
      </c>
      <c r="T6" s="2">
        <v>0.54097222222222219</v>
      </c>
      <c r="U6" s="104">
        <v>57.866666666666625</v>
      </c>
      <c r="V6" s="105">
        <v>66.666666666666643</v>
      </c>
      <c r="W6" s="2"/>
      <c r="X6" s="107"/>
      <c r="Y6" s="262"/>
      <c r="Z6" s="263"/>
      <c r="AA6" s="111">
        <f>M6-J6</f>
        <v>-327.49999999999909</v>
      </c>
      <c r="AB6" s="112">
        <f>M6/J6</f>
        <v>0.87403846153846187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95"/>
      <c r="H7" s="113"/>
      <c r="I7" s="97"/>
      <c r="J7" s="98"/>
      <c r="K7" s="99"/>
      <c r="L7" s="114"/>
      <c r="M7" s="98"/>
      <c r="N7" s="99"/>
      <c r="O7" s="101"/>
      <c r="P7" s="102"/>
      <c r="Q7" s="103"/>
      <c r="R7" s="277"/>
      <c r="S7" s="1"/>
      <c r="T7" s="2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6"/>
      <c r="I8" s="97"/>
      <c r="J8" s="98"/>
      <c r="K8" s="99"/>
      <c r="L8" s="100"/>
      <c r="M8" s="98"/>
      <c r="N8" s="99"/>
      <c r="O8" s="101"/>
      <c r="P8" s="102"/>
      <c r="Q8" s="103"/>
      <c r="R8" s="277"/>
      <c r="S8" s="117"/>
      <c r="T8" s="118"/>
      <c r="U8" s="104"/>
      <c r="V8" s="105"/>
      <c r="W8" s="106"/>
      <c r="X8" s="4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1667.4904580152674</v>
      </c>
      <c r="N21" s="139">
        <f t="shared" ref="N21:N27" si="5">M21/L21</f>
        <v>101.06002775850106</v>
      </c>
      <c r="O21" s="140">
        <f t="shared" ref="O21:O27" si="6">L21-I21</f>
        <v>0</v>
      </c>
      <c r="P21" s="141">
        <f t="shared" ref="P21:P27" si="7">N21-K21</f>
        <v>-14.091487393014091</v>
      </c>
      <c r="Q21" s="142">
        <f t="shared" ref="Q21:Q27" si="8">N21/K21</f>
        <v>0.87762655685014079</v>
      </c>
      <c r="R21" s="278"/>
      <c r="S21" s="143">
        <f>S5</f>
        <v>0.2502314814814815</v>
      </c>
      <c r="T21" s="144">
        <f>INDEX(T5:T20,COUNTA(T5:T20))</f>
        <v>0.54097222222222219</v>
      </c>
      <c r="U21" s="145"/>
      <c r="V21" s="145"/>
      <c r="W21" s="146"/>
      <c r="X21" s="147"/>
      <c r="Y21" s="265"/>
      <c r="Z21" s="266"/>
      <c r="AA21" s="148">
        <f t="shared" ref="AA21:AA27" si="9">M21-J21</f>
        <v>-232.50954198473255</v>
      </c>
      <c r="AB21" s="149">
        <f t="shared" ref="AB21:AB27" si="10">M21/J21</f>
        <v>0.87762655685014079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1274</v>
      </c>
      <c r="G22" s="159">
        <f t="shared" ref="G22:G27" si="11">E22*F22</f>
        <v>91575.12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1708.792846497764</v>
      </c>
      <c r="N22" s="163">
        <f t="shared" si="5"/>
        <v>65.722801788375534</v>
      </c>
      <c r="O22" s="165">
        <f t="shared" si="6"/>
        <v>0</v>
      </c>
      <c r="P22" s="166">
        <f t="shared" si="7"/>
        <v>-11.200275134701386</v>
      </c>
      <c r="Q22" s="152">
        <f t="shared" si="8"/>
        <v>0.85439642324888199</v>
      </c>
      <c r="R22" s="276">
        <f>Q38</f>
        <v>0.85873468760790439</v>
      </c>
      <c r="S22" s="167">
        <v>0.25018518518518518</v>
      </c>
      <c r="T22" s="168">
        <v>0.28125</v>
      </c>
      <c r="U22" s="169"/>
      <c r="V22" s="170">
        <v>44.733333333333348</v>
      </c>
      <c r="W22" s="181"/>
      <c r="X22" s="163"/>
      <c r="Y22" s="279"/>
      <c r="Z22" s="280"/>
      <c r="AA22" s="109">
        <f t="shared" si="9"/>
        <v>-291.207153502236</v>
      </c>
      <c r="AB22" s="152">
        <f t="shared" si="10"/>
        <v>0.85439642324888199</v>
      </c>
      <c r="AC22" s="352">
        <f>AB38</f>
        <v>0.8587346876079045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4506</v>
      </c>
      <c r="G23" s="95">
        <f t="shared" si="11"/>
        <v>255805.62000000002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1744.8209099709584</v>
      </c>
      <c r="N23" s="99">
        <f t="shared" si="5"/>
        <v>67.10849653734455</v>
      </c>
      <c r="O23" s="101">
        <f t="shared" si="6"/>
        <v>0</v>
      </c>
      <c r="P23" s="102">
        <f t="shared" si="7"/>
        <v>-9.8145803857323699</v>
      </c>
      <c r="Q23" s="103">
        <f t="shared" si="8"/>
        <v>0.8724104549854792</v>
      </c>
      <c r="R23" s="277"/>
      <c r="S23" s="1">
        <v>0.28545138888888888</v>
      </c>
      <c r="T23" s="2">
        <v>0.39305555555555555</v>
      </c>
      <c r="U23" s="104">
        <v>6.0499999999999865</v>
      </c>
      <c r="V23" s="105">
        <v>154.94999999999999</v>
      </c>
      <c r="W23" s="106"/>
      <c r="X23" s="107"/>
      <c r="Y23" s="262"/>
      <c r="Z23" s="263"/>
      <c r="AA23" s="111">
        <f t="shared" si="9"/>
        <v>-255.17909002904162</v>
      </c>
      <c r="AB23" s="103">
        <f t="shared" si="10"/>
        <v>0.8724104549854792</v>
      </c>
      <c r="AC23" s="294"/>
    </row>
    <row r="24" spans="1:43" ht="15.75" customHeight="1">
      <c r="A24" s="282"/>
      <c r="B24" s="92" t="s">
        <v>169</v>
      </c>
      <c r="C24" s="286" t="s">
        <v>211</v>
      </c>
      <c r="D24" s="286"/>
      <c r="E24" s="93">
        <v>57.3</v>
      </c>
      <c r="F24" s="94">
        <v>1329</v>
      </c>
      <c r="G24" s="95">
        <f t="shared" si="11"/>
        <v>76151.7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1708.1042484826821</v>
      </c>
      <c r="N24" s="99">
        <f t="shared" si="5"/>
        <v>65.69631724933393</v>
      </c>
      <c r="O24" s="101">
        <f t="shared" si="6"/>
        <v>0</v>
      </c>
      <c r="P24" s="102">
        <f t="shared" si="7"/>
        <v>-11.22675967374299</v>
      </c>
      <c r="Q24" s="103">
        <f t="shared" si="8"/>
        <v>0.85405212424134114</v>
      </c>
      <c r="R24" s="277"/>
      <c r="S24" s="1">
        <v>0.3974421296296296</v>
      </c>
      <c r="T24" s="2">
        <v>0.42986111111111114</v>
      </c>
      <c r="U24" s="104">
        <v>6.3166666666666416</v>
      </c>
      <c r="V24" s="105">
        <v>46.683333333333408</v>
      </c>
      <c r="W24" s="106"/>
      <c r="X24" s="107"/>
      <c r="Y24" s="262"/>
      <c r="Z24" s="263"/>
      <c r="AA24" s="111">
        <f t="shared" si="9"/>
        <v>-291.89575151731788</v>
      </c>
      <c r="AB24" s="103">
        <f t="shared" si="10"/>
        <v>0.85405212424134103</v>
      </c>
      <c r="AC24" s="294"/>
    </row>
    <row r="25" spans="1:43" ht="15.75" customHeight="1">
      <c r="A25" s="282"/>
      <c r="B25" s="92" t="s">
        <v>169</v>
      </c>
      <c r="C25" s="286" t="s">
        <v>170</v>
      </c>
      <c r="D25" s="286"/>
      <c r="E25" s="93">
        <v>51.86</v>
      </c>
      <c r="F25" s="94">
        <v>1669</v>
      </c>
      <c r="G25" s="95">
        <f t="shared" si="11"/>
        <v>86554.34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1710.3330486763462</v>
      </c>
      <c r="N25" s="99">
        <f t="shared" si="5"/>
        <v>65.782040333705623</v>
      </c>
      <c r="O25" s="101">
        <f t="shared" si="6"/>
        <v>0</v>
      </c>
      <c r="P25" s="102">
        <f t="shared" si="7"/>
        <v>-11.141036589371296</v>
      </c>
      <c r="Q25" s="103">
        <f t="shared" si="8"/>
        <v>0.8551665243381732</v>
      </c>
      <c r="R25" s="277"/>
      <c r="S25" s="1">
        <v>0.43364583333333334</v>
      </c>
      <c r="T25" s="2">
        <v>0.47430555555555554</v>
      </c>
      <c r="U25" s="104">
        <v>5.4499999999999726</v>
      </c>
      <c r="V25" s="105">
        <v>58.549999999999962</v>
      </c>
      <c r="W25" s="106">
        <v>0.47430555555555554</v>
      </c>
      <c r="X25" s="107">
        <v>0.5131944444444444</v>
      </c>
      <c r="Y25" s="262"/>
      <c r="Z25" s="263"/>
      <c r="AA25" s="111">
        <f t="shared" si="9"/>
        <v>-289.66695132365385</v>
      </c>
      <c r="AB25" s="103">
        <f t="shared" si="10"/>
        <v>0.85516652433817308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1784</v>
      </c>
      <c r="G26" s="95">
        <f t="shared" si="11"/>
        <v>102223.2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1713.0968258202167</v>
      </c>
      <c r="N26" s="99">
        <f t="shared" si="5"/>
        <v>68.523873032808666</v>
      </c>
      <c r="O26" s="101">
        <f t="shared" si="6"/>
        <v>0</v>
      </c>
      <c r="P26" s="102">
        <f t="shared" si="7"/>
        <v>-11.476126967191334</v>
      </c>
      <c r="Q26" s="103">
        <f t="shared" si="8"/>
        <v>0.8565484129101083</v>
      </c>
      <c r="R26" s="277"/>
      <c r="S26" s="1">
        <v>0.5131944444444444</v>
      </c>
      <c r="T26" s="2">
        <v>0.55658564814814815</v>
      </c>
      <c r="U26" s="104">
        <v>55.999999999999957</v>
      </c>
      <c r="V26" s="105">
        <v>62.483333333333405</v>
      </c>
      <c r="W26" s="106"/>
      <c r="X26" s="107"/>
      <c r="Y26" s="262"/>
      <c r="Z26" s="263"/>
      <c r="AA26" s="111">
        <f t="shared" si="9"/>
        <v>-286.90317417978326</v>
      </c>
      <c r="AB26" s="103">
        <f t="shared" si="10"/>
        <v>0.85654841291010841</v>
      </c>
      <c r="AC26" s="294"/>
    </row>
    <row r="27" spans="1:43" ht="15.75" customHeight="1">
      <c r="A27" s="282"/>
      <c r="B27" s="92" t="s">
        <v>169</v>
      </c>
      <c r="C27" s="286" t="s">
        <v>216</v>
      </c>
      <c r="D27" s="286"/>
      <c r="E27" s="93">
        <v>56.43</v>
      </c>
      <c r="F27" s="94">
        <v>2708</v>
      </c>
      <c r="G27" s="115">
        <f t="shared" si="11"/>
        <v>152812.44</v>
      </c>
      <c r="H27" s="116"/>
      <c r="I27" s="97">
        <v>22</v>
      </c>
      <c r="J27" s="98">
        <v>2000</v>
      </c>
      <c r="K27" s="99">
        <f t="shared" si="13"/>
        <v>90.909090909090907</v>
      </c>
      <c r="L27" s="100">
        <v>22</v>
      </c>
      <c r="M27" s="98">
        <f t="shared" si="12"/>
        <v>1719.6683718468846</v>
      </c>
      <c r="N27" s="99">
        <f t="shared" si="5"/>
        <v>78.166744174858394</v>
      </c>
      <c r="O27" s="101">
        <f t="shared" si="6"/>
        <v>0</v>
      </c>
      <c r="P27" s="102">
        <f t="shared" si="7"/>
        <v>-12.742346734232513</v>
      </c>
      <c r="Q27" s="103">
        <f t="shared" si="8"/>
        <v>0.85983418592344241</v>
      </c>
      <c r="R27" s="277"/>
      <c r="S27" s="1">
        <v>0.56180555555555545</v>
      </c>
      <c r="T27" s="2">
        <v>0.62741898148148145</v>
      </c>
      <c r="U27" s="104">
        <v>7.5166666666665094</v>
      </c>
      <c r="V27" s="105">
        <v>94.483333333333448</v>
      </c>
      <c r="W27" s="106"/>
      <c r="X27" s="107"/>
      <c r="Y27" s="262"/>
      <c r="Z27" s="263"/>
      <c r="AA27" s="111">
        <f t="shared" si="9"/>
        <v>-280.33162815311539</v>
      </c>
      <c r="AB27" s="103">
        <f t="shared" si="10"/>
        <v>0.8598341859234423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1717.4693752158089</v>
      </c>
      <c r="N38" s="139">
        <f>M38/L38</f>
        <v>68.243816233740745</v>
      </c>
      <c r="O38" s="140">
        <f>L38-I38</f>
        <v>0</v>
      </c>
      <c r="P38" s="141">
        <f>N38-K38</f>
        <v>-11.226382441755945</v>
      </c>
      <c r="Q38" s="142">
        <f>N38/K38</f>
        <v>0.85873468760790439</v>
      </c>
      <c r="R38" s="278"/>
      <c r="S38" s="143">
        <f>S22</f>
        <v>0.25018518518518518</v>
      </c>
      <c r="T38" s="144">
        <f>INDEX(T22:T37,COUNTA(T22:T37))</f>
        <v>0.62741898148148145</v>
      </c>
      <c r="U38" s="145"/>
      <c r="V38" s="156"/>
      <c r="W38" s="135"/>
      <c r="X38" s="139"/>
      <c r="Y38" s="265"/>
      <c r="Z38" s="266"/>
      <c r="AA38" s="157">
        <f>M38-J38</f>
        <v>-282.5306247841911</v>
      </c>
      <c r="AB38" s="142">
        <f>M38/J38</f>
        <v>0.8587346876079045</v>
      </c>
      <c r="AC38" s="295"/>
    </row>
    <row r="39" spans="1:29" ht="15.75" customHeight="1">
      <c r="A39" s="270" t="s">
        <v>174</v>
      </c>
      <c r="B39" s="183" t="s">
        <v>175</v>
      </c>
      <c r="C39" s="274" t="s">
        <v>176</v>
      </c>
      <c r="D39" s="275"/>
      <c r="E39" s="158">
        <v>49.52</v>
      </c>
      <c r="F39" s="169">
        <v>1995</v>
      </c>
      <c r="G39" s="159">
        <f t="shared" ref="G39:G42" si="17">E39*F39</f>
        <v>98792.400000000009</v>
      </c>
      <c r="H39" s="160"/>
      <c r="I39" s="164">
        <v>24</v>
      </c>
      <c r="J39" s="162">
        <v>2000</v>
      </c>
      <c r="K39" s="163">
        <f>J39/I39</f>
        <v>83.333333333333329</v>
      </c>
      <c r="L39" s="164">
        <v>24</v>
      </c>
      <c r="M39" s="162">
        <f>F39/V39*60</f>
        <v>1718.1818181818192</v>
      </c>
      <c r="N39" s="163">
        <f>M39/L39</f>
        <v>71.590909090909136</v>
      </c>
      <c r="O39" s="165">
        <f>L39-I39</f>
        <v>0</v>
      </c>
      <c r="P39" s="166">
        <f>N39-K39</f>
        <v>-11.742424242424192</v>
      </c>
      <c r="Q39" s="152">
        <f>N39/K39</f>
        <v>0.85909090909090968</v>
      </c>
      <c r="R39" s="276">
        <f>Q55</f>
        <v>0.86262556135016311</v>
      </c>
      <c r="S39" s="167">
        <v>0.2502314814814815</v>
      </c>
      <c r="T39" s="168">
        <v>0.2986111111111111</v>
      </c>
      <c r="U39" s="169"/>
      <c r="V39" s="170">
        <v>69.666666666666629</v>
      </c>
      <c r="W39" s="87"/>
      <c r="X39" s="88"/>
      <c r="Y39" s="279"/>
      <c r="Z39" s="280"/>
      <c r="AA39" s="109">
        <f>M39-J39</f>
        <v>-281.81818181818085</v>
      </c>
      <c r="AB39" s="152">
        <f>M39/J39</f>
        <v>0.85909090909090957</v>
      </c>
      <c r="AC39" s="352">
        <f>AB55</f>
        <v>0.86262556135016311</v>
      </c>
    </row>
    <row r="40" spans="1:29" ht="15.75" customHeight="1">
      <c r="A40" s="271"/>
      <c r="B40" s="153" t="s">
        <v>163</v>
      </c>
      <c r="C40" s="260" t="s">
        <v>177</v>
      </c>
      <c r="D40" s="261"/>
      <c r="E40" s="93">
        <v>51.82</v>
      </c>
      <c r="F40" s="104">
        <v>2273</v>
      </c>
      <c r="G40" s="95">
        <f t="shared" si="17"/>
        <v>117786.86</v>
      </c>
      <c r="H40" s="96"/>
      <c r="I40" s="100">
        <v>23</v>
      </c>
      <c r="J40" s="98">
        <v>1800</v>
      </c>
      <c r="K40" s="99">
        <f t="shared" si="13"/>
        <v>78.260869565217391</v>
      </c>
      <c r="L40" s="100">
        <v>23</v>
      </c>
      <c r="M40" s="98">
        <f>F40/V40*60</f>
        <v>1548.306527909177</v>
      </c>
      <c r="N40" s="99">
        <f>M40/L40</f>
        <v>67.317675126485952</v>
      </c>
      <c r="O40" s="101">
        <f>L40-I40</f>
        <v>0</v>
      </c>
      <c r="P40" s="102">
        <f>N40-K40</f>
        <v>-10.943194438731439</v>
      </c>
      <c r="Q40" s="103">
        <f>N40/K40</f>
        <v>0.86017029328287609</v>
      </c>
      <c r="R40" s="277"/>
      <c r="S40" s="1">
        <v>0.30277777777777776</v>
      </c>
      <c r="T40" s="2">
        <v>0.36394675925925923</v>
      </c>
      <c r="U40" s="104">
        <v>5.9999999999999787</v>
      </c>
      <c r="V40" s="105">
        <v>88.083333333333329</v>
      </c>
      <c r="W40" s="106"/>
      <c r="X40" s="107"/>
      <c r="Y40" s="262"/>
      <c r="Z40" s="263"/>
      <c r="AA40" s="111">
        <f>M40-J40</f>
        <v>-251.69347209082298</v>
      </c>
      <c r="AB40" s="103">
        <f>M40/J40</f>
        <v>0.86017029328287609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2535</v>
      </c>
      <c r="G41" s="95">
        <f t="shared" si="17"/>
        <v>150426.9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1724.4897959183663</v>
      </c>
      <c r="N41" s="99">
        <f>M41/L41</f>
        <v>71.853741496598602</v>
      </c>
      <c r="O41" s="101">
        <f>L41-I41</f>
        <v>0</v>
      </c>
      <c r="P41" s="102">
        <f>N41-K41</f>
        <v>-11.479591836734727</v>
      </c>
      <c r="Q41" s="103">
        <f>N41/K41</f>
        <v>0.86224489795918324</v>
      </c>
      <c r="R41" s="277"/>
      <c r="S41" s="1">
        <v>0.36805555555555552</v>
      </c>
      <c r="T41" s="2">
        <v>0.42930555555555555</v>
      </c>
      <c r="U41" s="104">
        <v>5.916666666666659</v>
      </c>
      <c r="V41" s="105">
        <v>88.200000000000045</v>
      </c>
      <c r="W41" s="106">
        <v>0.42930555555555555</v>
      </c>
      <c r="X41" s="107">
        <v>0.46874999999999994</v>
      </c>
      <c r="Y41" s="262"/>
      <c r="Z41" s="263"/>
      <c r="AA41" s="111">
        <f>M41-J41</f>
        <v>-275.51020408163367</v>
      </c>
      <c r="AB41" s="103">
        <f>M41/J41</f>
        <v>0.86224489795918313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4879</v>
      </c>
      <c r="G42" s="95">
        <f t="shared" si="17"/>
        <v>286250.93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1737.50123652191</v>
      </c>
      <c r="N42" s="99">
        <f>M42/L42</f>
        <v>72.395884855079586</v>
      </c>
      <c r="O42" s="101">
        <f>L42-I42</f>
        <v>0</v>
      </c>
      <c r="P42" s="102">
        <f>N42-K42</f>
        <v>-10.937448478253742</v>
      </c>
      <c r="Q42" s="103">
        <f>N42/K42</f>
        <v>0.86875061826095512</v>
      </c>
      <c r="R42" s="277"/>
      <c r="S42" s="1">
        <v>0.46874999999999994</v>
      </c>
      <c r="T42" s="2">
        <v>0.58575231481481482</v>
      </c>
      <c r="U42" s="104">
        <v>56.799999999999926</v>
      </c>
      <c r="V42" s="105">
        <v>168.48333333333343</v>
      </c>
      <c r="W42" s="106"/>
      <c r="X42" s="107"/>
      <c r="Y42" s="262"/>
      <c r="Z42" s="263"/>
      <c r="AA42" s="111">
        <f>M42-J42</f>
        <v>-262.49876347809004</v>
      </c>
      <c r="AB42" s="103">
        <f>M42/J42</f>
        <v>0.86875061826095501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1682.1198446328181</v>
      </c>
      <c r="N55" s="139">
        <f>M55/L55</f>
        <v>70.826098721381811</v>
      </c>
      <c r="O55" s="140">
        <f>L55-I55</f>
        <v>0</v>
      </c>
      <c r="P55" s="141">
        <f>N55-K55</f>
        <v>-11.279164436512929</v>
      </c>
      <c r="Q55" s="142">
        <f>N55/K55</f>
        <v>0.86262556135016311</v>
      </c>
      <c r="R55" s="278"/>
      <c r="S55" s="143">
        <f>S39</f>
        <v>0.2502314814814815</v>
      </c>
      <c r="T55" s="144">
        <f>INDEX(T39:T54,COUNTA(T39:T54))</f>
        <v>0.58575231481481482</v>
      </c>
      <c r="U55" s="145"/>
      <c r="V55" s="156"/>
      <c r="W55" s="188"/>
      <c r="X55" s="189"/>
      <c r="Y55" s="265"/>
      <c r="Z55" s="266"/>
      <c r="AA55" s="157">
        <f>M55-J55</f>
        <v>-267.88015536718194</v>
      </c>
      <c r="AB55" s="142">
        <f>M55/J55</f>
        <v>0.86262556135016311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1974</v>
      </c>
      <c r="G56" s="159">
        <f t="shared" ref="G56:G58" si="21">E56*F56</f>
        <v>93508.37999999999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1717.3513774770415</v>
      </c>
      <c r="N56" s="163">
        <f>M56/L56</f>
        <v>81.778637022716268</v>
      </c>
      <c r="O56" s="165">
        <f>L56-I56</f>
        <v>0</v>
      </c>
      <c r="P56" s="166">
        <f>N56-K56</f>
        <v>-13.459458215378973</v>
      </c>
      <c r="Q56" s="152">
        <f>N56/K56</f>
        <v>0.85867568873852074</v>
      </c>
      <c r="R56" s="276">
        <f>Q72</f>
        <v>0.86611893303787058</v>
      </c>
      <c r="S56" s="167">
        <v>0.25002314814814813</v>
      </c>
      <c r="T56" s="168">
        <v>0.29791666666666666</v>
      </c>
      <c r="U56" s="169"/>
      <c r="V56" s="170">
        <v>68.966666666666683</v>
      </c>
      <c r="W56" s="168"/>
      <c r="X56" s="171"/>
      <c r="Y56" s="279"/>
      <c r="Z56" s="280"/>
      <c r="AA56" s="109">
        <f>M56-J56</f>
        <v>-282.64862252295848</v>
      </c>
      <c r="AB56" s="152">
        <f>M56/J56</f>
        <v>0.85867568873852074</v>
      </c>
      <c r="AC56" s="267">
        <f>AB72</f>
        <v>0.86611893303787058</v>
      </c>
    </row>
    <row r="57" spans="1:29" ht="15.75" customHeight="1">
      <c r="A57" s="282"/>
      <c r="B57" s="153" t="s">
        <v>172</v>
      </c>
      <c r="C57" s="260" t="s">
        <v>173</v>
      </c>
      <c r="D57" s="261"/>
      <c r="E57" s="93">
        <v>59.52</v>
      </c>
      <c r="F57" s="94">
        <v>6636</v>
      </c>
      <c r="G57" s="95">
        <f t="shared" si="21"/>
        <v>394974.72000000003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1753.4938344098648</v>
      </c>
      <c r="N57" s="99">
        <f>M57/L57</f>
        <v>70.139753376394594</v>
      </c>
      <c r="O57" s="101">
        <f>L57-I57</f>
        <v>0</v>
      </c>
      <c r="P57" s="102">
        <f>N57-K57</f>
        <v>-9.8602466236054056</v>
      </c>
      <c r="Q57" s="103">
        <f>N57/K57</f>
        <v>0.87674691720493247</v>
      </c>
      <c r="R57" s="277"/>
      <c r="S57" s="1">
        <v>0.30277777777777776</v>
      </c>
      <c r="T57" s="2">
        <v>0.46046296296296296</v>
      </c>
      <c r="U57" s="104">
        <v>6.9999999999999751</v>
      </c>
      <c r="V57" s="105">
        <v>227.06666666666669</v>
      </c>
      <c r="W57" s="106">
        <v>0.46046296296296296</v>
      </c>
      <c r="X57" s="107">
        <v>0.50089120370370366</v>
      </c>
      <c r="Y57" s="262"/>
      <c r="Z57" s="263"/>
      <c r="AA57" s="111">
        <f>M57-J57</f>
        <v>-246.5061655901352</v>
      </c>
      <c r="AB57" s="103">
        <f>M57/J57</f>
        <v>0.87674691720493236</v>
      </c>
      <c r="AC57" s="268"/>
    </row>
    <row r="58" spans="1:29" ht="15.75" customHeight="1">
      <c r="A58" s="282"/>
      <c r="B58" s="153" t="s">
        <v>172</v>
      </c>
      <c r="C58" s="260" t="s">
        <v>182</v>
      </c>
      <c r="D58" s="261"/>
      <c r="E58" s="93">
        <v>77.34</v>
      </c>
      <c r="F58" s="94">
        <v>3271</v>
      </c>
      <c r="G58" s="95">
        <f t="shared" si="21"/>
        <v>252979.14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1725.8683863403171</v>
      </c>
      <c r="N58" s="99">
        <f>M58/L58</f>
        <v>69.034735453612683</v>
      </c>
      <c r="O58" s="101">
        <f>L58-I58</f>
        <v>0</v>
      </c>
      <c r="P58" s="102">
        <f>N58-K58</f>
        <v>-10.965264546387317</v>
      </c>
      <c r="Q58" s="103">
        <f>N58/K58</f>
        <v>0.86293419317015851</v>
      </c>
      <c r="R58" s="277"/>
      <c r="S58" s="1">
        <v>0.50089120370370366</v>
      </c>
      <c r="T58" s="2">
        <v>0.57986111111111116</v>
      </c>
      <c r="U58" s="104">
        <v>58.216666666666598</v>
      </c>
      <c r="V58" s="105">
        <v>113.71666666666681</v>
      </c>
      <c r="W58" s="106"/>
      <c r="X58" s="107"/>
      <c r="Y58" s="262"/>
      <c r="Z58" s="263"/>
      <c r="AA58" s="111">
        <f>M58-J58</f>
        <v>-274.1316136596829</v>
      </c>
      <c r="AB58" s="103">
        <f>M58/J58</f>
        <v>0.86293419317015851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23.666666666666668</v>
      </c>
      <c r="J72" s="138">
        <f t="shared" si="22"/>
        <v>2000</v>
      </c>
      <c r="K72" s="139">
        <f t="shared" ref="K72" si="23">J72/I72</f>
        <v>84.507042253521121</v>
      </c>
      <c r="L72" s="137">
        <f t="shared" ref="L72:M72" si="24">AVERAGE(L56:L71)</f>
        <v>23.666666666666668</v>
      </c>
      <c r="M72" s="138">
        <f t="shared" si="24"/>
        <v>1732.2378660757411</v>
      </c>
      <c r="N72" s="139">
        <f t="shared" ref="N72:N81" si="25">M72/L72</f>
        <v>73.193149270805961</v>
      </c>
      <c r="O72" s="140">
        <f t="shared" ref="O72:O81" si="26">L72-I72</f>
        <v>0</v>
      </c>
      <c r="P72" s="141">
        <f t="shared" ref="P72:P81" si="27">N72-K72</f>
        <v>-11.31389298271516</v>
      </c>
      <c r="Q72" s="142">
        <f t="shared" ref="Q72:Q81" si="28">N72/K72</f>
        <v>0.86611893303787058</v>
      </c>
      <c r="R72" s="278"/>
      <c r="S72" s="143">
        <f>S56</f>
        <v>0.25002314814814813</v>
      </c>
      <c r="T72" s="144">
        <f>INDEX(T56:T71,COUNTA(T56:T71))</f>
        <v>0.57986111111111116</v>
      </c>
      <c r="U72" s="145"/>
      <c r="V72" s="156"/>
      <c r="W72" s="135"/>
      <c r="X72" s="139"/>
      <c r="Y72" s="265"/>
      <c r="Z72" s="266"/>
      <c r="AA72" s="157">
        <f t="shared" ref="AA72:AA81" si="29">M72-J72</f>
        <v>-267.76213392425893</v>
      </c>
      <c r="AB72" s="142">
        <f t="shared" ref="AB72:AB81" si="30">M72/J72</f>
        <v>0.86611893303787058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186</v>
      </c>
      <c r="D73" s="291"/>
      <c r="E73" s="158">
        <v>32.06</v>
      </c>
      <c r="F73" s="87">
        <v>2526</v>
      </c>
      <c r="G73" s="159">
        <f t="shared" ref="G73:G81" si="31">E73*F73</f>
        <v>80983.560000000012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3011.1258278145688</v>
      </c>
      <c r="N73" s="163">
        <f t="shared" si="25"/>
        <v>143.38694418164613</v>
      </c>
      <c r="O73" s="165">
        <f t="shared" si="26"/>
        <v>0</v>
      </c>
      <c r="P73" s="166">
        <f t="shared" si="27"/>
        <v>-28.041627246925287</v>
      </c>
      <c r="Q73" s="152">
        <f t="shared" si="28"/>
        <v>0.83642384105960244</v>
      </c>
      <c r="R73" s="276">
        <f>Q89</f>
        <v>0.85793699337165485</v>
      </c>
      <c r="S73" s="167">
        <v>0.16666666666666666</v>
      </c>
      <c r="T73" s="168">
        <v>0.20162037037037037</v>
      </c>
      <c r="U73" s="169"/>
      <c r="V73" s="170">
        <v>50.333333333333343</v>
      </c>
      <c r="W73" s="168"/>
      <c r="X73" s="171"/>
      <c r="Y73" s="279"/>
      <c r="Z73" s="280"/>
      <c r="AA73" s="109">
        <f t="shared" si="29"/>
        <v>-588.87417218543123</v>
      </c>
      <c r="AB73" s="152">
        <f t="shared" si="30"/>
        <v>0.83642384105960244</v>
      </c>
      <c r="AC73" s="267">
        <f>AB89</f>
        <v>0.85793699337165485</v>
      </c>
    </row>
    <row r="74" spans="1:29" ht="15.75" customHeight="1">
      <c r="A74" s="271"/>
      <c r="B74" s="92" t="s">
        <v>179</v>
      </c>
      <c r="C74" s="286" t="s">
        <v>185</v>
      </c>
      <c r="D74" s="286"/>
      <c r="E74" s="93">
        <v>37.94</v>
      </c>
      <c r="F74" s="94">
        <v>4683</v>
      </c>
      <c r="G74" s="95">
        <f t="shared" si="31"/>
        <v>177673.02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3021.2903225806472</v>
      </c>
      <c r="N74" s="99">
        <f t="shared" si="25"/>
        <v>143.87096774193557</v>
      </c>
      <c r="O74" s="101">
        <f t="shared" si="26"/>
        <v>0</v>
      </c>
      <c r="P74" s="102">
        <f t="shared" si="27"/>
        <v>-27.557603686635844</v>
      </c>
      <c r="Q74" s="103">
        <f t="shared" si="28"/>
        <v>0.83924731182795753</v>
      </c>
      <c r="R74" s="277"/>
      <c r="S74" s="1">
        <v>0.20555555555555557</v>
      </c>
      <c r="T74" s="2">
        <v>0.27013888888888887</v>
      </c>
      <c r="U74" s="104">
        <v>5.6666666666666998</v>
      </c>
      <c r="V74" s="105">
        <v>92.999999999999943</v>
      </c>
      <c r="W74" s="106"/>
      <c r="X74" s="107"/>
      <c r="Y74" s="262"/>
      <c r="Z74" s="263"/>
      <c r="AA74" s="111">
        <f t="shared" si="29"/>
        <v>-578.70967741935283</v>
      </c>
      <c r="AB74" s="103">
        <f t="shared" si="30"/>
        <v>0.83924731182795753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3981</v>
      </c>
      <c r="G75" s="95">
        <f t="shared" si="31"/>
        <v>112622.48999999999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3015.9090909090914</v>
      </c>
      <c r="N75" s="99">
        <f t="shared" si="25"/>
        <v>158.73205741626796</v>
      </c>
      <c r="O75" s="101">
        <f t="shared" si="26"/>
        <v>0</v>
      </c>
      <c r="P75" s="102">
        <f t="shared" si="27"/>
        <v>-30.741626794258366</v>
      </c>
      <c r="Q75" s="103">
        <f t="shared" si="28"/>
        <v>0.8377525252525253</v>
      </c>
      <c r="R75" s="277"/>
      <c r="S75" s="1">
        <v>0.27500000000000002</v>
      </c>
      <c r="T75" s="2">
        <v>0.33</v>
      </c>
      <c r="U75" s="104">
        <v>7.0000000000000551</v>
      </c>
      <c r="V75" s="105">
        <v>79.199999999999989</v>
      </c>
      <c r="W75" s="106"/>
      <c r="X75" s="107"/>
      <c r="Y75" s="262"/>
      <c r="Z75" s="263"/>
      <c r="AA75" s="111">
        <f t="shared" si="29"/>
        <v>-584.09090909090855</v>
      </c>
      <c r="AB75" s="103">
        <f t="shared" si="30"/>
        <v>0.83775252525252542</v>
      </c>
      <c r="AC75" s="268"/>
    </row>
    <row r="76" spans="1:29" ht="15.75" customHeight="1">
      <c r="A76" s="271"/>
      <c r="B76" s="92" t="s">
        <v>179</v>
      </c>
      <c r="C76" s="286" t="s">
        <v>189</v>
      </c>
      <c r="D76" s="286"/>
      <c r="E76" s="93">
        <v>31.27</v>
      </c>
      <c r="F76" s="94">
        <v>3693</v>
      </c>
      <c r="G76" s="95">
        <f t="shared" si="31"/>
        <v>115480.11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3015.3776366523048</v>
      </c>
      <c r="N76" s="99">
        <f t="shared" si="25"/>
        <v>158.70408613959498</v>
      </c>
      <c r="O76" s="101">
        <f t="shared" si="26"/>
        <v>0</v>
      </c>
      <c r="P76" s="102">
        <f t="shared" si="27"/>
        <v>-30.769598070931352</v>
      </c>
      <c r="Q76" s="103">
        <f t="shared" si="28"/>
        <v>0.83760489907008451</v>
      </c>
      <c r="R76" s="277"/>
      <c r="S76" s="1">
        <v>0.33472222222222225</v>
      </c>
      <c r="T76" s="2">
        <v>0.38575231481481481</v>
      </c>
      <c r="U76" s="104">
        <v>6.8000000000000238</v>
      </c>
      <c r="V76" s="105">
        <v>73.483333333333277</v>
      </c>
      <c r="W76" s="106"/>
      <c r="X76" s="107"/>
      <c r="Y76" s="262"/>
      <c r="Z76" s="263"/>
      <c r="AA76" s="191">
        <f t="shared" si="29"/>
        <v>-584.62236334769523</v>
      </c>
      <c r="AB76" s="192">
        <f t="shared" si="30"/>
        <v>0.83760489907008462</v>
      </c>
      <c r="AC76" s="268"/>
    </row>
    <row r="77" spans="1:29" ht="15.75" customHeight="1">
      <c r="A77" s="272"/>
      <c r="B77" s="92" t="s">
        <v>179</v>
      </c>
      <c r="C77" s="286" t="s">
        <v>188</v>
      </c>
      <c r="D77" s="286"/>
      <c r="E77" s="93">
        <v>38.99</v>
      </c>
      <c r="F77" s="98">
        <v>2248</v>
      </c>
      <c r="G77" s="95">
        <f t="shared" si="31"/>
        <v>87649.52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3004.0089086859698</v>
      </c>
      <c r="N77" s="99">
        <f t="shared" si="25"/>
        <v>158.10573203610366</v>
      </c>
      <c r="O77" s="101">
        <f t="shared" si="26"/>
        <v>0</v>
      </c>
      <c r="P77" s="102">
        <f t="shared" si="27"/>
        <v>-31.367952174422669</v>
      </c>
      <c r="Q77" s="103">
        <f t="shared" si="28"/>
        <v>0.83444691907943591</v>
      </c>
      <c r="R77" s="277"/>
      <c r="S77" s="1">
        <v>0.39104166666666668</v>
      </c>
      <c r="T77" s="2">
        <v>0.42222222222222222</v>
      </c>
      <c r="U77" s="104">
        <v>7.6166666666666849</v>
      </c>
      <c r="V77" s="105">
        <v>44.899999999999984</v>
      </c>
      <c r="W77" s="106">
        <v>0.42222222222222222</v>
      </c>
      <c r="X77" s="107">
        <v>0.46180555555555552</v>
      </c>
      <c r="Y77" s="262"/>
      <c r="Z77" s="263"/>
      <c r="AA77" s="191">
        <f t="shared" si="29"/>
        <v>-595.9910913140302</v>
      </c>
      <c r="AB77" s="192">
        <f t="shared" si="30"/>
        <v>0.83444691907943602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3454</v>
      </c>
      <c r="G78" s="115">
        <f t="shared" si="31"/>
        <v>127314.44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3180.9669992325385</v>
      </c>
      <c r="N78" s="99">
        <f t="shared" si="25"/>
        <v>151.47461901107326</v>
      </c>
      <c r="O78" s="101">
        <f t="shared" si="26"/>
        <v>0</v>
      </c>
      <c r="P78" s="102">
        <f t="shared" si="27"/>
        <v>-19.953952417498158</v>
      </c>
      <c r="Q78" s="103">
        <f t="shared" si="28"/>
        <v>0.88360194423126071</v>
      </c>
      <c r="R78" s="277"/>
      <c r="S78" s="1">
        <v>0.46180555555555552</v>
      </c>
      <c r="T78" s="2">
        <v>0.5070486111111111</v>
      </c>
      <c r="U78" s="104">
        <v>56.999999999999957</v>
      </c>
      <c r="V78" s="105">
        <v>65.150000000000034</v>
      </c>
      <c r="W78" s="106"/>
      <c r="X78" s="107"/>
      <c r="Y78" s="262"/>
      <c r="Z78" s="263"/>
      <c r="AA78" s="191">
        <f t="shared" si="29"/>
        <v>-419.03300076746154</v>
      </c>
      <c r="AB78" s="192">
        <f t="shared" si="30"/>
        <v>0.88360194423126071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1835</v>
      </c>
      <c r="G79" s="115">
        <f t="shared" si="31"/>
        <v>69730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3168.3453237410072</v>
      </c>
      <c r="N79" s="99">
        <f t="shared" si="25"/>
        <v>150.87358684480986</v>
      </c>
      <c r="O79" s="120">
        <f t="shared" si="26"/>
        <v>0</v>
      </c>
      <c r="P79" s="121">
        <f t="shared" si="27"/>
        <v>-20.554984583761552</v>
      </c>
      <c r="Q79" s="122">
        <f t="shared" si="28"/>
        <v>0.88009592326139097</v>
      </c>
      <c r="R79" s="277"/>
      <c r="S79" s="1">
        <v>0.51059027777777777</v>
      </c>
      <c r="T79" s="2">
        <v>0.53472222222222221</v>
      </c>
      <c r="U79" s="104">
        <v>5.0999999999999979</v>
      </c>
      <c r="V79" s="105">
        <v>34.75</v>
      </c>
      <c r="W79" s="106"/>
      <c r="X79" s="107"/>
      <c r="Y79" s="262"/>
      <c r="Z79" s="263"/>
      <c r="AA79" s="191">
        <f t="shared" si="29"/>
        <v>-431.65467625899282</v>
      </c>
      <c r="AB79" s="192">
        <f t="shared" si="30"/>
        <v>0.88009592326139086</v>
      </c>
      <c r="AC79" s="268"/>
    </row>
    <row r="80" spans="1:29" ht="15.75" customHeight="1">
      <c r="A80" s="272"/>
      <c r="B80" s="92" t="s">
        <v>179</v>
      </c>
      <c r="C80" s="286" t="s">
        <v>191</v>
      </c>
      <c r="D80" s="286"/>
      <c r="E80" s="93">
        <v>38.630000000000003</v>
      </c>
      <c r="F80" s="98">
        <v>5086</v>
      </c>
      <c r="G80" s="115">
        <f t="shared" si="31"/>
        <v>196472.18000000002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3192.6068003487367</v>
      </c>
      <c r="N80" s="99">
        <f t="shared" si="25"/>
        <v>159.63034001743682</v>
      </c>
      <c r="O80" s="120">
        <f t="shared" si="26"/>
        <v>0</v>
      </c>
      <c r="P80" s="121">
        <f t="shared" si="27"/>
        <v>-20.369659982563178</v>
      </c>
      <c r="Q80" s="122">
        <f t="shared" si="28"/>
        <v>0.88683522231909351</v>
      </c>
      <c r="R80" s="277"/>
      <c r="S80" s="1">
        <v>0.53778935185185184</v>
      </c>
      <c r="T80" s="2">
        <v>0.60416666666666663</v>
      </c>
      <c r="U80" s="104">
        <v>4.4166666666666643</v>
      </c>
      <c r="V80" s="105">
        <v>95.5833333333333</v>
      </c>
      <c r="W80" s="106"/>
      <c r="X80" s="107"/>
      <c r="Y80" s="262"/>
      <c r="Z80" s="263"/>
      <c r="AA80" s="191">
        <f t="shared" si="29"/>
        <v>-407.39319965126333</v>
      </c>
      <c r="AB80" s="192">
        <f t="shared" si="30"/>
        <v>0.88683522231909351</v>
      </c>
      <c r="AC80" s="268"/>
    </row>
    <row r="81" spans="1:29" ht="15.75" customHeight="1">
      <c r="A81" s="272"/>
      <c r="B81" s="92" t="s">
        <v>179</v>
      </c>
      <c r="C81" s="286" t="s">
        <v>192</v>
      </c>
      <c r="D81" s="286"/>
      <c r="E81" s="93">
        <v>38</v>
      </c>
      <c r="F81" s="98">
        <v>4799</v>
      </c>
      <c r="G81" s="115">
        <f t="shared" si="31"/>
        <v>182362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3187.5276752767491</v>
      </c>
      <c r="N81" s="99">
        <f t="shared" si="25"/>
        <v>151.78703215603568</v>
      </c>
      <c r="O81" s="120">
        <f t="shared" si="26"/>
        <v>0</v>
      </c>
      <c r="P81" s="121">
        <f t="shared" si="27"/>
        <v>-19.641539272535738</v>
      </c>
      <c r="Q81" s="122">
        <f t="shared" si="28"/>
        <v>0.88542435424354149</v>
      </c>
      <c r="R81" s="277"/>
      <c r="S81" s="1">
        <v>0.60763888888888884</v>
      </c>
      <c r="T81" s="2">
        <v>0.67037037037037039</v>
      </c>
      <c r="U81" s="104">
        <v>4.9999999999999822</v>
      </c>
      <c r="V81" s="105">
        <v>90.333333333333442</v>
      </c>
      <c r="W81" s="106"/>
      <c r="X81" s="107"/>
      <c r="Y81" s="262"/>
      <c r="Z81" s="263"/>
      <c r="AA81" s="191">
        <f t="shared" si="29"/>
        <v>-412.47232472325095</v>
      </c>
      <c r="AB81" s="192">
        <f t="shared" si="30"/>
        <v>0.88542435424354138</v>
      </c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3088.5731761379575</v>
      </c>
      <c r="N89" s="139">
        <f>M89/L89</f>
        <v>152.73164057825065</v>
      </c>
      <c r="O89" s="140">
        <f>L89-I89</f>
        <v>0</v>
      </c>
      <c r="P89" s="141">
        <f>N89-K89</f>
        <v>-25.290337443727367</v>
      </c>
      <c r="Q89" s="142">
        <f>N89/K89</f>
        <v>0.85793699337165485</v>
      </c>
      <c r="R89" s="278"/>
      <c r="S89" s="143">
        <f>S73</f>
        <v>0.16666666666666666</v>
      </c>
      <c r="T89" s="144">
        <f>INDEX(T73:T88,COUNTA(T73:T88))</f>
        <v>0.67037037037037039</v>
      </c>
      <c r="U89" s="145"/>
      <c r="V89" s="156"/>
      <c r="W89" s="135"/>
      <c r="X89" s="139"/>
      <c r="Y89" s="265"/>
      <c r="Z89" s="266"/>
      <c r="AA89" s="157">
        <f>M89-J89</f>
        <v>-511.42682386204251</v>
      </c>
      <c r="AB89" s="142">
        <f>M89/J89</f>
        <v>0.85793699337165485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1901</v>
      </c>
      <c r="G90" s="159">
        <f t="shared" ref="G90:G93" si="37">E90*F90</f>
        <v>65071.229999999996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2567.9549718574099</v>
      </c>
      <c r="N90" s="163">
        <f>M90/L90</f>
        <v>160.49718574108812</v>
      </c>
      <c r="O90" s="165">
        <f>L90-I90</f>
        <v>0</v>
      </c>
      <c r="P90" s="166">
        <f>N90-K90</f>
        <v>-27.002814258911883</v>
      </c>
      <c r="Q90" s="152">
        <f>N90/K90</f>
        <v>0.85598499061913658</v>
      </c>
      <c r="R90" s="276">
        <f>Q106</f>
        <v>0.86265867317442202</v>
      </c>
      <c r="S90" s="167">
        <v>0.25</v>
      </c>
      <c r="T90" s="168">
        <v>0.28084490740740742</v>
      </c>
      <c r="U90" s="169"/>
      <c r="V90" s="170">
        <v>44.416666666666686</v>
      </c>
      <c r="W90" s="173"/>
      <c r="X90" s="151"/>
      <c r="Y90" s="279"/>
      <c r="Z90" s="280"/>
      <c r="AA90" s="109">
        <f>M90-J90</f>
        <v>-432.04502814259013</v>
      </c>
      <c r="AB90" s="152">
        <f>M90/J90</f>
        <v>0.85598499061913658</v>
      </c>
      <c r="AC90" s="267">
        <f>AB106</f>
        <v>0.86265867317442202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1508</v>
      </c>
      <c r="G91" s="95">
        <f t="shared" si="37"/>
        <v>52433.16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2559.547383309759</v>
      </c>
      <c r="N91" s="99">
        <f>M91/L91</f>
        <v>232.68612575543264</v>
      </c>
      <c r="O91" s="101">
        <f>L91-I91</f>
        <v>0</v>
      </c>
      <c r="P91" s="102">
        <f>N91-K91</f>
        <v>-40.041146971840107</v>
      </c>
      <c r="Q91" s="103">
        <f>N91/K91</f>
        <v>0.85318246110325291</v>
      </c>
      <c r="R91" s="277"/>
      <c r="S91" s="1">
        <v>0.28541666666666665</v>
      </c>
      <c r="T91" s="2">
        <v>0.30996527777777777</v>
      </c>
      <c r="U91" s="104">
        <v>6.5833333333332966</v>
      </c>
      <c r="V91" s="105">
        <v>35.350000000000009</v>
      </c>
      <c r="W91" s="106"/>
      <c r="X91" s="107"/>
      <c r="Y91" s="262"/>
      <c r="Z91" s="263"/>
      <c r="AA91" s="111">
        <f>M91-J91</f>
        <v>-440.45261669024103</v>
      </c>
      <c r="AB91" s="103">
        <f>M91/J91</f>
        <v>0.85318246110325302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5017</v>
      </c>
      <c r="G92" s="95">
        <f t="shared" si="37"/>
        <v>179759.11</v>
      </c>
      <c r="H92" s="113"/>
      <c r="I92" s="97">
        <v>12</v>
      </c>
      <c r="J92" s="98">
        <v>3273</v>
      </c>
      <c r="K92" s="99">
        <f t="shared" si="33"/>
        <v>272.75</v>
      </c>
      <c r="L92" s="114">
        <v>12</v>
      </c>
      <c r="M92" s="98">
        <f>F92/V92*60</f>
        <v>2853.7209669774038</v>
      </c>
      <c r="N92" s="99">
        <f>M92/L92</f>
        <v>237.81008058145031</v>
      </c>
      <c r="O92" s="101">
        <f>L92-I92</f>
        <v>0</v>
      </c>
      <c r="P92" s="102">
        <f>N92-K92</f>
        <v>-34.939919418549692</v>
      </c>
      <c r="Q92" s="103">
        <f>N92/K92</f>
        <v>0.87189763732887371</v>
      </c>
      <c r="R92" s="277"/>
      <c r="S92" s="1">
        <v>0.38749999999999996</v>
      </c>
      <c r="T92" s="2">
        <v>0.46075231481481482</v>
      </c>
      <c r="U92" s="104">
        <v>5.7499999999999396</v>
      </c>
      <c r="V92" s="105">
        <v>105.48333333333341</v>
      </c>
      <c r="W92" s="106">
        <v>0.46075231481481482</v>
      </c>
      <c r="X92" s="107">
        <v>0.50153935185185183</v>
      </c>
      <c r="Y92" s="262"/>
      <c r="Z92" s="263"/>
      <c r="AA92" s="111">
        <f>M92-J92</f>
        <v>-419.2790330225962</v>
      </c>
      <c r="AB92" s="103">
        <f>M92/J92</f>
        <v>0.87189763732887371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4347</v>
      </c>
      <c r="G93" s="115">
        <f t="shared" si="37"/>
        <v>158274.26999999999</v>
      </c>
      <c r="H93" s="116"/>
      <c r="I93" s="97">
        <v>11</v>
      </c>
      <c r="J93" s="98">
        <v>3273</v>
      </c>
      <c r="K93" s="99">
        <f t="shared" si="33"/>
        <v>297.54545454545456</v>
      </c>
      <c r="L93" s="100">
        <v>11</v>
      </c>
      <c r="M93" s="98">
        <f>F93/V93*60</f>
        <v>2841.6923915017246</v>
      </c>
      <c r="N93" s="99">
        <f>M93/L93</f>
        <v>258.33567195470226</v>
      </c>
      <c r="O93" s="101">
        <f>L93-I93</f>
        <v>0</v>
      </c>
      <c r="P93" s="102">
        <f>N93-K93</f>
        <v>-39.209782590752297</v>
      </c>
      <c r="Q93" s="103">
        <f>N93/K93</f>
        <v>0.86822254552451106</v>
      </c>
      <c r="R93" s="277"/>
      <c r="S93" s="1">
        <v>0.50153935185185183</v>
      </c>
      <c r="T93" s="2">
        <v>0.56527777777777777</v>
      </c>
      <c r="U93" s="104">
        <v>58.733333333333292</v>
      </c>
      <c r="V93" s="105">
        <v>91.783333333333346</v>
      </c>
      <c r="W93" s="106"/>
      <c r="X93" s="107"/>
      <c r="Y93" s="262"/>
      <c r="Z93" s="263"/>
      <c r="AA93" s="111">
        <f>M93-J93</f>
        <v>-431.30760849827539</v>
      </c>
      <c r="AB93" s="103">
        <f>M93/J93</f>
        <v>0.86822254552451106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2705.7289284115745</v>
      </c>
      <c r="N106" s="139">
        <f t="shared" ref="N106:N111" si="41">M106/L106</f>
        <v>216.45831427292597</v>
      </c>
      <c r="O106" s="140">
        <f t="shared" ref="O106:O111" si="42">L106-I106</f>
        <v>0</v>
      </c>
      <c r="P106" s="141">
        <f t="shared" ref="P106:P111" si="43">N106-K106</f>
        <v>-34.461685727074013</v>
      </c>
      <c r="Q106" s="142">
        <f t="shared" ref="Q106:Q111" si="44">N106/K106</f>
        <v>0.86265867317442202</v>
      </c>
      <c r="R106" s="278"/>
      <c r="S106" s="143">
        <f>S90</f>
        <v>0.25</v>
      </c>
      <c r="T106" s="144">
        <f>INDEX(T90:T105,COUNTA(T90:T105))</f>
        <v>0.56527777777777777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-430.77107158842546</v>
      </c>
      <c r="AB106" s="142">
        <f t="shared" ref="AB106:AB111" si="46">M106/J106</f>
        <v>0.86265867317442202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764</v>
      </c>
      <c r="G107" s="159">
        <f t="shared" ref="G107:G111" si="47">E107*F107</f>
        <v>20345.32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2209.1566265060278</v>
      </c>
      <c r="N107" s="163">
        <f t="shared" si="41"/>
        <v>368.19277108433795</v>
      </c>
      <c r="O107" s="165">
        <f t="shared" si="42"/>
        <v>0</v>
      </c>
      <c r="P107" s="166">
        <f t="shared" si="43"/>
        <v>-65.140562248995366</v>
      </c>
      <c r="Q107" s="152">
        <f t="shared" si="44"/>
        <v>0.84967562557924148</v>
      </c>
      <c r="R107" s="276">
        <f>Q123</f>
        <v>0.85612262896026059</v>
      </c>
      <c r="S107" s="193">
        <v>0.31892361111111112</v>
      </c>
      <c r="T107" s="194">
        <v>0.33333333333333331</v>
      </c>
      <c r="U107" s="169"/>
      <c r="V107" s="170">
        <v>20.749999999999964</v>
      </c>
      <c r="W107" s="168"/>
      <c r="X107" s="171"/>
      <c r="Y107" s="279"/>
      <c r="Z107" s="280"/>
      <c r="AA107" s="109">
        <f t="shared" si="45"/>
        <v>-390.84337349397219</v>
      </c>
      <c r="AB107" s="152">
        <f t="shared" si="46"/>
        <v>0.84967562557924148</v>
      </c>
      <c r="AC107" s="267">
        <f>AB123</f>
        <v>0.85612262896026059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1925</v>
      </c>
      <c r="G108" s="95">
        <f t="shared" si="47"/>
        <v>58905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2243.4444804143686</v>
      </c>
      <c r="N108" s="99">
        <f t="shared" si="41"/>
        <v>373.90741340239475</v>
      </c>
      <c r="O108" s="101">
        <f t="shared" si="42"/>
        <v>0</v>
      </c>
      <c r="P108" s="102">
        <f t="shared" si="43"/>
        <v>-59.425919930938562</v>
      </c>
      <c r="Q108" s="103">
        <f t="shared" si="44"/>
        <v>0.86286326169783412</v>
      </c>
      <c r="R108" s="277"/>
      <c r="S108" s="1">
        <v>0.33680555555555547</v>
      </c>
      <c r="T108" s="2">
        <v>0.37255787037037036</v>
      </c>
      <c r="U108" s="104">
        <v>4.9999999999999023</v>
      </c>
      <c r="V108" s="105">
        <v>51.483333333333441</v>
      </c>
      <c r="W108" s="106"/>
      <c r="X108" s="113"/>
      <c r="Y108" s="262"/>
      <c r="Z108" s="263"/>
      <c r="AA108" s="111">
        <f t="shared" si="45"/>
        <v>-356.55551958563137</v>
      </c>
      <c r="AB108" s="103">
        <f t="shared" si="46"/>
        <v>0.86286326169783412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1850</v>
      </c>
      <c r="G109" s="95">
        <f t="shared" si="47"/>
        <v>45750.5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2227.4247491638794</v>
      </c>
      <c r="N109" s="99">
        <f t="shared" si="41"/>
        <v>371.23745819397988</v>
      </c>
      <c r="O109" s="101">
        <f t="shared" si="42"/>
        <v>0</v>
      </c>
      <c r="P109" s="102">
        <f t="shared" si="43"/>
        <v>-62.095875139353438</v>
      </c>
      <c r="Q109" s="103">
        <f t="shared" si="44"/>
        <v>0.85670182660149208</v>
      </c>
      <c r="R109" s="277"/>
      <c r="S109" s="1">
        <v>0.37650462962962961</v>
      </c>
      <c r="T109" s="2">
        <v>0.41111111111111109</v>
      </c>
      <c r="U109" s="104">
        <v>5.6833333333333158</v>
      </c>
      <c r="V109" s="105">
        <v>49.833333333333343</v>
      </c>
      <c r="W109" s="106"/>
      <c r="X109" s="107"/>
      <c r="Y109" s="262"/>
      <c r="Z109" s="263"/>
      <c r="AA109" s="111">
        <f t="shared" si="45"/>
        <v>-372.57525083612063</v>
      </c>
      <c r="AB109" s="103">
        <f t="shared" si="46"/>
        <v>0.85670182660149208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1393</v>
      </c>
      <c r="G110" s="95">
        <f t="shared" si="47"/>
        <v>34741.42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2223.8580931263855</v>
      </c>
      <c r="N110" s="99">
        <f t="shared" si="41"/>
        <v>370.64301552106423</v>
      </c>
      <c r="O110" s="101">
        <f t="shared" si="42"/>
        <v>0</v>
      </c>
      <c r="P110" s="102">
        <f t="shared" si="43"/>
        <v>-62.690317812269086</v>
      </c>
      <c r="Q110" s="103">
        <f t="shared" si="44"/>
        <v>0.85533003581784062</v>
      </c>
      <c r="R110" s="277"/>
      <c r="S110" s="1">
        <v>0.41626157407407405</v>
      </c>
      <c r="T110" s="2">
        <v>0.44236111111111109</v>
      </c>
      <c r="U110" s="104">
        <v>7.4166666666666536</v>
      </c>
      <c r="V110" s="105">
        <v>37.583333333333343</v>
      </c>
      <c r="W110" s="106"/>
      <c r="X110" s="113"/>
      <c r="Y110" s="262"/>
      <c r="Z110" s="263"/>
      <c r="AA110" s="111">
        <f t="shared" si="45"/>
        <v>-376.14190687361452</v>
      </c>
      <c r="AB110" s="103">
        <f t="shared" si="46"/>
        <v>0.85533003581784062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1741</v>
      </c>
      <c r="G111" s="95">
        <f t="shared" si="47"/>
        <v>43054.93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2225.7102272727261</v>
      </c>
      <c r="N111" s="99">
        <f t="shared" si="41"/>
        <v>370.95170454545433</v>
      </c>
      <c r="O111" s="101">
        <f t="shared" si="42"/>
        <v>0</v>
      </c>
      <c r="P111" s="102">
        <f t="shared" si="43"/>
        <v>-62.381628787878981</v>
      </c>
      <c r="Q111" s="103">
        <f t="shared" si="44"/>
        <v>0.85604239510489466</v>
      </c>
      <c r="R111" s="277"/>
      <c r="S111" s="1">
        <v>0.44518518518518518</v>
      </c>
      <c r="T111" s="2">
        <v>0.4777777777777778</v>
      </c>
      <c r="U111" s="104">
        <v>4.0666666666666895</v>
      </c>
      <c r="V111" s="105">
        <v>46.933333333333366</v>
      </c>
      <c r="W111" s="106"/>
      <c r="X111" s="113"/>
      <c r="Y111" s="262"/>
      <c r="Z111" s="263"/>
      <c r="AA111" s="111">
        <f t="shared" si="45"/>
        <v>-374.28977272727388</v>
      </c>
      <c r="AB111" s="103">
        <f t="shared" si="46"/>
        <v>0.85604239510489466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2600</v>
      </c>
      <c r="K123" s="139">
        <f t="shared" ref="K123" si="49">J123/I123</f>
        <v>433.33333333333331</v>
      </c>
      <c r="L123" s="137">
        <f t="shared" ref="L123:M123" si="50">AVERAGE(L107:L122)</f>
        <v>6</v>
      </c>
      <c r="M123" s="138">
        <f t="shared" si="50"/>
        <v>2225.9188352966776</v>
      </c>
      <c r="N123" s="139">
        <f>M123/L123</f>
        <v>370.98647254944626</v>
      </c>
      <c r="O123" s="140">
        <f>L123-I123</f>
        <v>0</v>
      </c>
      <c r="P123" s="141">
        <f>N123-K123</f>
        <v>-62.346860783887053</v>
      </c>
      <c r="Q123" s="142">
        <f>N123/K123</f>
        <v>0.85612262896026059</v>
      </c>
      <c r="R123" s="278"/>
      <c r="S123" s="143">
        <f>S107</f>
        <v>0.31892361111111112</v>
      </c>
      <c r="T123" s="144">
        <f>INDEX(T107:T122,COUNTA(T107:T122))</f>
        <v>0.4777777777777778</v>
      </c>
      <c r="U123" s="145"/>
      <c r="V123" s="156"/>
      <c r="W123" s="135"/>
      <c r="X123" s="139"/>
      <c r="Y123" s="265"/>
      <c r="Z123" s="266"/>
      <c r="AA123" s="157">
        <f>M123-J123</f>
        <v>-374.08116470332243</v>
      </c>
      <c r="AB123" s="142">
        <f>M123/J123</f>
        <v>0.85612262896026059</v>
      </c>
      <c r="AC123" s="269"/>
    </row>
    <row r="124" spans="1:29" ht="15.75" customHeight="1">
      <c r="A124" s="281" t="s">
        <v>204</v>
      </c>
      <c r="B124" s="183" t="s">
        <v>169</v>
      </c>
      <c r="C124" s="274" t="s">
        <v>206</v>
      </c>
      <c r="D124" s="275"/>
      <c r="E124" s="158">
        <v>44.3</v>
      </c>
      <c r="F124" s="87">
        <v>1851</v>
      </c>
      <c r="G124" s="159">
        <f t="shared" ref="G124:G126" si="51">E124*F124</f>
        <v>81999.299999999988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1717.4226804123714</v>
      </c>
      <c r="N124" s="163">
        <f>M124/L124</f>
        <v>101.02486355366891</v>
      </c>
      <c r="O124" s="165">
        <f>L124-I124</f>
        <v>0</v>
      </c>
      <c r="P124" s="166">
        <f>N124-K124</f>
        <v>-16.622195269860498</v>
      </c>
      <c r="Q124" s="152">
        <f>N124/K124</f>
        <v>0.85871134020618578</v>
      </c>
      <c r="R124" s="276">
        <f>Q140</f>
        <v>0.85782530526604106</v>
      </c>
      <c r="S124" s="167">
        <v>0.70856481481481481</v>
      </c>
      <c r="T124" s="168">
        <v>0.75347222222222221</v>
      </c>
      <c r="U124" s="169"/>
      <c r="V124" s="170">
        <v>64.666666666666657</v>
      </c>
      <c r="W124" s="168"/>
      <c r="X124" s="171"/>
      <c r="Y124" s="279"/>
      <c r="Z124" s="280"/>
      <c r="AA124" s="109">
        <f>M124-J124</f>
        <v>-282.57731958762861</v>
      </c>
      <c r="AB124" s="152">
        <f>M124/J124</f>
        <v>0.85871134020618567</v>
      </c>
      <c r="AC124" s="267">
        <f>AB140</f>
        <v>0.85782530526604117</v>
      </c>
    </row>
    <row r="125" spans="1:29" ht="15.75" customHeight="1">
      <c r="A125" s="282"/>
      <c r="B125" s="153" t="s">
        <v>169</v>
      </c>
      <c r="C125" s="260" t="s">
        <v>201</v>
      </c>
      <c r="D125" s="261"/>
      <c r="E125" s="93">
        <v>50.67</v>
      </c>
      <c r="F125" s="94">
        <v>804</v>
      </c>
      <c r="G125" s="95">
        <f t="shared" si="51"/>
        <v>40738.68</v>
      </c>
      <c r="H125" s="96"/>
      <c r="I125" s="97">
        <v>22</v>
      </c>
      <c r="J125" s="98">
        <v>2000</v>
      </c>
      <c r="K125" s="99">
        <f t="shared" ref="K125:K126" si="52">J125/I125</f>
        <v>90.909090909090907</v>
      </c>
      <c r="L125" s="100">
        <v>22</v>
      </c>
      <c r="M125" s="98">
        <f>F125/V125*60</f>
        <v>1704.5936395759652</v>
      </c>
      <c r="N125" s="99">
        <f>M125/L125</f>
        <v>77.481529071634782</v>
      </c>
      <c r="O125" s="101">
        <f>L125-I125</f>
        <v>0</v>
      </c>
      <c r="P125" s="102">
        <f>N125-K125</f>
        <v>-13.427561837456125</v>
      </c>
      <c r="Q125" s="103">
        <f>N125/K125</f>
        <v>0.85229681978798266</v>
      </c>
      <c r="R125" s="277"/>
      <c r="S125" s="1">
        <v>0.75624999999999998</v>
      </c>
      <c r="T125" s="2">
        <v>0.77590277777777783</v>
      </c>
      <c r="U125" s="104">
        <v>3.9999999999999858</v>
      </c>
      <c r="V125" s="105">
        <v>28.300000000000107</v>
      </c>
      <c r="W125" s="106"/>
      <c r="X125" s="107"/>
      <c r="Y125" s="262"/>
      <c r="Z125" s="263"/>
      <c r="AA125" s="111">
        <f>M125-J125</f>
        <v>-295.4063604240348</v>
      </c>
      <c r="AB125" s="103">
        <f>M125/J125</f>
        <v>0.85229681978798255</v>
      </c>
      <c r="AC125" s="268"/>
    </row>
    <row r="126" spans="1:29" ht="15.75" customHeight="1">
      <c r="A126" s="282"/>
      <c r="B126" s="153" t="s">
        <v>169</v>
      </c>
      <c r="C126" s="260" t="s">
        <v>203</v>
      </c>
      <c r="D126" s="261"/>
      <c r="E126" s="93">
        <v>47.6</v>
      </c>
      <c r="F126" s="94">
        <v>2229</v>
      </c>
      <c r="G126" s="95">
        <f t="shared" si="51"/>
        <v>106100.40000000001</v>
      </c>
      <c r="H126" s="96"/>
      <c r="I126" s="97">
        <v>23</v>
      </c>
      <c r="J126" s="98">
        <v>2000</v>
      </c>
      <c r="K126" s="99">
        <f t="shared" si="52"/>
        <v>86.956521739130437</v>
      </c>
      <c r="L126" s="100">
        <v>23</v>
      </c>
      <c r="M126" s="98">
        <f>F126/V126*60</f>
        <v>1724.93551160791</v>
      </c>
      <c r="N126" s="99">
        <f>M126/L126</f>
        <v>74.997196156865655</v>
      </c>
      <c r="O126" s="101">
        <f>L126-I126</f>
        <v>0</v>
      </c>
      <c r="P126" s="102">
        <f>N126-K126</f>
        <v>-11.959325582264782</v>
      </c>
      <c r="Q126" s="103">
        <f>N126/K126</f>
        <v>0.86246775580395496</v>
      </c>
      <c r="R126" s="277"/>
      <c r="S126" s="1">
        <v>0.78087962962962965</v>
      </c>
      <c r="T126" s="2">
        <v>0.83472222222222225</v>
      </c>
      <c r="U126" s="104">
        <v>7.1666666666666146</v>
      </c>
      <c r="V126" s="105">
        <v>77.53333333333336</v>
      </c>
      <c r="W126" s="106"/>
      <c r="X126" s="107"/>
      <c r="Y126" s="262"/>
      <c r="Z126" s="263"/>
      <c r="AA126" s="111">
        <f>M126-J126</f>
        <v>-275.06448839208997</v>
      </c>
      <c r="AB126" s="103">
        <f>M126/J126</f>
        <v>0.86246775580395496</v>
      </c>
      <c r="AC126" s="268"/>
    </row>
    <row r="127" spans="1:29" ht="15.75" customHeight="1">
      <c r="A127" s="282"/>
      <c r="B127" s="153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153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153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153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17"/>
      <c r="T130" s="118"/>
      <c r="U130" s="104"/>
      <c r="V130" s="105"/>
      <c r="W130" s="118"/>
      <c r="X130" s="190"/>
      <c r="Y130" s="262"/>
      <c r="Z130" s="263"/>
      <c r="AA130" s="111"/>
      <c r="AB130" s="103"/>
      <c r="AC130" s="268"/>
    </row>
    <row r="131" spans="1:29" ht="15.75" customHeight="1">
      <c r="A131" s="282"/>
      <c r="B131" s="153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17"/>
      <c r="T131" s="118"/>
      <c r="U131" s="104"/>
      <c r="V131" s="105"/>
      <c r="W131" s="118"/>
      <c r="X131" s="190"/>
      <c r="Y131" s="262"/>
      <c r="Z131" s="263"/>
      <c r="AA131" s="111"/>
      <c r="AB131" s="103"/>
      <c r="AC131" s="268"/>
    </row>
    <row r="132" spans="1:29" ht="15.75" customHeight="1">
      <c r="A132" s="282"/>
      <c r="B132" s="153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17"/>
      <c r="T132" s="118"/>
      <c r="U132" s="104"/>
      <c r="V132" s="105"/>
      <c r="W132" s="118"/>
      <c r="X132" s="190"/>
      <c r="Y132" s="262"/>
      <c r="Z132" s="263"/>
      <c r="AA132" s="111"/>
      <c r="AB132" s="103"/>
      <c r="AC132" s="268"/>
    </row>
    <row r="133" spans="1:29" ht="15.75" customHeight="1">
      <c r="A133" s="282"/>
      <c r="B133" s="153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17"/>
      <c r="T133" s="118"/>
      <c r="U133" s="104"/>
      <c r="V133" s="105"/>
      <c r="W133" s="118"/>
      <c r="X133" s="190"/>
      <c r="Y133" s="262"/>
      <c r="Z133" s="263"/>
      <c r="AA133" s="111"/>
      <c r="AB133" s="103"/>
      <c r="AC133" s="268"/>
    </row>
    <row r="134" spans="1:29" ht="15.75" customHeight="1">
      <c r="A134" s="282"/>
      <c r="B134" s="153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17"/>
      <c r="T134" s="118"/>
      <c r="U134" s="104"/>
      <c r="V134" s="105"/>
      <c r="W134" s="118"/>
      <c r="X134" s="190"/>
      <c r="Y134" s="262"/>
      <c r="Z134" s="263"/>
      <c r="AA134" s="111"/>
      <c r="AB134" s="103"/>
      <c r="AC134" s="268"/>
    </row>
    <row r="135" spans="1:29" ht="15.75" customHeight="1">
      <c r="A135" s="282"/>
      <c r="B135" s="153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17"/>
      <c r="T135" s="118"/>
      <c r="U135" s="104"/>
      <c r="V135" s="105"/>
      <c r="W135" s="118"/>
      <c r="X135" s="190"/>
      <c r="Y135" s="262"/>
      <c r="Z135" s="263"/>
      <c r="AA135" s="111"/>
      <c r="AB135" s="103"/>
      <c r="AC135" s="268"/>
    </row>
    <row r="136" spans="1:29" ht="15.75" customHeight="1">
      <c r="A136" s="282"/>
      <c r="B136" s="153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17"/>
      <c r="T136" s="118"/>
      <c r="U136" s="104"/>
      <c r="V136" s="105"/>
      <c r="W136" s="118"/>
      <c r="X136" s="190"/>
      <c r="Y136" s="262"/>
      <c r="Z136" s="263"/>
      <c r="AA136" s="111"/>
      <c r="AB136" s="103"/>
      <c r="AC136" s="268"/>
    </row>
    <row r="137" spans="1:29" ht="15.75" customHeight="1">
      <c r="A137" s="282"/>
      <c r="B137" s="153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17"/>
      <c r="T137" s="118"/>
      <c r="U137" s="104"/>
      <c r="V137" s="105"/>
      <c r="W137" s="118"/>
      <c r="X137" s="190"/>
      <c r="Y137" s="262"/>
      <c r="Z137" s="263"/>
      <c r="AA137" s="111"/>
      <c r="AB137" s="103"/>
      <c r="AC137" s="268"/>
    </row>
    <row r="138" spans="1:29" ht="15.75" customHeight="1">
      <c r="A138" s="282"/>
      <c r="B138" s="153"/>
      <c r="C138" s="260"/>
      <c r="D138" s="261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17"/>
      <c r="T138" s="118"/>
      <c r="U138" s="104"/>
      <c r="V138" s="105"/>
      <c r="W138" s="118"/>
      <c r="X138" s="190"/>
      <c r="Y138" s="262"/>
      <c r="Z138" s="263"/>
      <c r="AA138" s="111"/>
      <c r="AB138" s="103"/>
      <c r="AC138" s="268"/>
    </row>
    <row r="139" spans="1:29" ht="15.75" customHeight="1">
      <c r="A139" s="282"/>
      <c r="B139" s="153"/>
      <c r="C139" s="260"/>
      <c r="D139" s="261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20.666666666666668</v>
      </c>
      <c r="J140" s="138">
        <f t="shared" si="53"/>
        <v>2000</v>
      </c>
      <c r="K140" s="139">
        <f t="shared" ref="K140" si="54">J140/I140</f>
        <v>96.774193548387089</v>
      </c>
      <c r="L140" s="137">
        <f t="shared" ref="L140:M140" si="55">AVERAGE(L124:L139)</f>
        <v>20.666666666666668</v>
      </c>
      <c r="M140" s="138">
        <f t="shared" si="55"/>
        <v>1715.6506105320823</v>
      </c>
      <c r="N140" s="139">
        <f>M140/L140</f>
        <v>83.015352122520099</v>
      </c>
      <c r="O140" s="140">
        <f>L140-I140</f>
        <v>0</v>
      </c>
      <c r="P140" s="141">
        <f>N140-K140</f>
        <v>-13.75884142586699</v>
      </c>
      <c r="Q140" s="142">
        <f>N140/K140</f>
        <v>0.85782530526604106</v>
      </c>
      <c r="R140" s="278"/>
      <c r="S140" s="143">
        <f>S124</f>
        <v>0.70856481481481481</v>
      </c>
      <c r="T140" s="144">
        <f>INDEX(T124:T139,COUNTA(T124:T139))</f>
        <v>0.83472222222222225</v>
      </c>
      <c r="U140" s="145"/>
      <c r="V140" s="156"/>
      <c r="W140" s="135"/>
      <c r="X140" s="139"/>
      <c r="Y140" s="265"/>
      <c r="Z140" s="266"/>
      <c r="AA140" s="157">
        <f>M140-J140</f>
        <v>-284.34938946791772</v>
      </c>
      <c r="AB140" s="142">
        <f>M140/J140</f>
        <v>0.85782530526604117</v>
      </c>
      <c r="AC140" s="269"/>
    </row>
    <row r="141" spans="1:29" ht="15.75" customHeight="1">
      <c r="A141" s="270" t="s">
        <v>210</v>
      </c>
      <c r="B141" s="183" t="s">
        <v>169</v>
      </c>
      <c r="C141" s="274" t="s">
        <v>223</v>
      </c>
      <c r="D141" s="275"/>
      <c r="E141" s="158">
        <v>50.67</v>
      </c>
      <c r="F141" s="169">
        <v>5577</v>
      </c>
      <c r="G141" s="159">
        <f t="shared" ref="G141" si="56">E141*F141</f>
        <v>282586.59000000003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1679.3977415307406</v>
      </c>
      <c r="N141" s="163">
        <f>M141/L141</f>
        <v>83.969887076537034</v>
      </c>
      <c r="O141" s="165">
        <f>L141-I141</f>
        <v>0</v>
      </c>
      <c r="P141" s="166">
        <f>N141-K141</f>
        <v>-16.030112923462966</v>
      </c>
      <c r="Q141" s="152">
        <f>N141/K141</f>
        <v>0.83969887076537031</v>
      </c>
      <c r="R141" s="276">
        <f>Q157</f>
        <v>0.83969887076537031</v>
      </c>
      <c r="S141" s="167">
        <v>0.70833333333333337</v>
      </c>
      <c r="T141" s="168">
        <v>0.84670138888888891</v>
      </c>
      <c r="U141" s="169"/>
      <c r="V141" s="170">
        <v>199.24999999999997</v>
      </c>
      <c r="W141" s="87"/>
      <c r="X141" s="88"/>
      <c r="Y141" s="279"/>
      <c r="Z141" s="280"/>
      <c r="AA141" s="109">
        <f>M141-J141</f>
        <v>-320.60225846925937</v>
      </c>
      <c r="AB141" s="152">
        <f>M141/J141</f>
        <v>0.83969887076537031</v>
      </c>
      <c r="AC141" s="352">
        <f>AB157</f>
        <v>0.83969887076537031</v>
      </c>
    </row>
    <row r="142" spans="1:29" ht="15.75" customHeight="1">
      <c r="A142" s="271"/>
      <c r="B142" s="153"/>
      <c r="C142" s="260"/>
      <c r="D142" s="261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94"/>
    </row>
    <row r="143" spans="1:29" ht="15.75" customHeight="1">
      <c r="A143" s="271"/>
      <c r="B143" s="153"/>
      <c r="C143" s="260"/>
      <c r="D143" s="261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94"/>
    </row>
    <row r="144" spans="1:29" ht="15.75" customHeight="1">
      <c r="A144" s="271"/>
      <c r="B144" s="153"/>
      <c r="C144" s="260"/>
      <c r="D144" s="261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94"/>
    </row>
    <row r="145" spans="1:29" ht="15.75" customHeight="1">
      <c r="A145" s="272"/>
      <c r="B145" s="153"/>
      <c r="C145" s="260"/>
      <c r="D145" s="261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94"/>
    </row>
    <row r="146" spans="1:29" ht="15.75" customHeight="1">
      <c r="A146" s="272"/>
      <c r="B146" s="153"/>
      <c r="C146" s="260"/>
      <c r="D146" s="261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94"/>
    </row>
    <row r="147" spans="1:29" ht="15.75" customHeight="1">
      <c r="A147" s="272"/>
      <c r="B147" s="153"/>
      <c r="C147" s="260"/>
      <c r="D147" s="261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94"/>
    </row>
    <row r="148" spans="1:29" ht="15.75" customHeight="1">
      <c r="A148" s="272"/>
      <c r="B148" s="153"/>
      <c r="C148" s="260"/>
      <c r="D148" s="261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94"/>
    </row>
    <row r="149" spans="1:29" ht="15.75" customHeight="1">
      <c r="A149" s="272"/>
      <c r="B149" s="153"/>
      <c r="C149" s="260"/>
      <c r="D149" s="261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94"/>
    </row>
    <row r="150" spans="1:29" ht="15.75" customHeight="1">
      <c r="A150" s="272"/>
      <c r="B150" s="153"/>
      <c r="C150" s="260"/>
      <c r="D150" s="261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94"/>
    </row>
    <row r="151" spans="1:29" ht="15.75" customHeight="1">
      <c r="A151" s="272"/>
      <c r="B151" s="153"/>
      <c r="C151" s="260"/>
      <c r="D151" s="261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07"/>
      <c r="Y151" s="262"/>
      <c r="Z151" s="263"/>
      <c r="AA151" s="111"/>
      <c r="AB151" s="103"/>
      <c r="AC151" s="294"/>
    </row>
    <row r="152" spans="1:29" ht="15.75" customHeight="1">
      <c r="A152" s="272"/>
      <c r="B152" s="153"/>
      <c r="C152" s="260"/>
      <c r="D152" s="261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07"/>
      <c r="Y152" s="262"/>
      <c r="Z152" s="263"/>
      <c r="AA152" s="111"/>
      <c r="AB152" s="103"/>
      <c r="AC152" s="294"/>
    </row>
    <row r="153" spans="1:29" ht="15.75" customHeight="1">
      <c r="A153" s="272"/>
      <c r="B153" s="153"/>
      <c r="C153" s="260"/>
      <c r="D153" s="261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07"/>
      <c r="Y153" s="262"/>
      <c r="Z153" s="263"/>
      <c r="AA153" s="111"/>
      <c r="AB153" s="103"/>
      <c r="AC153" s="294"/>
    </row>
    <row r="154" spans="1:29" ht="15.75" customHeight="1">
      <c r="A154" s="272"/>
      <c r="B154" s="153"/>
      <c r="C154" s="260"/>
      <c r="D154" s="261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84"/>
      <c r="X154" s="185"/>
      <c r="Y154" s="262"/>
      <c r="Z154" s="263"/>
      <c r="AA154" s="111"/>
      <c r="AB154" s="103"/>
      <c r="AC154" s="294"/>
    </row>
    <row r="155" spans="1:29" ht="15.75" customHeight="1">
      <c r="A155" s="272"/>
      <c r="B155" s="153"/>
      <c r="C155" s="260"/>
      <c r="D155" s="261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86"/>
      <c r="X155" s="187"/>
      <c r="Y155" s="262"/>
      <c r="Z155" s="263"/>
      <c r="AA155" s="111"/>
      <c r="AB155" s="103"/>
      <c r="AC155" s="294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"/>
      <c r="T156" s="2"/>
      <c r="U156" s="129"/>
      <c r="V156" s="105"/>
      <c r="W156" s="186"/>
      <c r="X156" s="187"/>
      <c r="Y156" s="262"/>
      <c r="Z156" s="263"/>
      <c r="AA156" s="111"/>
      <c r="AB156" s="103"/>
      <c r="AC156" s="294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7">AVERAGE(I141:I156)</f>
        <v>20</v>
      </c>
      <c r="J157" s="138">
        <f t="shared" si="57"/>
        <v>2000</v>
      </c>
      <c r="K157" s="139">
        <f t="shared" ref="K157" si="58">J157/I157</f>
        <v>100</v>
      </c>
      <c r="L157" s="137">
        <f t="shared" ref="L157:M157" si="59">AVERAGE(L141:L156)</f>
        <v>20</v>
      </c>
      <c r="M157" s="138">
        <f t="shared" si="59"/>
        <v>1679.3977415307406</v>
      </c>
      <c r="N157" s="139">
        <f>M157/L157</f>
        <v>83.969887076537034</v>
      </c>
      <c r="O157" s="140">
        <f>L157-I157</f>
        <v>0</v>
      </c>
      <c r="P157" s="141">
        <f>N157-K157</f>
        <v>-16.030112923462966</v>
      </c>
      <c r="Q157" s="142">
        <f>N157/K157</f>
        <v>0.83969887076537031</v>
      </c>
      <c r="R157" s="278"/>
      <c r="S157" s="143">
        <f>S141</f>
        <v>0.70833333333333337</v>
      </c>
      <c r="T157" s="144">
        <f>INDEX(T141:T156,COUNTA(T141:T156))</f>
        <v>0.84670138888888891</v>
      </c>
      <c r="U157" s="145"/>
      <c r="V157" s="156"/>
      <c r="W157" s="188"/>
      <c r="X157" s="189"/>
      <c r="Y157" s="265"/>
      <c r="Z157" s="266"/>
      <c r="AA157" s="157">
        <f>M157-J157</f>
        <v>-320.60225846925937</v>
      </c>
      <c r="AB157" s="142">
        <f>M157/J157</f>
        <v>0.83969887076537031</v>
      </c>
      <c r="AC157" s="295"/>
    </row>
    <row r="158" spans="1:29" ht="15.75" customHeight="1">
      <c r="A158" s="281" t="s">
        <v>215</v>
      </c>
      <c r="B158" s="183" t="s">
        <v>169</v>
      </c>
      <c r="C158" s="274" t="s">
        <v>205</v>
      </c>
      <c r="D158" s="275"/>
      <c r="E158" s="158">
        <v>56.79</v>
      </c>
      <c r="F158" s="87">
        <v>2132</v>
      </c>
      <c r="G158" s="159">
        <f t="shared" ref="G158:G159" si="60">E158*F158</f>
        <v>121076.28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1722.828282828284</v>
      </c>
      <c r="N158" s="163">
        <f>M158/L158</f>
        <v>74.905577514273219</v>
      </c>
      <c r="O158" s="165">
        <f>L158-I158</f>
        <v>0</v>
      </c>
      <c r="P158" s="166">
        <f>N158-K158</f>
        <v>-12.050944224857219</v>
      </c>
      <c r="Q158" s="152">
        <f>N158/K158</f>
        <v>0.86141414141414197</v>
      </c>
      <c r="R158" s="276">
        <f>Q174</f>
        <v>0.85981154831901241</v>
      </c>
      <c r="S158" s="167">
        <v>0.70833333333333337</v>
      </c>
      <c r="T158" s="168">
        <v>0.75989583333333333</v>
      </c>
      <c r="U158" s="169"/>
      <c r="V158" s="170">
        <v>74.249999999999943</v>
      </c>
      <c r="W158" s="168"/>
      <c r="X158" s="171"/>
      <c r="Y158" s="279"/>
      <c r="Z158" s="280"/>
      <c r="AA158" s="109">
        <f>M158-J158</f>
        <v>-277.17171717171595</v>
      </c>
      <c r="AB158" s="152">
        <f>M158/J158</f>
        <v>0.86141414141414208</v>
      </c>
      <c r="AC158" s="267">
        <f>AB174</f>
        <v>0.85981154831901241</v>
      </c>
    </row>
    <row r="159" spans="1:29" ht="15.75" customHeight="1">
      <c r="A159" s="282"/>
      <c r="B159" s="153" t="s">
        <v>169</v>
      </c>
      <c r="C159" s="260" t="s">
        <v>202</v>
      </c>
      <c r="D159" s="261"/>
      <c r="E159" s="93">
        <v>56.87</v>
      </c>
      <c r="F159" s="94">
        <v>1725</v>
      </c>
      <c r="G159" s="95">
        <f t="shared" si="60"/>
        <v>98100.75</v>
      </c>
      <c r="H159" s="96"/>
      <c r="I159" s="97">
        <v>23</v>
      </c>
      <c r="J159" s="98">
        <v>2000</v>
      </c>
      <c r="K159" s="99">
        <f t="shared" ref="K159" si="61">J159/I159</f>
        <v>86.956521739130437</v>
      </c>
      <c r="L159" s="100">
        <v>23</v>
      </c>
      <c r="M159" s="98">
        <f>F159/V159*60</f>
        <v>1716.417910447766</v>
      </c>
      <c r="N159" s="99">
        <f>M159/L159</f>
        <v>74.626865671641994</v>
      </c>
      <c r="O159" s="101">
        <f>L159-I159</f>
        <v>0</v>
      </c>
      <c r="P159" s="102">
        <f>N159-K159</f>
        <v>-12.329656067488443</v>
      </c>
      <c r="Q159" s="103">
        <f>N159/K159</f>
        <v>0.85820895522388285</v>
      </c>
      <c r="R159" s="277"/>
      <c r="S159" s="1">
        <v>0.76388888888888895</v>
      </c>
      <c r="T159" s="2">
        <v>0.80576388888888884</v>
      </c>
      <c r="U159" s="104">
        <v>5.7500000000000995</v>
      </c>
      <c r="V159" s="105">
        <v>60.299999999999834</v>
      </c>
      <c r="W159" s="106"/>
      <c r="X159" s="107"/>
      <c r="Y159" s="262"/>
      <c r="Z159" s="263"/>
      <c r="AA159" s="111">
        <f>M159-J159</f>
        <v>-283.58208955223404</v>
      </c>
      <c r="AB159" s="103">
        <f>M159/J159</f>
        <v>0.85820895522388296</v>
      </c>
      <c r="AC159" s="268"/>
    </row>
    <row r="160" spans="1:29" ht="15.75" customHeight="1">
      <c r="A160" s="282"/>
      <c r="B160" s="153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07"/>
      <c r="Y160" s="262"/>
      <c r="Z160" s="263"/>
      <c r="AA160" s="111"/>
      <c r="AB160" s="103"/>
      <c r="AC160" s="268"/>
    </row>
    <row r="161" spans="1:29" ht="15.75" customHeight="1">
      <c r="A161" s="282"/>
      <c r="B161" s="153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07"/>
      <c r="Y161" s="262"/>
      <c r="Z161" s="263"/>
      <c r="AA161" s="111"/>
      <c r="AB161" s="103"/>
      <c r="AC161" s="268"/>
    </row>
    <row r="162" spans="1:29" ht="15.75" customHeight="1">
      <c r="A162" s="282"/>
      <c r="B162" s="153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153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153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17"/>
      <c r="T164" s="118"/>
      <c r="U164" s="104"/>
      <c r="V164" s="105"/>
      <c r="W164" s="118"/>
      <c r="X164" s="190"/>
      <c r="Y164" s="262"/>
      <c r="Z164" s="263"/>
      <c r="AA164" s="111"/>
      <c r="AB164" s="103"/>
      <c r="AC164" s="268"/>
    </row>
    <row r="165" spans="1:29" ht="15.75" customHeight="1">
      <c r="A165" s="282"/>
      <c r="B165" s="153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17"/>
      <c r="T165" s="118"/>
      <c r="U165" s="104"/>
      <c r="V165" s="105"/>
      <c r="W165" s="118"/>
      <c r="X165" s="190"/>
      <c r="Y165" s="262"/>
      <c r="Z165" s="263"/>
      <c r="AA165" s="111"/>
      <c r="AB165" s="103"/>
      <c r="AC165" s="268"/>
    </row>
    <row r="166" spans="1:29" ht="15.75" customHeight="1">
      <c r="A166" s="282"/>
      <c r="B166" s="153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17"/>
      <c r="T166" s="118"/>
      <c r="U166" s="104"/>
      <c r="V166" s="105"/>
      <c r="W166" s="118"/>
      <c r="X166" s="190"/>
      <c r="Y166" s="262"/>
      <c r="Z166" s="263"/>
      <c r="AA166" s="111"/>
      <c r="AB166" s="103"/>
      <c r="AC166" s="268"/>
    </row>
    <row r="167" spans="1:29" ht="15.75" customHeight="1">
      <c r="A167" s="282"/>
      <c r="B167" s="153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17"/>
      <c r="T167" s="118"/>
      <c r="U167" s="104"/>
      <c r="V167" s="105"/>
      <c r="W167" s="118"/>
      <c r="X167" s="190"/>
      <c r="Y167" s="262"/>
      <c r="Z167" s="263"/>
      <c r="AA167" s="111"/>
      <c r="AB167" s="103"/>
      <c r="AC167" s="268"/>
    </row>
    <row r="168" spans="1:29" ht="15.75" customHeight="1">
      <c r="A168" s="282"/>
      <c r="B168" s="153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17"/>
      <c r="T168" s="118"/>
      <c r="U168" s="104"/>
      <c r="V168" s="105"/>
      <c r="W168" s="118"/>
      <c r="X168" s="190"/>
      <c r="Y168" s="262"/>
      <c r="Z168" s="263"/>
      <c r="AA168" s="111"/>
      <c r="AB168" s="103"/>
      <c r="AC168" s="268"/>
    </row>
    <row r="169" spans="1:29" ht="15.75" customHeight="1">
      <c r="A169" s="282"/>
      <c r="B169" s="153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17"/>
      <c r="T169" s="118"/>
      <c r="U169" s="104"/>
      <c r="V169" s="105"/>
      <c r="W169" s="118"/>
      <c r="X169" s="190"/>
      <c r="Y169" s="262"/>
      <c r="Z169" s="263"/>
      <c r="AA169" s="111"/>
      <c r="AB169" s="103"/>
      <c r="AC169" s="268"/>
    </row>
    <row r="170" spans="1:29" ht="15.75" customHeight="1">
      <c r="A170" s="282"/>
      <c r="B170" s="153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17"/>
      <c r="T170" s="118"/>
      <c r="U170" s="104"/>
      <c r="V170" s="105"/>
      <c r="W170" s="118"/>
      <c r="X170" s="190"/>
      <c r="Y170" s="262"/>
      <c r="Z170" s="263"/>
      <c r="AA170" s="111"/>
      <c r="AB170" s="103"/>
      <c r="AC170" s="268"/>
    </row>
    <row r="171" spans="1:29" ht="15.75" customHeight="1">
      <c r="A171" s="282"/>
      <c r="B171" s="153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17"/>
      <c r="T171" s="118"/>
      <c r="U171" s="104"/>
      <c r="V171" s="105"/>
      <c r="W171" s="118"/>
      <c r="X171" s="190"/>
      <c r="Y171" s="262"/>
      <c r="Z171" s="263"/>
      <c r="AA171" s="111"/>
      <c r="AB171" s="103"/>
      <c r="AC171" s="268"/>
    </row>
    <row r="172" spans="1:29" ht="15.75" customHeight="1">
      <c r="A172" s="282"/>
      <c r="B172" s="153"/>
      <c r="C172" s="260"/>
      <c r="D172" s="261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17"/>
      <c r="T172" s="118"/>
      <c r="U172" s="104"/>
      <c r="V172" s="105"/>
      <c r="W172" s="118"/>
      <c r="X172" s="190"/>
      <c r="Y172" s="262"/>
      <c r="Z172" s="263"/>
      <c r="AA172" s="111"/>
      <c r="AB172" s="103"/>
      <c r="AC172" s="268"/>
    </row>
    <row r="173" spans="1:29" ht="15.75" customHeight="1">
      <c r="A173" s="282"/>
      <c r="B173" s="153"/>
      <c r="C173" s="260"/>
      <c r="D173" s="261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2">AVERAGE(I158:I173)</f>
        <v>23</v>
      </c>
      <c r="J174" s="138">
        <f t="shared" si="62"/>
        <v>2000</v>
      </c>
      <c r="K174" s="139">
        <f t="shared" ref="K174" si="63">J174/I174</f>
        <v>86.956521739130437</v>
      </c>
      <c r="L174" s="137">
        <f t="shared" ref="L174:M174" si="64">AVERAGE(L158:L173)</f>
        <v>23</v>
      </c>
      <c r="M174" s="138">
        <f t="shared" si="64"/>
        <v>1719.6230966380249</v>
      </c>
      <c r="N174" s="139">
        <f>M174/L174</f>
        <v>74.766221592957606</v>
      </c>
      <c r="O174" s="140">
        <f>L174-I174</f>
        <v>0</v>
      </c>
      <c r="P174" s="141">
        <f>N174-K174</f>
        <v>-12.190300146172831</v>
      </c>
      <c r="Q174" s="142">
        <f>N174/K174</f>
        <v>0.85981154831901241</v>
      </c>
      <c r="R174" s="278"/>
      <c r="S174" s="143">
        <f>S158</f>
        <v>0.70833333333333337</v>
      </c>
      <c r="T174" s="144">
        <f>INDEX(T158:T173,COUNTA(T158:T173))</f>
        <v>0.80576388888888884</v>
      </c>
      <c r="U174" s="145"/>
      <c r="V174" s="156"/>
      <c r="W174" s="135"/>
      <c r="X174" s="139"/>
      <c r="Y174" s="265"/>
      <c r="Z174" s="266"/>
      <c r="AA174" s="157">
        <f>M174-J174</f>
        <v>-280.37690336197511</v>
      </c>
      <c r="AB174" s="142">
        <f>M174/J174</f>
        <v>0.85981154831901241</v>
      </c>
      <c r="AC174" s="269"/>
    </row>
    <row r="176" spans="1:29">
      <c r="Y176" s="259" t="s">
        <v>150</v>
      </c>
      <c r="Z176" s="259"/>
    </row>
    <row r="177" spans="25:26">
      <c r="Y177" s="259" t="s">
        <v>151</v>
      </c>
      <c r="Z177" s="259"/>
    </row>
    <row r="178" spans="25:26">
      <c r="Y178" s="259" t="s">
        <v>152</v>
      </c>
      <c r="Z178" s="259"/>
    </row>
    <row r="179" spans="25:26">
      <c r="Y179" s="259" t="s">
        <v>153</v>
      </c>
      <c r="Z179" s="259"/>
    </row>
    <row r="180" spans="25:26">
      <c r="Y180" s="259" t="s">
        <v>154</v>
      </c>
      <c r="Z180" s="259"/>
    </row>
    <row r="181" spans="25:26">
      <c r="Y181" s="259" t="s">
        <v>155</v>
      </c>
      <c r="Z181" s="259"/>
    </row>
    <row r="182" spans="25:26">
      <c r="Y182" s="259" t="s">
        <v>156</v>
      </c>
      <c r="Z182" s="259"/>
    </row>
    <row r="183" spans="25:26">
      <c r="Y183" s="259" t="s">
        <v>157</v>
      </c>
      <c r="Z183" s="259"/>
    </row>
    <row r="184" spans="25:26">
      <c r="Y184" s="259" t="s">
        <v>158</v>
      </c>
      <c r="Z184" s="259"/>
    </row>
    <row r="185" spans="25:26">
      <c r="Y185" s="259" t="s">
        <v>159</v>
      </c>
      <c r="Z185" s="259"/>
    </row>
    <row r="186" spans="25:26">
      <c r="Y186" s="259" t="s">
        <v>160</v>
      </c>
      <c r="Z186" s="259"/>
    </row>
    <row r="187" spans="25:26">
      <c r="Y187" s="259" t="s">
        <v>161</v>
      </c>
      <c r="Z187" s="259"/>
    </row>
    <row r="188" spans="25:26">
      <c r="Y188" s="259" t="s">
        <v>162</v>
      </c>
      <c r="Z188" s="25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68" priority="3" operator="greaterThan">
      <formula>0</formula>
    </cfRule>
  </conditionalFormatting>
  <conditionalFormatting sqref="P5:P174 AA5:AA174">
    <cfRule type="cellIs" dxfId="67" priority="6" operator="lessThan">
      <formula>0</formula>
    </cfRule>
  </conditionalFormatting>
  <conditionalFormatting sqref="Q5:Q174 AB5:AB174">
    <cfRule type="cellIs" dxfId="66" priority="4" operator="greaterThan">
      <formula>1</formula>
    </cfRule>
    <cfRule type="cellIs" dxfId="65" priority="5" operator="lessThan">
      <formula>0.8</formula>
    </cfRule>
  </conditionalFormatting>
  <conditionalFormatting sqref="R5:R174 AC124:AC141">
    <cfRule type="cellIs" dxfId="64" priority="7" operator="lessThan">
      <formula>0.8</formula>
    </cfRule>
  </conditionalFormatting>
  <conditionalFormatting sqref="AC5:AC22 AC56:AC91">
    <cfRule type="cellIs" dxfId="63" priority="9" operator="lessThan">
      <formula>0.8</formula>
    </cfRule>
  </conditionalFormatting>
  <conditionalFormatting sqref="AC39">
    <cfRule type="cellIs" dxfId="62" priority="12" operator="lessThan">
      <formula>0.8</formula>
    </cfRule>
  </conditionalFormatting>
  <conditionalFormatting sqref="AC54">
    <cfRule type="cellIs" dxfId="61" priority="11" operator="lessThan">
      <formula>0.8</formula>
    </cfRule>
  </conditionalFormatting>
  <conditionalFormatting sqref="AC97:AC105">
    <cfRule type="cellIs" dxfId="60" priority="10" operator="lessThan">
      <formula>0.8</formula>
    </cfRule>
  </conditionalFormatting>
  <conditionalFormatting sqref="AC107:AC112">
    <cfRule type="cellIs" dxfId="59" priority="8" operator="lessThan">
      <formula>0.8</formula>
    </cfRule>
  </conditionalFormatting>
  <conditionalFormatting sqref="AC156">
    <cfRule type="cellIs" dxfId="58" priority="2" operator="lessThan">
      <formula>0.8</formula>
    </cfRule>
  </conditionalFormatting>
  <conditionalFormatting sqref="AC158:AC174">
    <cfRule type="cellIs" dxfId="57" priority="1" operator="lessThan">
      <formula>0.8</formula>
    </cfRule>
  </conditionalFormatting>
  <dataValidations count="1">
    <dataValidation type="list" allowBlank="1" showInputMessage="1" showErrorMessage="1" sqref="Y5:Z174" xr:uid="{54F203B0-DA5B-4B23-9854-F3ED5F405182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3019-9DF0-47B6-BB80-9BE7AA1A15ED}">
  <sheetPr>
    <tabColor theme="9" tint="0.59999389629810485"/>
  </sheetPr>
  <dimension ref="B1:AR36"/>
  <sheetViews>
    <sheetView zoomScale="70" zoomScaleNormal="70" workbookViewId="0">
      <selection activeCell="M13" sqref="M13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224</v>
      </c>
      <c r="D3" s="249"/>
      <c r="E3" s="7" t="s">
        <v>2</v>
      </c>
      <c r="F3" s="250">
        <f>'0902(18度C)'!D1+'0902(4度C)'!D1</f>
        <v>267176</v>
      </c>
      <c r="G3" s="251"/>
      <c r="H3" s="7" t="s">
        <v>3</v>
      </c>
      <c r="I3" s="252">
        <f>'0902(18度C)'!F1+'0902(4度C)'!F1</f>
        <v>8169292.4200000018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452.8624080614108</v>
      </c>
      <c r="F6" s="227" t="e">
        <f>AVERAGE(#REF!,D13:K13)</f>
        <v>#REF!</v>
      </c>
      <c r="G6" s="228">
        <f>AVERAGE(D13:K13)</f>
        <v>174.78704722767699</v>
      </c>
      <c r="H6" s="229"/>
      <c r="I6" s="228">
        <f>AVERAGE(L13:O13)</f>
        <v>94.576905095839166</v>
      </c>
      <c r="J6" s="229"/>
      <c r="K6" s="228">
        <f>AVERAGE(D27:O27)</f>
        <v>618.96541548593643</v>
      </c>
      <c r="L6" s="229"/>
      <c r="M6" s="228">
        <f>AVERAGE(P27:X27)</f>
        <v>762.63957185493939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387.26986098846606</v>
      </c>
      <c r="F7" s="231" t="e">
        <f>AVERAGE(#REF!,D14:K14)</f>
        <v>#REF!</v>
      </c>
      <c r="G7" s="218">
        <f>AVERAGE(D14:K14)</f>
        <v>150.44728804346363</v>
      </c>
      <c r="H7" s="219"/>
      <c r="I7" s="218">
        <f>AVERAGE(L14:O14)</f>
        <v>80.261857029341513</v>
      </c>
      <c r="J7" s="219"/>
      <c r="K7" s="218">
        <f>AVERAGE(D28:O28)</f>
        <v>527.53919205979048</v>
      </c>
      <c r="L7" s="219"/>
      <c r="M7" s="218">
        <f>AVERAGE(P28:X28)</f>
        <v>653.41931182065275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0.85700404629331728</v>
      </c>
      <c r="F8" s="223" t="e">
        <f>AVERAGE(D15:K15,#REF!)</f>
        <v>#REF!</v>
      </c>
      <c r="G8" s="224">
        <f>AVERAGE(D15:K15)</f>
        <v>0.86281798510860341</v>
      </c>
      <c r="H8" s="225"/>
      <c r="I8" s="224">
        <f>AVERAGE(L15:O15)</f>
        <v>0.84920704397063373</v>
      </c>
      <c r="J8" s="225"/>
      <c r="K8" s="224">
        <f>AVERAGE(D29:O29)</f>
        <v>0.85276751699136177</v>
      </c>
      <c r="L8" s="225"/>
      <c r="M8" s="224">
        <f>AVERAGE(P29:X29)</f>
        <v>0.85906223635577306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79.47019867549669</v>
      </c>
      <c r="F13" s="24">
        <v>82.10526315789474</v>
      </c>
      <c r="G13" s="24">
        <v>84.507042253521121</v>
      </c>
      <c r="H13" s="24">
        <v>178.02197802197801</v>
      </c>
      <c r="I13" s="24">
        <v>250.92</v>
      </c>
      <c r="J13" s="24" t="s">
        <v>36</v>
      </c>
      <c r="K13" s="54">
        <v>433.33333333333331</v>
      </c>
      <c r="L13" s="23" t="s">
        <v>36</v>
      </c>
      <c r="M13" s="66">
        <v>96.774193548387089</v>
      </c>
      <c r="N13" s="24">
        <v>100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101.04791372310545</v>
      </c>
      <c r="E14" s="28">
        <v>68.216277925176783</v>
      </c>
      <c r="F14" s="28">
        <v>70.794437568554144</v>
      </c>
      <c r="G14" s="28">
        <v>73.169890032433571</v>
      </c>
      <c r="H14" s="28">
        <v>152.67938708795151</v>
      </c>
      <c r="I14" s="28">
        <v>216.35073560797449</v>
      </c>
      <c r="J14" s="28" t="s">
        <v>36</v>
      </c>
      <c r="K14" s="55">
        <v>370.87237435904939</v>
      </c>
      <c r="L14" s="27" t="s">
        <v>36</v>
      </c>
      <c r="M14" s="67">
        <v>82.976846177626584</v>
      </c>
      <c r="N14" s="28">
        <v>83.071076706544687</v>
      </c>
      <c r="O14" s="29">
        <v>74.737648203853283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0.8775213560164421</v>
      </c>
      <c r="E15" s="32">
        <f t="shared" si="0"/>
        <v>0.85838816389180783</v>
      </c>
      <c r="F15" s="32">
        <f t="shared" si="0"/>
        <v>0.86223994474521071</v>
      </c>
      <c r="G15" s="32">
        <f t="shared" si="0"/>
        <v>0.86584369871713063</v>
      </c>
      <c r="H15" s="32">
        <f t="shared" si="0"/>
        <v>0.85764347067923385</v>
      </c>
      <c r="I15" s="32">
        <f t="shared" si="0"/>
        <v>0.86222993626643751</v>
      </c>
      <c r="J15" s="32" t="s">
        <v>36</v>
      </c>
      <c r="K15" s="56">
        <f t="shared" ref="K15" si="1">K14/K13</f>
        <v>0.85585932544396015</v>
      </c>
      <c r="L15" s="31" t="s">
        <v>36</v>
      </c>
      <c r="M15" s="68">
        <f t="shared" ref="M15:O15" si="2">M14/M13</f>
        <v>0.85742741050214144</v>
      </c>
      <c r="N15" s="32">
        <f t="shared" si="2"/>
        <v>0.83071076706544689</v>
      </c>
      <c r="O15" s="33">
        <f t="shared" si="2"/>
        <v>0.85948295434431277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</v>
      </c>
      <c r="E16" s="2">
        <v>0.25011574074074072</v>
      </c>
      <c r="F16" s="2">
        <v>0.29166666666666669</v>
      </c>
      <c r="G16" s="2">
        <v>0.29166666666666669</v>
      </c>
      <c r="H16" s="2">
        <v>0.16694444444444445</v>
      </c>
      <c r="I16" s="2">
        <v>0.25</v>
      </c>
      <c r="J16" s="2" t="s">
        <v>36</v>
      </c>
      <c r="K16" s="3">
        <v>0.32037037037037036</v>
      </c>
      <c r="L16" s="1" t="s">
        <v>36</v>
      </c>
      <c r="M16" s="69">
        <v>0.7084259259259259</v>
      </c>
      <c r="N16" s="2">
        <v>0.70844907407407409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0.56666666666666665</v>
      </c>
      <c r="E17" s="2">
        <v>0.64722222222222225</v>
      </c>
      <c r="F17" s="2">
        <v>0.63611111111111107</v>
      </c>
      <c r="G17" s="2">
        <v>0.62592592592592589</v>
      </c>
      <c r="H17" s="2">
        <v>0.68989583333333337</v>
      </c>
      <c r="I17" s="2">
        <v>0.58333333333333337</v>
      </c>
      <c r="J17" s="2" t="s">
        <v>36</v>
      </c>
      <c r="K17" s="3">
        <v>0.48142361111111109</v>
      </c>
      <c r="L17" s="1" t="s">
        <v>36</v>
      </c>
      <c r="M17" s="69">
        <v>0.85005787037037039</v>
      </c>
      <c r="N17" s="2">
        <v>0.87291666666666667</v>
      </c>
      <c r="O17" s="4">
        <v>0.82094907407407403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25.166666666666668</v>
      </c>
      <c r="F18" s="35">
        <v>23.75</v>
      </c>
      <c r="G18" s="35">
        <v>23.666666666666668</v>
      </c>
      <c r="H18" s="35">
        <v>20.222222222222221</v>
      </c>
      <c r="I18" s="35">
        <v>12.5</v>
      </c>
      <c r="J18" s="35" t="s">
        <v>36</v>
      </c>
      <c r="K18" s="57">
        <v>6</v>
      </c>
      <c r="L18" s="34" t="s">
        <v>36</v>
      </c>
      <c r="M18" s="70">
        <v>20.666666666666668</v>
      </c>
      <c r="N18" s="35">
        <v>20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226.15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 t="s">
        <v>36</v>
      </c>
      <c r="L27" s="24" t="s">
        <v>36</v>
      </c>
      <c r="M27" s="24">
        <v>868.42105263157896</v>
      </c>
      <c r="N27" s="24">
        <v>1023.5294117647059</v>
      </c>
      <c r="O27" s="24">
        <v>845.4545454545455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860.86956521739125</v>
      </c>
    </row>
    <row r="28" spans="2:44" ht="39.6" customHeight="1">
      <c r="B28" s="206"/>
      <c r="C28" s="26" t="s">
        <v>37</v>
      </c>
      <c r="D28" s="28">
        <v>193.36859956725692</v>
      </c>
      <c r="E28" s="28" t="s">
        <v>36</v>
      </c>
      <c r="F28" s="28" t="s">
        <v>36</v>
      </c>
      <c r="G28" s="28">
        <v>223.56721832630876</v>
      </c>
      <c r="H28" s="28">
        <v>361.24313545605042</v>
      </c>
      <c r="I28" s="28" t="s">
        <v>36</v>
      </c>
      <c r="J28" s="28">
        <v>595.22248243559716</v>
      </c>
      <c r="K28" s="28" t="s">
        <v>36</v>
      </c>
      <c r="L28" s="28" t="s">
        <v>36</v>
      </c>
      <c r="M28" s="28">
        <v>748.25513832298464</v>
      </c>
      <c r="N28" s="28">
        <v>865.31605260865808</v>
      </c>
      <c r="O28" s="28">
        <v>705.80171770167681</v>
      </c>
      <c r="P28" s="27">
        <v>193.80432358443696</v>
      </c>
      <c r="Q28" s="28" t="s">
        <v>36</v>
      </c>
      <c r="R28" s="28" t="s">
        <v>36</v>
      </c>
      <c r="S28" s="28">
        <v>600.96109839816927</v>
      </c>
      <c r="T28" s="28">
        <v>716.44855574062797</v>
      </c>
      <c r="U28" s="28" t="s">
        <v>36</v>
      </c>
      <c r="V28" s="28">
        <v>669.01403068841933</v>
      </c>
      <c r="W28" s="28">
        <v>1006.1163933514262</v>
      </c>
      <c r="X28" s="29">
        <v>734.17146916083698</v>
      </c>
    </row>
    <row r="29" spans="2:44" ht="40.15" customHeight="1">
      <c r="B29" s="206"/>
      <c r="C29" s="30" t="s">
        <v>38</v>
      </c>
      <c r="D29" s="32">
        <f>D28/D27</f>
        <v>0.85504576417093481</v>
      </c>
      <c r="E29" s="32" t="s">
        <v>36</v>
      </c>
      <c r="F29" s="32" t="s">
        <v>36</v>
      </c>
      <c r="G29" s="32">
        <f>G28/G27</f>
        <v>0.85700767025085023</v>
      </c>
      <c r="H29" s="32">
        <f>H28/H27</f>
        <v>0.83363800489857798</v>
      </c>
      <c r="I29" s="32" t="s">
        <v>36</v>
      </c>
      <c r="J29" s="32">
        <f>J28/J27</f>
        <v>0.88181108508977357</v>
      </c>
      <c r="K29" s="32" t="s">
        <v>36</v>
      </c>
      <c r="L29" s="32" t="s">
        <v>36</v>
      </c>
      <c r="M29" s="32">
        <f>M28/M27</f>
        <v>0.86162712897798233</v>
      </c>
      <c r="N29" s="32">
        <f>N28/N27</f>
        <v>0.84542372956018319</v>
      </c>
      <c r="O29" s="32">
        <f>O28/O27</f>
        <v>0.83481923599123065</v>
      </c>
      <c r="P29" s="31">
        <f>P28/P27</f>
        <v>0.85506243480125843</v>
      </c>
      <c r="Q29" s="32" t="s">
        <v>36</v>
      </c>
      <c r="R29" s="32" t="s">
        <v>36</v>
      </c>
      <c r="S29" s="32">
        <f>S28/S27</f>
        <v>0.89031273836765823</v>
      </c>
      <c r="T29" s="32">
        <f>T28/T27</f>
        <v>0.85613349428125352</v>
      </c>
      <c r="U29" s="32" t="s">
        <v>36</v>
      </c>
      <c r="V29" s="32">
        <f>V28/V27</f>
        <v>0.86160897891690369</v>
      </c>
      <c r="W29" s="32">
        <f>W28/W27</f>
        <v>0.83843032779285509</v>
      </c>
      <c r="X29" s="33">
        <f>X28/X27</f>
        <v>0.85282544397470972</v>
      </c>
    </row>
    <row r="30" spans="2:44" ht="17.25" customHeight="1">
      <c r="B30" s="207" t="s">
        <v>39</v>
      </c>
      <c r="C30" s="15" t="s">
        <v>40</v>
      </c>
      <c r="D30" s="2">
        <v>0.38153935185185184</v>
      </c>
      <c r="E30" s="2" t="s">
        <v>36</v>
      </c>
      <c r="F30" s="2" t="s">
        <v>36</v>
      </c>
      <c r="G30" s="2">
        <v>0.3182638888888889</v>
      </c>
      <c r="H30" s="2">
        <v>0.25</v>
      </c>
      <c r="I30" s="2" t="s">
        <v>36</v>
      </c>
      <c r="J30" s="2">
        <v>0.25</v>
      </c>
      <c r="K30" s="2" t="s">
        <v>36</v>
      </c>
      <c r="L30" s="2" t="s">
        <v>36</v>
      </c>
      <c r="M30" s="2">
        <v>0.16666666666666666</v>
      </c>
      <c r="N30" s="2">
        <v>0.16666666666666666</v>
      </c>
      <c r="O30" s="2">
        <v>0.16700231481481481</v>
      </c>
      <c r="P30" s="1">
        <v>0.70841435185185186</v>
      </c>
      <c r="Q30" s="2" t="s">
        <v>36</v>
      </c>
      <c r="R30" s="2" t="s">
        <v>36</v>
      </c>
      <c r="S30" s="2">
        <v>0.70839120370370368</v>
      </c>
      <c r="T30" s="2">
        <v>0.70851851851851855</v>
      </c>
      <c r="U30" s="2" t="s">
        <v>36</v>
      </c>
      <c r="V30" s="2">
        <v>0.70833333333333337</v>
      </c>
      <c r="W30" s="2">
        <v>0.7086689814814815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0.4777777777777778</v>
      </c>
      <c r="E31" s="2" t="s">
        <v>36</v>
      </c>
      <c r="F31" s="2" t="s">
        <v>36</v>
      </c>
      <c r="G31" s="2">
        <v>0.39444444444444443</v>
      </c>
      <c r="H31" s="2">
        <v>0.31736111111111109</v>
      </c>
      <c r="I31" s="2" t="s">
        <v>36</v>
      </c>
      <c r="J31" s="2">
        <v>0.34884259259259259</v>
      </c>
      <c r="K31" s="2" t="s">
        <v>36</v>
      </c>
      <c r="L31" s="2" t="s">
        <v>36</v>
      </c>
      <c r="M31" s="2">
        <v>0.42777777777777776</v>
      </c>
      <c r="N31" s="2">
        <v>0.50902777777777775</v>
      </c>
      <c r="O31" s="2">
        <v>0.50069444444444444</v>
      </c>
      <c r="P31" s="1">
        <v>0.85701388888888885</v>
      </c>
      <c r="Q31" s="2" t="s">
        <v>36</v>
      </c>
      <c r="R31" s="2" t="s">
        <v>36</v>
      </c>
      <c r="S31" s="2">
        <v>0.88541666666666663</v>
      </c>
      <c r="T31" s="2">
        <v>0.94791666666666663</v>
      </c>
      <c r="U31" s="2" t="s">
        <v>36</v>
      </c>
      <c r="V31" s="2">
        <v>0.95584490740740746</v>
      </c>
      <c r="W31" s="2">
        <v>0.999537037037037</v>
      </c>
      <c r="X31" s="4">
        <v>1.0197337962962962</v>
      </c>
    </row>
    <row r="32" spans="2:44" ht="17.25" customHeight="1">
      <c r="B32" s="204" t="s">
        <v>42</v>
      </c>
      <c r="C32" s="205"/>
      <c r="D32" s="35">
        <v>13.333333333333334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 t="s">
        <v>36</v>
      </c>
      <c r="L32" s="35" t="s">
        <v>36</v>
      </c>
      <c r="M32" s="35">
        <v>3.8</v>
      </c>
      <c r="N32" s="35">
        <v>3.4</v>
      </c>
      <c r="O32" s="35">
        <v>3.6666666666666665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3.8333333333333335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  <mergeCell ref="K4:L4"/>
    <mergeCell ref="M4:N4"/>
    <mergeCell ref="C5:D5"/>
    <mergeCell ref="E5:F5"/>
    <mergeCell ref="G5:H5"/>
    <mergeCell ref="I5:J5"/>
    <mergeCell ref="K5:L5"/>
    <mergeCell ref="M5:N5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D10:K10"/>
    <mergeCell ref="L10:O10"/>
    <mergeCell ref="B11:C12"/>
    <mergeCell ref="B13:B15"/>
    <mergeCell ref="B18:C18"/>
    <mergeCell ref="B19:C19"/>
    <mergeCell ref="B20:C20"/>
    <mergeCell ref="B21:C21"/>
    <mergeCell ref="B24:C24"/>
    <mergeCell ref="B34:C34"/>
    <mergeCell ref="B35:C35"/>
    <mergeCell ref="P24:X24"/>
    <mergeCell ref="B25:C26"/>
    <mergeCell ref="B27:B29"/>
    <mergeCell ref="B30:B31"/>
    <mergeCell ref="B32:C32"/>
    <mergeCell ref="B33:C33"/>
    <mergeCell ref="D24:O24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823D-FBD3-423D-84E4-1881570D0A1D}">
  <sheetPr>
    <tabColor theme="9" tint="0.59999389629810485"/>
    <pageSetUpPr fitToPage="1"/>
  </sheetPr>
  <dimension ref="A1:AC239"/>
  <sheetViews>
    <sheetView zoomScale="85" zoomScaleNormal="85" workbookViewId="0">
      <pane ySplit="4" topLeftCell="A5" activePane="bottomLeft" state="frozen"/>
      <selection activeCell="M13" sqref="M13"/>
      <selection pane="bottomLeft" activeCell="M13" sqref="M1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SUM(F5:F225)</f>
        <v>152271</v>
      </c>
      <c r="E1" s="77" t="s">
        <v>3</v>
      </c>
      <c r="F1" s="78">
        <f>SUM(G5:G225)</f>
        <v>3083407.6200000006</v>
      </c>
      <c r="G1" s="79" t="s">
        <v>73</v>
      </c>
      <c r="H1" s="80">
        <f>L21+L38+L55+L72+L89+L106+L123+L140+L157+L174+L191+L208+L225</f>
        <v>79.083333333333314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45902</v>
      </c>
      <c r="B2" s="326"/>
      <c r="C2" s="82" t="s">
        <v>34</v>
      </c>
      <c r="D2" s="83">
        <f>AVERAGE(N21,N38,N55,N72,N89,N106,N123,N140,N157,N174,N191,N208,N225)</f>
        <v>585.63770887249621</v>
      </c>
      <c r="E2" s="83" t="s">
        <v>80</v>
      </c>
      <c r="F2" s="84">
        <f>F1/D1</f>
        <v>20.249473767165124</v>
      </c>
      <c r="G2" s="85" t="s">
        <v>81</v>
      </c>
      <c r="H2" s="86">
        <f>COUNT(H5:H225)</f>
        <v>5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225</v>
      </c>
      <c r="D5" s="291"/>
      <c r="E5" s="93">
        <v>29.85</v>
      </c>
      <c r="F5" s="94">
        <v>2458</v>
      </c>
      <c r="G5" s="95">
        <f t="shared" ref="G5:G7" si="0">E5*F5</f>
        <v>73371.3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2804.6909667194909</v>
      </c>
      <c r="N5" s="99">
        <f>M5/L5</f>
        <v>164.98182157173477</v>
      </c>
      <c r="O5" s="101">
        <f>L5-I5</f>
        <v>0</v>
      </c>
      <c r="P5" s="102">
        <f>N5-K5</f>
        <v>-27.547590192971114</v>
      </c>
      <c r="Q5" s="103">
        <f>N5/K5</f>
        <v>0.85691749670623008</v>
      </c>
      <c r="R5" s="277">
        <f>Q21</f>
        <v>0.85504576417093481</v>
      </c>
      <c r="S5" s="1">
        <v>0.38153935185185184</v>
      </c>
      <c r="T5" s="2">
        <v>0.41805555555555557</v>
      </c>
      <c r="U5" s="104">
        <v>5.2499999999999414</v>
      </c>
      <c r="V5" s="105">
        <v>52.583333333333371</v>
      </c>
      <c r="W5" s="106"/>
      <c r="X5" s="107"/>
      <c r="Y5" s="279"/>
      <c r="Z5" s="280"/>
      <c r="AA5" s="109">
        <f>M5-J5</f>
        <v>-468.30903328050908</v>
      </c>
      <c r="AB5" s="110">
        <f>M5/J5</f>
        <v>0.85691749670623008</v>
      </c>
      <c r="AC5" s="292">
        <f>AB21</f>
        <v>0.85504576417093492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2381</v>
      </c>
      <c r="G6" s="95">
        <f t="shared" si="0"/>
        <v>70287.12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2804.8429319371762</v>
      </c>
      <c r="N6" s="99">
        <f>M6/L6</f>
        <v>164.99076070218683</v>
      </c>
      <c r="O6" s="101">
        <f>L6-I6</f>
        <v>0</v>
      </c>
      <c r="P6" s="102">
        <f>N6-K6</f>
        <v>-27.538651062519051</v>
      </c>
      <c r="Q6" s="103">
        <f>N6/K6</f>
        <v>0.85696392665358267</v>
      </c>
      <c r="R6" s="277"/>
      <c r="S6" s="1">
        <v>0.42296296296296299</v>
      </c>
      <c r="T6" s="2">
        <v>0.45833333333333331</v>
      </c>
      <c r="U6" s="104">
        <v>7.0666666666666789</v>
      </c>
      <c r="V6" s="105">
        <v>50.933333333333273</v>
      </c>
      <c r="W6" s="106"/>
      <c r="X6" s="107"/>
      <c r="Y6" s="262"/>
      <c r="Z6" s="263"/>
      <c r="AA6" s="111">
        <f>M6-J6</f>
        <v>-468.15706806282378</v>
      </c>
      <c r="AB6" s="112">
        <f>M6/J6</f>
        <v>0.85696392665358267</v>
      </c>
      <c r="AC6" s="293"/>
    </row>
    <row r="7" spans="1:29" ht="15.75" customHeight="1">
      <c r="A7" s="271"/>
      <c r="B7" s="92" t="s">
        <v>104</v>
      </c>
      <c r="C7" s="286" t="s">
        <v>106</v>
      </c>
      <c r="D7" s="286"/>
      <c r="E7" s="93">
        <v>21.61</v>
      </c>
      <c r="F7" s="94">
        <v>843</v>
      </c>
      <c r="G7" s="95">
        <f t="shared" si="0"/>
        <v>18217.23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2125.2100840336097</v>
      </c>
      <c r="N7" s="99">
        <f>M7/L7</f>
        <v>354.20168067226831</v>
      </c>
      <c r="O7" s="101">
        <f>L7-I7</f>
        <v>0</v>
      </c>
      <c r="P7" s="102">
        <f>N7-K7</f>
        <v>-62.464985994398376</v>
      </c>
      <c r="Q7" s="103">
        <f>N7/K7</f>
        <v>0.85008403361344387</v>
      </c>
      <c r="R7" s="277"/>
      <c r="S7" s="1">
        <v>0.46124999999999999</v>
      </c>
      <c r="T7" s="2">
        <v>0.4777777777777778</v>
      </c>
      <c r="U7" s="104">
        <v>4.2000000000000171</v>
      </c>
      <c r="V7" s="105">
        <v>23.800000000000043</v>
      </c>
      <c r="W7" s="106">
        <v>0.4777777777777778</v>
      </c>
      <c r="X7" s="107">
        <v>0.51874999999999993</v>
      </c>
      <c r="Y7" s="262"/>
      <c r="Z7" s="263"/>
      <c r="AA7" s="111">
        <f>M7-J7</f>
        <v>-374.78991596639025</v>
      </c>
      <c r="AB7" s="112">
        <f>M7/J7</f>
        <v>0.85008403361344387</v>
      </c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2578.2479942300924</v>
      </c>
      <c r="N21" s="139">
        <f>M21/L21</f>
        <v>193.36859956725692</v>
      </c>
      <c r="O21" s="140">
        <f>L21-I21</f>
        <v>0</v>
      </c>
      <c r="P21" s="141">
        <f>N21-K21</f>
        <v>-32.781400432743084</v>
      </c>
      <c r="Q21" s="142">
        <f>N21/K21</f>
        <v>0.85504576417093481</v>
      </c>
      <c r="R21" s="278"/>
      <c r="S21" s="143">
        <f>S5</f>
        <v>0.38153935185185184</v>
      </c>
      <c r="T21" s="144">
        <f>INDEX(T5:T20,COUNTA(T5:T20))</f>
        <v>0.4777777777777778</v>
      </c>
      <c r="U21" s="145"/>
      <c r="V21" s="145"/>
      <c r="W21" s="146"/>
      <c r="X21" s="147"/>
      <c r="Y21" s="265"/>
      <c r="Z21" s="266"/>
      <c r="AA21" s="148">
        <f>M21-J21</f>
        <v>-437.08533910324104</v>
      </c>
      <c r="AB21" s="149">
        <f>M21/J21</f>
        <v>0.85504576417093492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2087</v>
      </c>
      <c r="G22" s="95">
        <f t="shared" ref="G22:G23" si="5">E22*F22</f>
        <v>53260.24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2571.2525667351119</v>
      </c>
      <c r="N22" s="99">
        <f>M22/L22</f>
        <v>214.271047227926</v>
      </c>
      <c r="O22" s="101">
        <f>L22-I22</f>
        <v>0</v>
      </c>
      <c r="P22" s="102">
        <f>N22-K22</f>
        <v>-35.728952772073995</v>
      </c>
      <c r="Q22" s="103">
        <f>N22/K22</f>
        <v>0.85708418891170401</v>
      </c>
      <c r="R22" s="276">
        <f>Q38</f>
        <v>0.85700767025085023</v>
      </c>
      <c r="S22" s="1">
        <v>0.3182638888888889</v>
      </c>
      <c r="T22" s="2">
        <v>0.35208333333333336</v>
      </c>
      <c r="U22" s="104">
        <v>7.300000000000022</v>
      </c>
      <c r="V22" s="105">
        <v>48.700000000000017</v>
      </c>
      <c r="W22" s="106"/>
      <c r="X22" s="107"/>
      <c r="Y22" s="279"/>
      <c r="Z22" s="280"/>
      <c r="AA22" s="109">
        <f>M22-J22</f>
        <v>-428.74743326488806</v>
      </c>
      <c r="AB22" s="152">
        <f>M22/J22</f>
        <v>0.85708418891170401</v>
      </c>
      <c r="AC22" s="267">
        <f>AB38</f>
        <v>0.85700767025085023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2313</v>
      </c>
      <c r="G23" s="95">
        <f t="shared" si="5"/>
        <v>59305.32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2570.7934547699897</v>
      </c>
      <c r="N23" s="99">
        <f>M23/L23</f>
        <v>233.70849588818089</v>
      </c>
      <c r="O23" s="101">
        <f>L23-I23</f>
        <v>0</v>
      </c>
      <c r="P23" s="102">
        <f>N23-K23</f>
        <v>-39.018776839091856</v>
      </c>
      <c r="Q23" s="103">
        <f>N23/K23</f>
        <v>0.85693115158999655</v>
      </c>
      <c r="R23" s="277"/>
      <c r="S23" s="1">
        <v>0.35695601851851849</v>
      </c>
      <c r="T23" s="2">
        <v>0.39444444444444443</v>
      </c>
      <c r="U23" s="104">
        <v>7.0166666666665911</v>
      </c>
      <c r="V23" s="105">
        <v>53.983333333333348</v>
      </c>
      <c r="W23" s="106"/>
      <c r="X23" s="107"/>
      <c r="Y23" s="262"/>
      <c r="Z23" s="263"/>
      <c r="AA23" s="111">
        <f>M23-J23</f>
        <v>-429.20654523001031</v>
      </c>
      <c r="AB23" s="103">
        <f>M23/J23</f>
        <v>0.85693115158999655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24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24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2571.0230107525508</v>
      </c>
      <c r="N38" s="139">
        <f>M38/L38</f>
        <v>223.56721832630876</v>
      </c>
      <c r="O38" s="140">
        <f>L38-I38</f>
        <v>0</v>
      </c>
      <c r="P38" s="141">
        <f>N38-K38</f>
        <v>-37.30234689108255</v>
      </c>
      <c r="Q38" s="142">
        <f>N38/K38</f>
        <v>0.85700767025085023</v>
      </c>
      <c r="R38" s="278"/>
      <c r="S38" s="143">
        <f>S22</f>
        <v>0.3182638888888889</v>
      </c>
      <c r="T38" s="144">
        <f>INDEX(T22:T37,COUNTA(T22:T37))</f>
        <v>0.39444444444444443</v>
      </c>
      <c r="U38" s="145"/>
      <c r="V38" s="156"/>
      <c r="W38" s="135"/>
      <c r="X38" s="139"/>
      <c r="Y38" s="265"/>
      <c r="Z38" s="266"/>
      <c r="AA38" s="157">
        <f>M38-J38</f>
        <v>-428.97698924744918</v>
      </c>
      <c r="AB38" s="142">
        <f>M38/J38</f>
        <v>0.85700767025085023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1056</v>
      </c>
      <c r="G39" s="159">
        <f t="shared" ref="G39:G41" si="9">E39*F39</f>
        <v>14847.36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2168.6252139189933</v>
      </c>
      <c r="N39" s="163">
        <f>M39/L39</f>
        <v>361.43753565316553</v>
      </c>
      <c r="O39" s="165">
        <f>L39-I39</f>
        <v>0</v>
      </c>
      <c r="P39" s="166">
        <f>N39-K39</f>
        <v>-71.895797680167789</v>
      </c>
      <c r="Q39" s="152">
        <f>N39/K39</f>
        <v>0.83408662073807438</v>
      </c>
      <c r="R39" s="276">
        <f>Q55</f>
        <v>0.83363800489857798</v>
      </c>
      <c r="S39" s="167">
        <v>0.25</v>
      </c>
      <c r="T39" s="168">
        <v>0.27028935185185188</v>
      </c>
      <c r="U39" s="169"/>
      <c r="V39" s="170">
        <v>29.216666666666704</v>
      </c>
      <c r="W39" s="168"/>
      <c r="X39" s="171"/>
      <c r="Y39" s="279"/>
      <c r="Z39" s="280"/>
      <c r="AA39" s="109">
        <f>M39-J39</f>
        <v>-431.37478608100673</v>
      </c>
      <c r="AB39" s="152">
        <f>M39/J39</f>
        <v>0.83408662073807438</v>
      </c>
      <c r="AC39" s="267">
        <f>AB55</f>
        <v>0.83363800489857798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1233</v>
      </c>
      <c r="G40" s="95">
        <f t="shared" si="9"/>
        <v>18260.73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2173.7512242899106</v>
      </c>
      <c r="N40" s="99">
        <f>M40/L40</f>
        <v>362.29187071498512</v>
      </c>
      <c r="O40" s="101">
        <f>L40-I40</f>
        <v>0</v>
      </c>
      <c r="P40" s="102">
        <f>N40-K40</f>
        <v>-71.041462618348191</v>
      </c>
      <c r="Q40" s="103">
        <f>N40/K40</f>
        <v>0.83605816318842729</v>
      </c>
      <c r="R40" s="277"/>
      <c r="S40" s="1">
        <v>0.27430555555555552</v>
      </c>
      <c r="T40" s="2">
        <v>0.2979398148148148</v>
      </c>
      <c r="U40" s="104">
        <v>5.7833333333332515</v>
      </c>
      <c r="V40" s="105">
        <v>34.033333333333353</v>
      </c>
      <c r="W40" s="106"/>
      <c r="X40" s="113"/>
      <c r="Y40" s="262"/>
      <c r="Z40" s="263"/>
      <c r="AA40" s="111">
        <f>M40-J40</f>
        <v>-426.24877571008938</v>
      </c>
      <c r="AB40" s="103">
        <f>M40/J40</f>
        <v>0.83605816318842718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783</v>
      </c>
      <c r="G41" s="95">
        <f t="shared" si="9"/>
        <v>13992.210000000001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2160.0000000000036</v>
      </c>
      <c r="N41" s="99">
        <f>M41/L41</f>
        <v>360.00000000000063</v>
      </c>
      <c r="O41" s="101">
        <f>L41-I41</f>
        <v>0</v>
      </c>
      <c r="P41" s="102">
        <f>N41-K41</f>
        <v>-73.333333333332689</v>
      </c>
      <c r="Q41" s="103">
        <f>N41/K41</f>
        <v>0.83076923076923226</v>
      </c>
      <c r="R41" s="277"/>
      <c r="S41" s="1">
        <v>0.30225694444444445</v>
      </c>
      <c r="T41" s="2">
        <v>0.31736111111111109</v>
      </c>
      <c r="U41" s="104">
        <v>6.2166666666667059</v>
      </c>
      <c r="V41" s="105">
        <v>21.749999999999964</v>
      </c>
      <c r="W41" s="106"/>
      <c r="X41" s="113"/>
      <c r="Y41" s="262"/>
      <c r="Z41" s="263"/>
      <c r="AA41" s="111">
        <f>M41-J41</f>
        <v>-439.99999999999636</v>
      </c>
      <c r="AB41" s="103">
        <f>M41/J41</f>
        <v>0.83076923076923215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2167.4588127363027</v>
      </c>
      <c r="N55" s="139">
        <f>M55/L55</f>
        <v>361.24313545605042</v>
      </c>
      <c r="O55" s="140">
        <f>L55-I55</f>
        <v>0</v>
      </c>
      <c r="P55" s="141">
        <f>N55-K55</f>
        <v>-72.09019787728289</v>
      </c>
      <c r="Q55" s="142">
        <f>N55/K55</f>
        <v>0.83363800489857798</v>
      </c>
      <c r="R55" s="278"/>
      <c r="S55" s="143">
        <f>S39</f>
        <v>0.25</v>
      </c>
      <c r="T55" s="144">
        <f>INDEX(T39:T54,COUNTA(T39:T54))</f>
        <v>0.31736111111111109</v>
      </c>
      <c r="U55" s="145"/>
      <c r="V55" s="156"/>
      <c r="W55" s="135"/>
      <c r="X55" s="139"/>
      <c r="Y55" s="265"/>
      <c r="Z55" s="266"/>
      <c r="AA55" s="157">
        <f>M55-J55</f>
        <v>-432.54118726369734</v>
      </c>
      <c r="AB55" s="142">
        <f>M55/J55</f>
        <v>0.83363800489857798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5648</v>
      </c>
      <c r="G56" s="159">
        <f t="shared" ref="G56" si="14">E56*F56</f>
        <v>79241.440000000002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2380.8899297423886</v>
      </c>
      <c r="N56" s="163">
        <f>M56/L56</f>
        <v>595.22248243559716</v>
      </c>
      <c r="O56" s="165">
        <f>L56-I56</f>
        <v>0</v>
      </c>
      <c r="P56" s="166">
        <f>N56-K56</f>
        <v>-79.777517564402842</v>
      </c>
      <c r="Q56" s="152">
        <f>N56/K56</f>
        <v>0.88181108508977357</v>
      </c>
      <c r="R56" s="276">
        <f>Q72</f>
        <v>0.88181108508977357</v>
      </c>
      <c r="S56" s="167">
        <v>0.25</v>
      </c>
      <c r="T56" s="168">
        <v>0.34884259259259259</v>
      </c>
      <c r="U56" s="169"/>
      <c r="V56" s="170">
        <v>142.33333333333334</v>
      </c>
      <c r="W56" s="173"/>
      <c r="X56" s="151"/>
      <c r="Y56" s="279"/>
      <c r="Z56" s="280"/>
      <c r="AA56" s="109">
        <f>M56-J56</f>
        <v>-319.11007025761137</v>
      </c>
      <c r="AB56" s="152">
        <f>M56/J56</f>
        <v>0.88181108508977357</v>
      </c>
      <c r="AC56" s="267">
        <f>AB72</f>
        <v>0.88181108508977357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2380.8899297423886</v>
      </c>
      <c r="N72" s="139">
        <f t="shared" ref="N72:N77" si="18">M72/L72</f>
        <v>595.22248243559716</v>
      </c>
      <c r="O72" s="140">
        <f t="shared" ref="O72:O77" si="19">L72-I72</f>
        <v>0</v>
      </c>
      <c r="P72" s="141">
        <f t="shared" ref="P72:P77" si="20">N72-K72</f>
        <v>-79.777517564402842</v>
      </c>
      <c r="Q72" s="142">
        <f t="shared" ref="Q72:Q77" si="21">N72/K72</f>
        <v>0.88181108508977357</v>
      </c>
      <c r="R72" s="278"/>
      <c r="S72" s="143">
        <f>S56</f>
        <v>0.25</v>
      </c>
      <c r="T72" s="144">
        <f>INDEX(T56:T71,COUNTA(T56:T71))</f>
        <v>0.34884259259259259</v>
      </c>
      <c r="U72" s="145"/>
      <c r="V72" s="156"/>
      <c r="W72" s="89"/>
      <c r="X72" s="91"/>
      <c r="Y72" s="265"/>
      <c r="Z72" s="266"/>
      <c r="AA72" s="157">
        <f t="shared" ref="AA72:AA77" si="22">M72-J72</f>
        <v>-319.11007025761137</v>
      </c>
      <c r="AB72" s="142">
        <f t="shared" ref="AB72:AB77" si="23">M72/J72</f>
        <v>0.88181108508977357</v>
      </c>
      <c r="AC72" s="269"/>
    </row>
    <row r="73" spans="1:29" ht="15.75" customHeight="1">
      <c r="A73" s="270" t="s">
        <v>119</v>
      </c>
      <c r="B73" s="108" t="s">
        <v>115</v>
      </c>
      <c r="C73" s="274" t="s">
        <v>118</v>
      </c>
      <c r="D73" s="275"/>
      <c r="E73" s="158">
        <v>21.45</v>
      </c>
      <c r="F73" s="87">
        <v>1672</v>
      </c>
      <c r="G73" s="159">
        <f t="shared" ref="G73:G77" si="24">E73*F73</f>
        <v>35864.400000000001</v>
      </c>
      <c r="H73" s="160"/>
      <c r="I73" s="161">
        <v>3</v>
      </c>
      <c r="J73" s="162">
        <v>3300</v>
      </c>
      <c r="K73" s="163">
        <f>J73/I73</f>
        <v>1100</v>
      </c>
      <c r="L73" s="164">
        <v>3</v>
      </c>
      <c r="M73" s="162">
        <f>F73/V73*60</f>
        <v>2832.5647058823524</v>
      </c>
      <c r="N73" s="163">
        <f t="shared" si="18"/>
        <v>944.18823529411748</v>
      </c>
      <c r="O73" s="165">
        <f t="shared" si="19"/>
        <v>0</v>
      </c>
      <c r="P73" s="166">
        <f t="shared" si="20"/>
        <v>-155.81176470588252</v>
      </c>
      <c r="Q73" s="152">
        <f t="shared" si="21"/>
        <v>0.85835294117647043</v>
      </c>
      <c r="R73" s="276">
        <f>Q89</f>
        <v>0.86162712897798233</v>
      </c>
      <c r="S73" s="167">
        <v>0.16666666666666666</v>
      </c>
      <c r="T73" s="168">
        <v>0.19126157407407407</v>
      </c>
      <c r="U73" s="169"/>
      <c r="V73" s="170">
        <v>35.416666666666671</v>
      </c>
      <c r="W73" s="173"/>
      <c r="X73" s="151"/>
      <c r="Y73" s="279"/>
      <c r="Z73" s="280"/>
      <c r="AA73" s="109">
        <f t="shared" si="22"/>
        <v>-467.43529411764757</v>
      </c>
      <c r="AB73" s="152">
        <f t="shared" si="23"/>
        <v>0.85835294117647043</v>
      </c>
      <c r="AC73" s="267">
        <f>AB89</f>
        <v>0.86162712897798222</v>
      </c>
    </row>
    <row r="74" spans="1:29" ht="15.75" customHeight="1">
      <c r="A74" s="271"/>
      <c r="B74" s="92" t="s">
        <v>115</v>
      </c>
      <c r="C74" s="260" t="s">
        <v>219</v>
      </c>
      <c r="D74" s="261"/>
      <c r="E74" s="93">
        <v>15.71</v>
      </c>
      <c r="F74" s="94">
        <v>4379</v>
      </c>
      <c r="G74" s="95">
        <f t="shared" si="24"/>
        <v>68794.09</v>
      </c>
      <c r="H74" s="96"/>
      <c r="I74" s="97">
        <v>3</v>
      </c>
      <c r="J74" s="98">
        <v>3300</v>
      </c>
      <c r="K74" s="99">
        <f t="shared" ref="K74:K77" si="25">J74/I74</f>
        <v>1100</v>
      </c>
      <c r="L74" s="100">
        <v>3</v>
      </c>
      <c r="M74" s="98">
        <f>F74/V74*60</f>
        <v>2850.7052441229644</v>
      </c>
      <c r="N74" s="99">
        <f t="shared" si="18"/>
        <v>950.23508137432145</v>
      </c>
      <c r="O74" s="101">
        <f t="shared" si="19"/>
        <v>0</v>
      </c>
      <c r="P74" s="102">
        <f t="shared" si="20"/>
        <v>-149.76491862567855</v>
      </c>
      <c r="Q74" s="103">
        <f t="shared" si="21"/>
        <v>0.86385007397665592</v>
      </c>
      <c r="R74" s="277"/>
      <c r="S74" s="1">
        <v>0.19444444444444442</v>
      </c>
      <c r="T74" s="2">
        <v>0.25844907407407408</v>
      </c>
      <c r="U74" s="104">
        <v>4.5833333333333037</v>
      </c>
      <c r="V74" s="105">
        <v>92.166666666666714</v>
      </c>
      <c r="W74" s="106"/>
      <c r="X74" s="107"/>
      <c r="Y74" s="262"/>
      <c r="Z74" s="263"/>
      <c r="AA74" s="111">
        <f t="shared" si="22"/>
        <v>-449.29475587703564</v>
      </c>
      <c r="AB74" s="103">
        <f t="shared" si="23"/>
        <v>0.86385007397665592</v>
      </c>
      <c r="AC74" s="268"/>
    </row>
    <row r="75" spans="1:29" ht="15.75" customHeight="1">
      <c r="A75" s="271"/>
      <c r="B75" s="92" t="s">
        <v>115</v>
      </c>
      <c r="C75" s="260" t="s">
        <v>120</v>
      </c>
      <c r="D75" s="261"/>
      <c r="E75" s="93">
        <v>22.28</v>
      </c>
      <c r="F75" s="94">
        <v>1667</v>
      </c>
      <c r="G75" s="95">
        <f t="shared" si="24"/>
        <v>37140.76</v>
      </c>
      <c r="H75" s="96"/>
      <c r="I75" s="97">
        <v>5</v>
      </c>
      <c r="J75" s="98">
        <v>3300</v>
      </c>
      <c r="K75" s="99">
        <f t="shared" si="25"/>
        <v>660</v>
      </c>
      <c r="L75" s="100">
        <v>5</v>
      </c>
      <c r="M75" s="98">
        <f>F75/V75*60</f>
        <v>2833.4277620396538</v>
      </c>
      <c r="N75" s="99">
        <f t="shared" si="18"/>
        <v>566.6855524079308</v>
      </c>
      <c r="O75" s="101">
        <f t="shared" si="19"/>
        <v>0</v>
      </c>
      <c r="P75" s="102">
        <f t="shared" si="20"/>
        <v>-93.3144475920692</v>
      </c>
      <c r="Q75" s="103">
        <f t="shared" si="21"/>
        <v>0.85861447334534968</v>
      </c>
      <c r="R75" s="277"/>
      <c r="S75" s="1">
        <v>0.26180555555555551</v>
      </c>
      <c r="T75" s="2">
        <v>0.28631944444444446</v>
      </c>
      <c r="U75" s="104">
        <v>4.8333333333332629</v>
      </c>
      <c r="V75" s="105">
        <v>35.300000000000082</v>
      </c>
      <c r="W75" s="106"/>
      <c r="X75" s="107"/>
      <c r="Y75" s="262"/>
      <c r="Z75" s="263"/>
      <c r="AA75" s="111">
        <f t="shared" si="22"/>
        <v>-466.57223796034623</v>
      </c>
      <c r="AB75" s="103">
        <f t="shared" si="23"/>
        <v>0.85861447334534968</v>
      </c>
      <c r="AC75" s="268"/>
    </row>
    <row r="76" spans="1:29" ht="15.75" customHeight="1">
      <c r="A76" s="271"/>
      <c r="B76" s="92" t="s">
        <v>115</v>
      </c>
      <c r="C76" s="260" t="s">
        <v>121</v>
      </c>
      <c r="D76" s="261"/>
      <c r="E76" s="93">
        <v>17.89</v>
      </c>
      <c r="F76" s="94">
        <v>3416</v>
      </c>
      <c r="G76" s="95">
        <f t="shared" si="24"/>
        <v>61112.240000000005</v>
      </c>
      <c r="H76" s="96"/>
      <c r="I76" s="97">
        <v>4</v>
      </c>
      <c r="J76" s="98">
        <v>3300</v>
      </c>
      <c r="K76" s="99">
        <f t="shared" si="25"/>
        <v>825</v>
      </c>
      <c r="L76" s="100">
        <v>4</v>
      </c>
      <c r="M76" s="98">
        <f>F76/V76*60</f>
        <v>2843.3757225433505</v>
      </c>
      <c r="N76" s="99">
        <f t="shared" si="18"/>
        <v>710.84393063583764</v>
      </c>
      <c r="O76" s="101">
        <f t="shared" si="19"/>
        <v>0</v>
      </c>
      <c r="P76" s="102">
        <f t="shared" si="20"/>
        <v>-114.15606936416236</v>
      </c>
      <c r="Q76" s="103">
        <f t="shared" si="21"/>
        <v>0.86162900683131838</v>
      </c>
      <c r="R76" s="277"/>
      <c r="S76" s="1">
        <v>0.29097222222222219</v>
      </c>
      <c r="T76" s="2">
        <v>0.34103009259259259</v>
      </c>
      <c r="U76" s="104">
        <v>6.6999999999999282</v>
      </c>
      <c r="V76" s="105">
        <v>72.083333333333385</v>
      </c>
      <c r="W76" s="106"/>
      <c r="X76" s="107"/>
      <c r="Y76" s="262"/>
      <c r="Z76" s="263"/>
      <c r="AA76" s="111">
        <f t="shared" si="22"/>
        <v>-456.62427745664945</v>
      </c>
      <c r="AB76" s="103">
        <f t="shared" si="23"/>
        <v>0.86162900683131838</v>
      </c>
      <c r="AC76" s="268"/>
    </row>
    <row r="77" spans="1:29" ht="15.75" customHeight="1">
      <c r="A77" s="272"/>
      <c r="B77" s="92" t="s">
        <v>115</v>
      </c>
      <c r="C77" s="260" t="s">
        <v>122</v>
      </c>
      <c r="D77" s="261"/>
      <c r="E77" s="93">
        <v>16.66</v>
      </c>
      <c r="F77" s="94">
        <v>5658</v>
      </c>
      <c r="G77" s="95">
        <f t="shared" si="24"/>
        <v>94262.28</v>
      </c>
      <c r="H77" s="113"/>
      <c r="I77" s="97">
        <v>4</v>
      </c>
      <c r="J77" s="98">
        <v>3300</v>
      </c>
      <c r="K77" s="99">
        <f t="shared" si="25"/>
        <v>825</v>
      </c>
      <c r="L77" s="114">
        <v>4</v>
      </c>
      <c r="M77" s="98">
        <f>F77/V77*60</f>
        <v>2856.7741935483868</v>
      </c>
      <c r="N77" s="99">
        <f t="shared" si="18"/>
        <v>714.19354838709671</v>
      </c>
      <c r="O77" s="101">
        <f t="shared" si="19"/>
        <v>0</v>
      </c>
      <c r="P77" s="102">
        <f t="shared" si="20"/>
        <v>-110.80645161290329</v>
      </c>
      <c r="Q77" s="103">
        <f t="shared" si="21"/>
        <v>0.86568914956011722</v>
      </c>
      <c r="R77" s="277"/>
      <c r="S77" s="1">
        <v>0.34525462962962961</v>
      </c>
      <c r="T77" s="2">
        <v>0.42777777777777776</v>
      </c>
      <c r="U77" s="104">
        <v>6.0833333333332984</v>
      </c>
      <c r="V77" s="105">
        <v>118.83333333333334</v>
      </c>
      <c r="W77" s="106"/>
      <c r="X77" s="107"/>
      <c r="Y77" s="262"/>
      <c r="Z77" s="263"/>
      <c r="AA77" s="111">
        <f t="shared" si="22"/>
        <v>-443.22580645161315</v>
      </c>
      <c r="AB77" s="103">
        <f t="shared" si="23"/>
        <v>0.86568914956011722</v>
      </c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89"/>
      <c r="G89" s="136"/>
      <c r="H89" s="91"/>
      <c r="I89" s="137">
        <f t="shared" ref="I89:J89" si="26">AVERAGE(I73:I88)</f>
        <v>3.8</v>
      </c>
      <c r="J89" s="138">
        <f t="shared" si="26"/>
        <v>3300</v>
      </c>
      <c r="K89" s="139">
        <f t="shared" ref="K89" si="27">J89/I89</f>
        <v>868.42105263157896</v>
      </c>
      <c r="L89" s="137">
        <f t="shared" ref="L89:M89" si="28">AVERAGE(L73:L88)</f>
        <v>3.8</v>
      </c>
      <c r="M89" s="138">
        <f t="shared" si="28"/>
        <v>2843.3695256273413</v>
      </c>
      <c r="N89" s="139">
        <f t="shared" ref="N89:N94" si="29">M89/L89</f>
        <v>748.25513832298464</v>
      </c>
      <c r="O89" s="140">
        <f t="shared" ref="O89:O94" si="30">L89-I89</f>
        <v>0</v>
      </c>
      <c r="P89" s="141">
        <f t="shared" ref="P89:P94" si="31">N89-K89</f>
        <v>-120.16591430859432</v>
      </c>
      <c r="Q89" s="142">
        <f t="shared" ref="Q89:Q94" si="32">N89/K89</f>
        <v>0.86162712897798233</v>
      </c>
      <c r="R89" s="278"/>
      <c r="S89" s="143">
        <f>S73</f>
        <v>0.16666666666666666</v>
      </c>
      <c r="T89" s="144">
        <f>INDEX(T73:T88,COUNTA(T73:T88))</f>
        <v>0.42777777777777776</v>
      </c>
      <c r="U89" s="145"/>
      <c r="V89" s="156"/>
      <c r="W89" s="89"/>
      <c r="X89" s="91"/>
      <c r="Y89" s="265"/>
      <c r="Z89" s="266"/>
      <c r="AA89" s="157">
        <f t="shared" ref="AA89:AA94" si="33">M89-J89</f>
        <v>-456.63047437265868</v>
      </c>
      <c r="AB89" s="142">
        <f t="shared" ref="AB89:AB94" si="34">M89/J89</f>
        <v>0.86162712897798222</v>
      </c>
      <c r="AC89" s="269"/>
    </row>
    <row r="90" spans="1:29" ht="15.75" customHeight="1">
      <c r="A90" s="281" t="s">
        <v>60</v>
      </c>
      <c r="B90" s="108" t="s">
        <v>115</v>
      </c>
      <c r="C90" s="274" t="s">
        <v>124</v>
      </c>
      <c r="D90" s="275"/>
      <c r="E90" s="158">
        <v>24.83</v>
      </c>
      <c r="F90" s="87">
        <v>3181</v>
      </c>
      <c r="G90" s="159">
        <f t="shared" ref="G90:G94" si="35">E90*F90</f>
        <v>78984.23</v>
      </c>
      <c r="H90" s="160"/>
      <c r="I90" s="161">
        <v>4</v>
      </c>
      <c r="J90" s="162">
        <v>3300</v>
      </c>
      <c r="K90" s="163">
        <f>J90/I90</f>
        <v>825</v>
      </c>
      <c r="L90" s="164">
        <v>4</v>
      </c>
      <c r="M90" s="162">
        <f>F90/V90*60</f>
        <v>2833.1519049975254</v>
      </c>
      <c r="N90" s="163">
        <f t="shared" si="29"/>
        <v>708.28797624938136</v>
      </c>
      <c r="O90" s="165">
        <f t="shared" si="30"/>
        <v>0</v>
      </c>
      <c r="P90" s="166">
        <f t="shared" si="31"/>
        <v>-116.71202375061864</v>
      </c>
      <c r="Q90" s="152">
        <f t="shared" si="32"/>
        <v>0.85853088030228042</v>
      </c>
      <c r="R90" s="276">
        <f>Q106</f>
        <v>0.84542372956018319</v>
      </c>
      <c r="S90" s="167">
        <v>0.16666666666666666</v>
      </c>
      <c r="T90" s="168">
        <v>0.21344907407407407</v>
      </c>
      <c r="U90" s="169"/>
      <c r="V90" s="170">
        <v>67.366666666666674</v>
      </c>
      <c r="W90" s="173"/>
      <c r="X90" s="151"/>
      <c r="Y90" s="279"/>
      <c r="Z90" s="280"/>
      <c r="AA90" s="109">
        <f t="shared" si="33"/>
        <v>-466.84809500247457</v>
      </c>
      <c r="AB90" s="152">
        <f t="shared" si="34"/>
        <v>0.85853088030228042</v>
      </c>
      <c r="AC90" s="267">
        <f>AB106</f>
        <v>0.84542372956018319</v>
      </c>
    </row>
    <row r="91" spans="1:29" ht="15.75" customHeight="1">
      <c r="A91" s="282"/>
      <c r="B91" s="92" t="s">
        <v>115</v>
      </c>
      <c r="C91" s="260" t="s">
        <v>125</v>
      </c>
      <c r="D91" s="261"/>
      <c r="E91" s="93">
        <v>23.76</v>
      </c>
      <c r="F91" s="94">
        <v>5180</v>
      </c>
      <c r="G91" s="95">
        <f t="shared" si="35"/>
        <v>123076.8</v>
      </c>
      <c r="H91" s="96"/>
      <c r="I91" s="97">
        <v>4</v>
      </c>
      <c r="J91" s="98">
        <v>3300</v>
      </c>
      <c r="K91" s="99">
        <f t="shared" ref="K91:K127" si="36">J91/I91</f>
        <v>825</v>
      </c>
      <c r="L91" s="100">
        <v>4</v>
      </c>
      <c r="M91" s="98">
        <f>F91/V91*60</f>
        <v>2826.3110033343442</v>
      </c>
      <c r="N91" s="99">
        <f t="shared" si="29"/>
        <v>706.57775083358604</v>
      </c>
      <c r="O91" s="101">
        <f t="shared" si="30"/>
        <v>0</v>
      </c>
      <c r="P91" s="102">
        <f t="shared" si="31"/>
        <v>-118.42224916641396</v>
      </c>
      <c r="Q91" s="103">
        <f t="shared" si="32"/>
        <v>0.85645787979828614</v>
      </c>
      <c r="R91" s="277"/>
      <c r="S91" s="1">
        <v>0.22363425925925925</v>
      </c>
      <c r="T91" s="2">
        <v>0.3</v>
      </c>
      <c r="U91" s="104">
        <v>14.666666666666668</v>
      </c>
      <c r="V91" s="105">
        <v>109.96666666666665</v>
      </c>
      <c r="W91" s="106"/>
      <c r="X91" s="107"/>
      <c r="Y91" s="262"/>
      <c r="Z91" s="263"/>
      <c r="AA91" s="111">
        <f t="shared" si="33"/>
        <v>-473.68899666565585</v>
      </c>
      <c r="AB91" s="103">
        <f t="shared" si="34"/>
        <v>0.85645787979828614</v>
      </c>
      <c r="AC91" s="268"/>
    </row>
    <row r="92" spans="1:29" ht="15.75" customHeight="1">
      <c r="A92" s="282"/>
      <c r="B92" s="92" t="s">
        <v>115</v>
      </c>
      <c r="C92" s="260" t="s">
        <v>123</v>
      </c>
      <c r="D92" s="261"/>
      <c r="E92" s="93">
        <v>18.18</v>
      </c>
      <c r="F92" s="94">
        <v>3128</v>
      </c>
      <c r="G92" s="95">
        <f t="shared" si="35"/>
        <v>56867.040000000001</v>
      </c>
      <c r="H92" s="96"/>
      <c r="I92" s="97">
        <v>3</v>
      </c>
      <c r="J92" s="98">
        <v>3600</v>
      </c>
      <c r="K92" s="99">
        <f t="shared" si="36"/>
        <v>1200</v>
      </c>
      <c r="L92" s="100">
        <v>3</v>
      </c>
      <c r="M92" s="98">
        <f>F92/V92*60</f>
        <v>3017.3633440514482</v>
      </c>
      <c r="N92" s="99">
        <f t="shared" si="29"/>
        <v>1005.7877813504828</v>
      </c>
      <c r="O92" s="101">
        <f t="shared" si="30"/>
        <v>0</v>
      </c>
      <c r="P92" s="102">
        <f t="shared" si="31"/>
        <v>-194.21221864951724</v>
      </c>
      <c r="Q92" s="103">
        <f t="shared" si="32"/>
        <v>0.83815648445873558</v>
      </c>
      <c r="R92" s="277"/>
      <c r="S92" s="1">
        <v>0.30972222222222223</v>
      </c>
      <c r="T92" s="2">
        <v>0.35291666666666666</v>
      </c>
      <c r="U92" s="104">
        <v>14.00000000000003</v>
      </c>
      <c r="V92" s="105">
        <v>62.199999999999974</v>
      </c>
      <c r="W92" s="106"/>
      <c r="X92" s="107"/>
      <c r="Y92" s="262"/>
      <c r="Z92" s="263"/>
      <c r="AA92" s="111">
        <f t="shared" si="33"/>
        <v>-582.63665594855183</v>
      </c>
      <c r="AB92" s="103">
        <f t="shared" si="34"/>
        <v>0.83815648445873558</v>
      </c>
      <c r="AC92" s="268"/>
    </row>
    <row r="93" spans="1:29" ht="15.75" customHeight="1">
      <c r="A93" s="282"/>
      <c r="B93" s="92" t="s">
        <v>115</v>
      </c>
      <c r="C93" s="260" t="s">
        <v>207</v>
      </c>
      <c r="D93" s="261"/>
      <c r="E93" s="93">
        <v>18.18</v>
      </c>
      <c r="F93" s="94">
        <v>2655</v>
      </c>
      <c r="G93" s="95">
        <f t="shared" si="35"/>
        <v>48267.9</v>
      </c>
      <c r="H93" s="96"/>
      <c r="I93" s="97">
        <v>3</v>
      </c>
      <c r="J93" s="98">
        <v>3600</v>
      </c>
      <c r="K93" s="99">
        <f t="shared" si="36"/>
        <v>1200</v>
      </c>
      <c r="L93" s="100">
        <v>3</v>
      </c>
      <c r="M93" s="98">
        <f>F93/V93*60</f>
        <v>3010.3937007873978</v>
      </c>
      <c r="N93" s="99">
        <f t="shared" si="29"/>
        <v>1003.4645669291326</v>
      </c>
      <c r="O93" s="101">
        <f t="shared" si="30"/>
        <v>0</v>
      </c>
      <c r="P93" s="102">
        <f t="shared" si="31"/>
        <v>-196.53543307086738</v>
      </c>
      <c r="Q93" s="103">
        <f t="shared" si="32"/>
        <v>0.83622047244094388</v>
      </c>
      <c r="R93" s="277"/>
      <c r="S93" s="1">
        <v>0.36325231481481479</v>
      </c>
      <c r="T93" s="2">
        <v>0.4</v>
      </c>
      <c r="U93" s="104">
        <v>14.883333333333315</v>
      </c>
      <c r="V93" s="105">
        <v>52.916666666666728</v>
      </c>
      <c r="W93" s="106"/>
      <c r="X93" s="107"/>
      <c r="Y93" s="262"/>
      <c r="Z93" s="263"/>
      <c r="AA93" s="111">
        <f t="shared" si="33"/>
        <v>-589.60629921260215</v>
      </c>
      <c r="AB93" s="103">
        <f t="shared" si="34"/>
        <v>0.83622047244094388</v>
      </c>
      <c r="AC93" s="268"/>
    </row>
    <row r="94" spans="1:29" ht="15.75" customHeight="1">
      <c r="A94" s="282"/>
      <c r="B94" s="92" t="s">
        <v>115</v>
      </c>
      <c r="C94" s="260" t="s">
        <v>208</v>
      </c>
      <c r="D94" s="261"/>
      <c r="E94" s="93">
        <v>14.28</v>
      </c>
      <c r="F94" s="94">
        <v>7138</v>
      </c>
      <c r="G94" s="95">
        <f t="shared" si="35"/>
        <v>101930.64</v>
      </c>
      <c r="H94" s="113"/>
      <c r="I94" s="97">
        <v>3</v>
      </c>
      <c r="J94" s="98">
        <v>3600</v>
      </c>
      <c r="K94" s="99">
        <f t="shared" si="36"/>
        <v>1200</v>
      </c>
      <c r="L94" s="114">
        <v>3</v>
      </c>
      <c r="M94" s="98">
        <f>F94/V94*60</f>
        <v>3023.1529411764714</v>
      </c>
      <c r="N94" s="99">
        <f t="shared" si="29"/>
        <v>1007.7176470588238</v>
      </c>
      <c r="O94" s="101">
        <f t="shared" si="30"/>
        <v>0</v>
      </c>
      <c r="P94" s="102">
        <f t="shared" si="31"/>
        <v>-192.28235294117621</v>
      </c>
      <c r="Q94" s="103">
        <f t="shared" si="32"/>
        <v>0.83976470588235319</v>
      </c>
      <c r="R94" s="277"/>
      <c r="S94" s="1">
        <v>0.41064814814814815</v>
      </c>
      <c r="T94" s="2">
        <v>0.50902777777777775</v>
      </c>
      <c r="U94" s="104">
        <v>15.333333333333306</v>
      </c>
      <c r="V94" s="105">
        <v>141.66666666666663</v>
      </c>
      <c r="W94" s="106"/>
      <c r="X94" s="107"/>
      <c r="Y94" s="262"/>
      <c r="Z94" s="263"/>
      <c r="AA94" s="111">
        <f t="shared" si="33"/>
        <v>-576.84705882352864</v>
      </c>
      <c r="AB94" s="103">
        <f t="shared" si="34"/>
        <v>0.83976470588235319</v>
      </c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23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23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23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23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23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37">AVERAGE(I90:I105)</f>
        <v>3.4</v>
      </c>
      <c r="J106" s="138">
        <f t="shared" si="37"/>
        <v>3480</v>
      </c>
      <c r="K106" s="139">
        <f t="shared" ref="K106" si="38">J106/I106</f>
        <v>1023.5294117647059</v>
      </c>
      <c r="L106" s="137">
        <f t="shared" ref="L106:M106" si="39">AVERAGE(L90:L105)</f>
        <v>3.4</v>
      </c>
      <c r="M106" s="138">
        <f t="shared" si="39"/>
        <v>2942.0745788694376</v>
      </c>
      <c r="N106" s="139">
        <f>M106/L106</f>
        <v>865.31605260865808</v>
      </c>
      <c r="O106" s="140">
        <f>L106-I106</f>
        <v>0</v>
      </c>
      <c r="P106" s="141">
        <f>N106-K106</f>
        <v>-158.21335915604777</v>
      </c>
      <c r="Q106" s="142">
        <f>N106/K106</f>
        <v>0.84542372956018319</v>
      </c>
      <c r="R106" s="278"/>
      <c r="S106" s="143">
        <f>S90</f>
        <v>0.16666666666666666</v>
      </c>
      <c r="T106" s="144">
        <f>INDEX(T90:T105,COUNTA(T90:T105))</f>
        <v>0.50902777777777775</v>
      </c>
      <c r="U106" s="145"/>
      <c r="V106" s="156"/>
      <c r="W106" s="89"/>
      <c r="X106" s="91"/>
      <c r="Y106" s="265"/>
      <c r="Z106" s="266"/>
      <c r="AA106" s="157">
        <f>M106-J106</f>
        <v>-537.92542113056243</v>
      </c>
      <c r="AB106" s="142">
        <f>M106/J106</f>
        <v>0.84542372956018319</v>
      </c>
      <c r="AC106" s="269"/>
    </row>
    <row r="107" spans="1:29" ht="15.75" customHeight="1">
      <c r="A107" s="270" t="s">
        <v>67</v>
      </c>
      <c r="B107" s="108" t="s">
        <v>115</v>
      </c>
      <c r="C107" s="274" t="s">
        <v>226</v>
      </c>
      <c r="D107" s="275"/>
      <c r="E107" s="158">
        <v>28.57</v>
      </c>
      <c r="F107" s="87">
        <v>6993</v>
      </c>
      <c r="G107" s="159">
        <f t="shared" ref="G107:G109" si="40">E107*F107</f>
        <v>199790.01</v>
      </c>
      <c r="H107" s="160"/>
      <c r="I107" s="161">
        <v>4</v>
      </c>
      <c r="J107" s="162">
        <v>3000</v>
      </c>
      <c r="K107" s="163">
        <f>J107/I107</f>
        <v>750</v>
      </c>
      <c r="L107" s="164">
        <v>4</v>
      </c>
      <c r="M107" s="162">
        <f>F107/V107*60</f>
        <v>2460.6392337014959</v>
      </c>
      <c r="N107" s="163">
        <f>M107/L107</f>
        <v>615.15980842537397</v>
      </c>
      <c r="O107" s="165">
        <f>L107-I107</f>
        <v>0</v>
      </c>
      <c r="P107" s="166">
        <f>N107-K107</f>
        <v>-134.84019157462603</v>
      </c>
      <c r="Q107" s="152">
        <f>N107/K107</f>
        <v>0.82021307790049858</v>
      </c>
      <c r="R107" s="276">
        <f>Q123</f>
        <v>0.83481923599123065</v>
      </c>
      <c r="S107" s="167">
        <v>0.16700231481481481</v>
      </c>
      <c r="T107" s="168">
        <v>0.28541666666666665</v>
      </c>
      <c r="U107" s="169"/>
      <c r="V107" s="170">
        <v>170.51666666666665</v>
      </c>
      <c r="W107" s="168"/>
      <c r="X107" s="171"/>
      <c r="Y107" s="279"/>
      <c r="Z107" s="280"/>
      <c r="AA107" s="109">
        <f>M107-J107</f>
        <v>-539.36076629850413</v>
      </c>
      <c r="AB107" s="152">
        <f>M107/J107</f>
        <v>0.82021307790049858</v>
      </c>
      <c r="AC107" s="267">
        <f>AB123</f>
        <v>0.83481923599123065</v>
      </c>
    </row>
    <row r="108" spans="1:29" ht="15.75" customHeight="1">
      <c r="A108" s="271"/>
      <c r="B108" s="92" t="s">
        <v>115</v>
      </c>
      <c r="C108" s="260" t="s">
        <v>227</v>
      </c>
      <c r="D108" s="261"/>
      <c r="E108" s="93">
        <v>24.18</v>
      </c>
      <c r="F108" s="94">
        <v>6766</v>
      </c>
      <c r="G108" s="95">
        <f t="shared" si="40"/>
        <v>163601.88</v>
      </c>
      <c r="H108" s="96"/>
      <c r="I108" s="97">
        <v>4</v>
      </c>
      <c r="J108" s="98">
        <v>3300</v>
      </c>
      <c r="K108" s="99">
        <f t="shared" si="36"/>
        <v>825</v>
      </c>
      <c r="L108" s="100">
        <v>4</v>
      </c>
      <c r="M108" s="98">
        <f>F108/V108*60</f>
        <v>2706.3999999999992</v>
      </c>
      <c r="N108" s="99">
        <f>M108/L108</f>
        <v>676.5999999999998</v>
      </c>
      <c r="O108" s="101">
        <f>L108-I108</f>
        <v>0</v>
      </c>
      <c r="P108" s="102">
        <f>N108-K108</f>
        <v>-148.4000000000002</v>
      </c>
      <c r="Q108" s="103">
        <f>N108/K108</f>
        <v>0.82012121212121192</v>
      </c>
      <c r="R108" s="277"/>
      <c r="S108" s="1">
        <v>0.30069444444444443</v>
      </c>
      <c r="T108" s="2">
        <v>0.40486111111111112</v>
      </c>
      <c r="U108" s="104">
        <v>22</v>
      </c>
      <c r="V108" s="105">
        <v>150.00000000000003</v>
      </c>
      <c r="W108" s="106"/>
      <c r="X108" s="113"/>
      <c r="Y108" s="262"/>
      <c r="Z108" s="263"/>
      <c r="AA108" s="111">
        <f>M108-J108</f>
        <v>-593.60000000000082</v>
      </c>
      <c r="AB108" s="103">
        <f>M108/J108</f>
        <v>0.82012121212121192</v>
      </c>
      <c r="AC108" s="268"/>
    </row>
    <row r="109" spans="1:29" ht="15.75" customHeight="1">
      <c r="A109" s="271"/>
      <c r="B109" s="92" t="s">
        <v>115</v>
      </c>
      <c r="C109" s="260" t="s">
        <v>126</v>
      </c>
      <c r="D109" s="261"/>
      <c r="E109" s="93">
        <v>30</v>
      </c>
      <c r="F109" s="94">
        <v>5107</v>
      </c>
      <c r="G109" s="95">
        <f t="shared" si="40"/>
        <v>153210</v>
      </c>
      <c r="H109" s="96"/>
      <c r="I109" s="97">
        <v>3</v>
      </c>
      <c r="J109" s="98">
        <v>3000</v>
      </c>
      <c r="K109" s="99">
        <f t="shared" si="36"/>
        <v>1000</v>
      </c>
      <c r="L109" s="100">
        <v>3</v>
      </c>
      <c r="M109" s="98">
        <f>F109/V109*60</f>
        <v>2596.7796610169494</v>
      </c>
      <c r="N109" s="99">
        <f>M109/L109</f>
        <v>865.59322033898309</v>
      </c>
      <c r="O109" s="101">
        <f>L109-I109</f>
        <v>0</v>
      </c>
      <c r="P109" s="102">
        <f>N109-K109</f>
        <v>-134.40677966101691</v>
      </c>
      <c r="Q109" s="103">
        <f>N109/K109</f>
        <v>0.86559322033898312</v>
      </c>
      <c r="R109" s="277"/>
      <c r="S109" s="1">
        <v>0.41875000000000001</v>
      </c>
      <c r="T109" s="2">
        <v>0.50069444444444444</v>
      </c>
      <c r="U109" s="104">
        <v>20.000000000000007</v>
      </c>
      <c r="V109" s="105">
        <v>117.99999999999999</v>
      </c>
      <c r="W109" s="106"/>
      <c r="X109" s="113"/>
      <c r="Y109" s="262"/>
      <c r="Z109" s="263"/>
      <c r="AA109" s="111">
        <f>M109-J109</f>
        <v>-403.22033898305062</v>
      </c>
      <c r="AB109" s="103">
        <f>M109/J109</f>
        <v>0.86559322033898312</v>
      </c>
      <c r="AC109" s="268"/>
    </row>
    <row r="110" spans="1:29" ht="15.75" customHeight="1">
      <c r="A110" s="271"/>
      <c r="B110" s="92"/>
      <c r="C110" s="260"/>
      <c r="D110" s="261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7"/>
      <c r="S110" s="1"/>
      <c r="T110" s="2"/>
      <c r="U110" s="104"/>
      <c r="V110" s="105"/>
      <c r="W110" s="106"/>
      <c r="X110" s="107"/>
      <c r="Y110" s="262"/>
      <c r="Z110" s="263"/>
      <c r="AA110" s="111"/>
      <c r="AB110" s="103"/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4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23"/>
      <c r="X115" s="124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23"/>
      <c r="X116" s="124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1">AVERAGE(I107:I122)</f>
        <v>3.6666666666666665</v>
      </c>
      <c r="J123" s="138">
        <f t="shared" si="41"/>
        <v>3100</v>
      </c>
      <c r="K123" s="139">
        <f t="shared" ref="K123" si="42">J123/I123</f>
        <v>845.4545454545455</v>
      </c>
      <c r="L123" s="137">
        <f t="shared" ref="L123:M123" si="43">AVERAGE(L107:L122)</f>
        <v>3.6666666666666665</v>
      </c>
      <c r="M123" s="138">
        <f t="shared" si="43"/>
        <v>2587.939631572815</v>
      </c>
      <c r="N123" s="139">
        <f>M123/L123</f>
        <v>705.80171770167681</v>
      </c>
      <c r="O123" s="140">
        <f>L123-I123</f>
        <v>0</v>
      </c>
      <c r="P123" s="141">
        <f>N123-K123</f>
        <v>-139.65282775286869</v>
      </c>
      <c r="Q123" s="142">
        <f>N123/K123</f>
        <v>0.83481923599123065</v>
      </c>
      <c r="R123" s="278"/>
      <c r="S123" s="143">
        <f>S107</f>
        <v>0.16700231481481481</v>
      </c>
      <c r="T123" s="144">
        <f>INDEX(T107:T122,COUNTA(T107:T122))</f>
        <v>0.50069444444444444</v>
      </c>
      <c r="U123" s="145"/>
      <c r="V123" s="156"/>
      <c r="W123" s="135"/>
      <c r="X123" s="139"/>
      <c r="Y123" s="265"/>
      <c r="Z123" s="266"/>
      <c r="AA123" s="157">
        <f>M123-J123</f>
        <v>-512.06036842718504</v>
      </c>
      <c r="AB123" s="142">
        <f>M123/J123</f>
        <v>0.83481923599123065</v>
      </c>
      <c r="AC123" s="269"/>
    </row>
    <row r="124" spans="1:29" ht="15.75" customHeight="1">
      <c r="A124" s="281" t="s">
        <v>127</v>
      </c>
      <c r="B124" s="108" t="s">
        <v>104</v>
      </c>
      <c r="C124" s="274" t="s">
        <v>129</v>
      </c>
      <c r="D124" s="275"/>
      <c r="E124" s="158">
        <v>29.52</v>
      </c>
      <c r="F124" s="87">
        <v>2519</v>
      </c>
      <c r="G124" s="159">
        <f t="shared" ref="G124:G127" si="44">E124*F124</f>
        <v>74360.88</v>
      </c>
      <c r="H124" s="160"/>
      <c r="I124" s="161">
        <v>17</v>
      </c>
      <c r="J124" s="162">
        <v>3273</v>
      </c>
      <c r="K124" s="163">
        <f>J124/I124</f>
        <v>192.52941176470588</v>
      </c>
      <c r="L124" s="164">
        <v>17</v>
      </c>
      <c r="M124" s="162">
        <f>F124/V124*60</f>
        <v>2804.9489638107016</v>
      </c>
      <c r="N124" s="163">
        <f>M124/L124</f>
        <v>164.99699787121773</v>
      </c>
      <c r="O124" s="165">
        <f>L124-I124</f>
        <v>0</v>
      </c>
      <c r="P124" s="166">
        <f>N124-K124</f>
        <v>-27.532413893488155</v>
      </c>
      <c r="Q124" s="152">
        <f>N124/K124</f>
        <v>0.85699632258194358</v>
      </c>
      <c r="R124" s="276">
        <f>Q140</f>
        <v>0.85506243480125843</v>
      </c>
      <c r="S124" s="167">
        <v>0.70841435185185186</v>
      </c>
      <c r="T124" s="168">
        <v>0.74583333333333335</v>
      </c>
      <c r="U124" s="169"/>
      <c r="V124" s="170">
        <v>53.88333333333334</v>
      </c>
      <c r="W124" s="168"/>
      <c r="X124" s="171"/>
      <c r="Y124" s="279"/>
      <c r="Z124" s="280"/>
      <c r="AA124" s="109">
        <f>M124-J124</f>
        <v>-468.05103618929843</v>
      </c>
      <c r="AB124" s="152">
        <f>M124/J124</f>
        <v>0.85699632258194369</v>
      </c>
      <c r="AC124" s="267">
        <f>AB140</f>
        <v>0.85506243480125843</v>
      </c>
    </row>
    <row r="125" spans="1:29" ht="15.75" customHeight="1">
      <c r="A125" s="282"/>
      <c r="B125" s="92" t="s">
        <v>104</v>
      </c>
      <c r="C125" s="260" t="s">
        <v>130</v>
      </c>
      <c r="D125" s="261"/>
      <c r="E125" s="93">
        <v>29.85</v>
      </c>
      <c r="F125" s="94">
        <v>2696</v>
      </c>
      <c r="G125" s="95">
        <f t="shared" si="44"/>
        <v>80475.600000000006</v>
      </c>
      <c r="H125" s="96"/>
      <c r="I125" s="97">
        <v>17</v>
      </c>
      <c r="J125" s="98">
        <v>3273</v>
      </c>
      <c r="K125" s="99">
        <f t="shared" si="36"/>
        <v>192.52941176470588</v>
      </c>
      <c r="L125" s="100">
        <v>17</v>
      </c>
      <c r="M125" s="98">
        <f>F125/V125*60</f>
        <v>2805.0867052023118</v>
      </c>
      <c r="N125" s="99">
        <f>M125/L125</f>
        <v>165.00510030601833</v>
      </c>
      <c r="O125" s="101">
        <f>L125-I125</f>
        <v>0</v>
      </c>
      <c r="P125" s="102">
        <f>N125-K125</f>
        <v>-27.524311458687549</v>
      </c>
      <c r="Q125" s="103">
        <f>N125/K125</f>
        <v>0.85703840672236842</v>
      </c>
      <c r="R125" s="277"/>
      <c r="S125" s="1">
        <v>0.74884259259259256</v>
      </c>
      <c r="T125" s="2">
        <v>0.78888888888888886</v>
      </c>
      <c r="U125" s="104">
        <v>4.3333333333332646</v>
      </c>
      <c r="V125" s="105">
        <v>57.666666666666671</v>
      </c>
      <c r="W125" s="106"/>
      <c r="X125" s="113"/>
      <c r="Y125" s="262"/>
      <c r="Z125" s="263"/>
      <c r="AA125" s="111">
        <f>M125-J125</f>
        <v>-467.9132947976882</v>
      </c>
      <c r="AB125" s="103">
        <f>M125/J125</f>
        <v>0.85703840672236842</v>
      </c>
      <c r="AC125" s="268"/>
    </row>
    <row r="126" spans="1:29" ht="15.75" customHeight="1">
      <c r="A126" s="282"/>
      <c r="B126" s="92" t="s">
        <v>115</v>
      </c>
      <c r="C126" s="260" t="s">
        <v>131</v>
      </c>
      <c r="D126" s="261"/>
      <c r="E126" s="93">
        <v>28.57</v>
      </c>
      <c r="F126" s="94">
        <v>1780</v>
      </c>
      <c r="G126" s="95">
        <f t="shared" si="44"/>
        <v>50854.6</v>
      </c>
      <c r="H126" s="96"/>
      <c r="I126" s="97">
        <v>13</v>
      </c>
      <c r="J126" s="98">
        <v>3600</v>
      </c>
      <c r="K126" s="99">
        <f t="shared" si="36"/>
        <v>276.92307692307691</v>
      </c>
      <c r="L126" s="100">
        <v>13</v>
      </c>
      <c r="M126" s="98">
        <f>F126/V126*60</f>
        <v>3058.7112171837734</v>
      </c>
      <c r="N126" s="99">
        <f>M126/L126</f>
        <v>235.28547824490565</v>
      </c>
      <c r="O126" s="101">
        <f>L126-I126</f>
        <v>0</v>
      </c>
      <c r="P126" s="102">
        <f>N126-K126</f>
        <v>-41.637598678171258</v>
      </c>
      <c r="Q126" s="103">
        <f>N126/K126</f>
        <v>0.84964200477327045</v>
      </c>
      <c r="R126" s="277"/>
      <c r="S126" s="1">
        <v>0.79241898148148149</v>
      </c>
      <c r="T126" s="2">
        <v>0.81666666666666665</v>
      </c>
      <c r="U126" s="104">
        <v>5.0833333333333819</v>
      </c>
      <c r="V126" s="105">
        <v>34.916666666666636</v>
      </c>
      <c r="W126" s="106"/>
      <c r="X126" s="113"/>
      <c r="Y126" s="262"/>
      <c r="Z126" s="263"/>
      <c r="AA126" s="111">
        <f>M126-J126</f>
        <v>-541.28878281622656</v>
      </c>
      <c r="AB126" s="103">
        <f>M126/J126</f>
        <v>0.84964200477327045</v>
      </c>
      <c r="AC126" s="268"/>
    </row>
    <row r="127" spans="1:29" ht="15.75" customHeight="1">
      <c r="A127" s="282"/>
      <c r="B127" s="92" t="s">
        <v>104</v>
      </c>
      <c r="C127" s="260" t="s">
        <v>128</v>
      </c>
      <c r="D127" s="261"/>
      <c r="E127" s="93">
        <v>25.64</v>
      </c>
      <c r="F127" s="94">
        <v>2319</v>
      </c>
      <c r="G127" s="95">
        <f t="shared" si="44"/>
        <v>59459.16</v>
      </c>
      <c r="H127" s="96"/>
      <c r="I127" s="97">
        <v>11</v>
      </c>
      <c r="J127" s="98">
        <v>3000</v>
      </c>
      <c r="K127" s="99">
        <f t="shared" si="36"/>
        <v>272.72727272727275</v>
      </c>
      <c r="L127" s="100">
        <v>11</v>
      </c>
      <c r="M127" s="98">
        <f>F127/V127*60</f>
        <v>2571.9038817005558</v>
      </c>
      <c r="N127" s="99">
        <f>M127/L127</f>
        <v>233.80944379095962</v>
      </c>
      <c r="O127" s="101">
        <f>L127-I127</f>
        <v>0</v>
      </c>
      <c r="P127" s="102">
        <f>N127-K127</f>
        <v>-38.917828936313128</v>
      </c>
      <c r="Q127" s="103">
        <f>N127/K127</f>
        <v>0.85730129390018517</v>
      </c>
      <c r="R127" s="277"/>
      <c r="S127" s="1">
        <v>0.81944444444444442</v>
      </c>
      <c r="T127" s="2">
        <v>0.85701388888888885</v>
      </c>
      <c r="U127" s="104">
        <v>3.9999999999999858</v>
      </c>
      <c r="V127" s="105">
        <v>54.09999999999998</v>
      </c>
      <c r="W127" s="106"/>
      <c r="X127" s="107"/>
      <c r="Y127" s="262"/>
      <c r="Z127" s="263"/>
      <c r="AA127" s="111">
        <f>M127-J127</f>
        <v>-428.09611829944424</v>
      </c>
      <c r="AB127" s="103">
        <f>M127/J127</f>
        <v>0.85730129390018528</v>
      </c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45">AVERAGE(I124:I139)</f>
        <v>14.5</v>
      </c>
      <c r="J140" s="138">
        <f t="shared" si="45"/>
        <v>3286.5</v>
      </c>
      <c r="K140" s="139">
        <f t="shared" ref="K140" si="46">J140/I140</f>
        <v>226.65517241379311</v>
      </c>
      <c r="L140" s="137">
        <f t="shared" ref="L140:M140" si="47">AVERAGE(L124:L139)</f>
        <v>14.5</v>
      </c>
      <c r="M140" s="138">
        <f t="shared" si="47"/>
        <v>2810.1626919743358</v>
      </c>
      <c r="N140" s="139">
        <f>M140/L140</f>
        <v>193.80432358443696</v>
      </c>
      <c r="O140" s="140">
        <f>L140-I140</f>
        <v>0</v>
      </c>
      <c r="P140" s="141">
        <f>N140-K140</f>
        <v>-32.850848829356153</v>
      </c>
      <c r="Q140" s="142">
        <f>N140/K140</f>
        <v>0.85506243480125843</v>
      </c>
      <c r="R140" s="278"/>
      <c r="S140" s="143">
        <f>S124</f>
        <v>0.70841435185185186</v>
      </c>
      <c r="T140" s="144">
        <f>INDEX(T124:T139,COUNTA(T124:T139))</f>
        <v>0.85701388888888885</v>
      </c>
      <c r="U140" s="145"/>
      <c r="V140" s="156"/>
      <c r="W140" s="135"/>
      <c r="X140" s="139"/>
      <c r="Y140" s="265"/>
      <c r="Z140" s="266"/>
      <c r="AA140" s="157">
        <f>M140-J140</f>
        <v>-476.33730802566424</v>
      </c>
      <c r="AB140" s="142">
        <f>M140/J140</f>
        <v>0.85506243480125843</v>
      </c>
      <c r="AC140" s="269"/>
    </row>
    <row r="141" spans="1:29" ht="15.75" customHeight="1">
      <c r="A141" s="270" t="s">
        <v>132</v>
      </c>
      <c r="B141" s="108" t="s">
        <v>115</v>
      </c>
      <c r="C141" s="274" t="s">
        <v>133</v>
      </c>
      <c r="D141" s="275"/>
      <c r="E141" s="158">
        <v>14.03</v>
      </c>
      <c r="F141" s="87">
        <v>10213</v>
      </c>
      <c r="G141" s="159">
        <f t="shared" ref="G141" si="48">E141*F141</f>
        <v>143288.38999999998</v>
      </c>
      <c r="H141" s="160"/>
      <c r="I141" s="161">
        <v>4</v>
      </c>
      <c r="J141" s="162">
        <v>2700</v>
      </c>
      <c r="K141" s="163">
        <f>J141/I141</f>
        <v>675</v>
      </c>
      <c r="L141" s="164">
        <v>4</v>
      </c>
      <c r="M141" s="162">
        <f>F141/V141*60</f>
        <v>2403.8443935926771</v>
      </c>
      <c r="N141" s="163">
        <f>M141/L141</f>
        <v>600.96109839816927</v>
      </c>
      <c r="O141" s="165">
        <f>L141-I141</f>
        <v>0</v>
      </c>
      <c r="P141" s="166">
        <f>N141-K141</f>
        <v>-74.03890160183073</v>
      </c>
      <c r="Q141" s="152">
        <f>N141/K141</f>
        <v>0.89031273836765823</v>
      </c>
      <c r="R141" s="276">
        <f>Q157</f>
        <v>0.89031273836765823</v>
      </c>
      <c r="S141" s="167">
        <v>0.70839120370370368</v>
      </c>
      <c r="T141" s="168">
        <v>0.88541666666666663</v>
      </c>
      <c r="U141" s="169"/>
      <c r="V141" s="170">
        <v>254.91666666666666</v>
      </c>
      <c r="W141" s="168"/>
      <c r="X141" s="171"/>
      <c r="Y141" s="279"/>
      <c r="Z141" s="280"/>
      <c r="AA141" s="109">
        <f>M141-J141</f>
        <v>-296.15560640732292</v>
      </c>
      <c r="AB141" s="152">
        <f>M141/J141</f>
        <v>0.89031273836765823</v>
      </c>
      <c r="AC141" s="267">
        <f>AB157</f>
        <v>0.89031273836765823</v>
      </c>
    </row>
    <row r="142" spans="1:29" ht="15.75" customHeight="1">
      <c r="A142" s="271"/>
      <c r="B142" s="92"/>
      <c r="C142" s="260"/>
      <c r="D142" s="261"/>
      <c r="E142" s="93"/>
      <c r="F142" s="9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68"/>
    </row>
    <row r="143" spans="1:29" ht="15.75" customHeight="1">
      <c r="A143" s="271"/>
      <c r="B143" s="92"/>
      <c r="C143" s="260"/>
      <c r="D143" s="261"/>
      <c r="E143" s="93"/>
      <c r="F143" s="9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13"/>
      <c r="Y143" s="262"/>
      <c r="Z143" s="263"/>
      <c r="AA143" s="111"/>
      <c r="AB143" s="103"/>
      <c r="AC143" s="268"/>
    </row>
    <row r="144" spans="1:29" ht="15.75" customHeight="1">
      <c r="A144" s="271"/>
      <c r="B144" s="92"/>
      <c r="C144" s="260"/>
      <c r="D144" s="261"/>
      <c r="E144" s="93"/>
      <c r="F144" s="9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13"/>
      <c r="Y144" s="262"/>
      <c r="Z144" s="263"/>
      <c r="AA144" s="111"/>
      <c r="AB144" s="103"/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13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13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13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13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13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13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13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13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13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06"/>
      <c r="X154" s="113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06"/>
      <c r="X155" s="113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49">AVERAGE(I141:I156)</f>
        <v>4</v>
      </c>
      <c r="J157" s="138">
        <f t="shared" si="49"/>
        <v>2700</v>
      </c>
      <c r="K157" s="139">
        <f t="shared" ref="K157" si="50">J157/I157</f>
        <v>675</v>
      </c>
      <c r="L157" s="137">
        <f t="shared" ref="L157:M157" si="51">AVERAGE(L141:L156)</f>
        <v>4</v>
      </c>
      <c r="M157" s="138">
        <f t="shared" si="51"/>
        <v>2403.8443935926771</v>
      </c>
      <c r="N157" s="139">
        <f t="shared" ref="N157:N162" si="52">M157/L157</f>
        <v>600.96109839816927</v>
      </c>
      <c r="O157" s="140">
        <f t="shared" ref="O157:O162" si="53">L157-I157</f>
        <v>0</v>
      </c>
      <c r="P157" s="141">
        <f t="shared" ref="P157:P162" si="54">N157-K157</f>
        <v>-74.03890160183073</v>
      </c>
      <c r="Q157" s="142">
        <f t="shared" ref="Q157:Q162" si="55">N157/K157</f>
        <v>0.89031273836765823</v>
      </c>
      <c r="R157" s="278"/>
      <c r="S157" s="143">
        <f>S141</f>
        <v>0.70839120370370368</v>
      </c>
      <c r="T157" s="144">
        <f>INDEX(T141:T156,COUNTA(T141:T156))</f>
        <v>0.88541666666666663</v>
      </c>
      <c r="U157" s="145"/>
      <c r="V157" s="156"/>
      <c r="W157" s="135"/>
      <c r="X157" s="139"/>
      <c r="Y157" s="265"/>
      <c r="Z157" s="266"/>
      <c r="AA157" s="157">
        <f t="shared" ref="AA157:AA162" si="56">M157-J157</f>
        <v>-296.15560640732292</v>
      </c>
      <c r="AB157" s="142">
        <f t="shared" ref="AB157:AB162" si="57">M157/J157</f>
        <v>0.89031273836765823</v>
      </c>
      <c r="AC157" s="269"/>
    </row>
    <row r="158" spans="1:29" ht="15.75" customHeight="1">
      <c r="A158" s="281" t="s">
        <v>134</v>
      </c>
      <c r="B158" s="108" t="s">
        <v>115</v>
      </c>
      <c r="C158" s="274" t="s">
        <v>136</v>
      </c>
      <c r="D158" s="275"/>
      <c r="E158" s="158">
        <v>27.58</v>
      </c>
      <c r="F158" s="87">
        <v>1557</v>
      </c>
      <c r="G158" s="159">
        <f t="shared" ref="G158:G162" si="58">E158*F158</f>
        <v>42942.06</v>
      </c>
      <c r="H158" s="160"/>
      <c r="I158" s="161">
        <v>4</v>
      </c>
      <c r="J158" s="162">
        <v>3000</v>
      </c>
      <c r="K158" s="163">
        <f>J158/I158</f>
        <v>750</v>
      </c>
      <c r="L158" s="164">
        <v>4</v>
      </c>
      <c r="M158" s="162">
        <f>F158/V158*60</f>
        <v>2543.1941923775039</v>
      </c>
      <c r="N158" s="163">
        <f t="shared" si="52"/>
        <v>635.79854809437597</v>
      </c>
      <c r="O158" s="165">
        <f t="shared" si="53"/>
        <v>0</v>
      </c>
      <c r="P158" s="166">
        <f t="shared" si="54"/>
        <v>-114.20145190562403</v>
      </c>
      <c r="Q158" s="152">
        <f t="shared" si="55"/>
        <v>0.84773139745916792</v>
      </c>
      <c r="R158" s="276">
        <f>Q174</f>
        <v>0.85613349428125352</v>
      </c>
      <c r="S158" s="167">
        <v>0.70851851851851855</v>
      </c>
      <c r="T158" s="168">
        <v>0.73402777777777772</v>
      </c>
      <c r="U158" s="169"/>
      <c r="V158" s="170">
        <v>36.733333333333213</v>
      </c>
      <c r="W158" s="173"/>
      <c r="X158" s="151"/>
      <c r="Y158" s="279"/>
      <c r="Z158" s="280"/>
      <c r="AA158" s="109">
        <f t="shared" si="56"/>
        <v>-456.8058076224961</v>
      </c>
      <c r="AB158" s="152">
        <f t="shared" si="57"/>
        <v>0.84773139745916792</v>
      </c>
      <c r="AC158" s="267">
        <f>AB174</f>
        <v>0.85613349428125352</v>
      </c>
    </row>
    <row r="159" spans="1:29" ht="15.75" customHeight="1">
      <c r="A159" s="282"/>
      <c r="B159" s="92" t="s">
        <v>115</v>
      </c>
      <c r="C159" s="260" t="s">
        <v>135</v>
      </c>
      <c r="D159" s="261"/>
      <c r="E159" s="93">
        <v>24.15</v>
      </c>
      <c r="F159" s="94">
        <v>1290</v>
      </c>
      <c r="G159" s="95">
        <f t="shared" si="58"/>
        <v>31153.499999999996</v>
      </c>
      <c r="H159" s="96"/>
      <c r="I159" s="97">
        <v>4</v>
      </c>
      <c r="J159" s="98">
        <v>3000</v>
      </c>
      <c r="K159" s="99">
        <f t="shared" ref="K159:K162" si="59">J159/I159</f>
        <v>750</v>
      </c>
      <c r="L159" s="100">
        <v>4</v>
      </c>
      <c r="M159" s="98">
        <f>F159/V159*60</f>
        <v>2536.3189513926882</v>
      </c>
      <c r="N159" s="99">
        <f t="shared" si="52"/>
        <v>634.07973784817204</v>
      </c>
      <c r="O159" s="101">
        <f t="shared" si="53"/>
        <v>0</v>
      </c>
      <c r="P159" s="102">
        <f t="shared" si="54"/>
        <v>-115.92026215182796</v>
      </c>
      <c r="Q159" s="103">
        <f t="shared" si="55"/>
        <v>0.84543965046422942</v>
      </c>
      <c r="R159" s="277"/>
      <c r="S159" s="1">
        <v>0.73714120370370373</v>
      </c>
      <c r="T159" s="2">
        <v>0.7583333333333333</v>
      </c>
      <c r="U159" s="104">
        <v>4.483333333333448</v>
      </c>
      <c r="V159" s="105">
        <v>30.516666666666588</v>
      </c>
      <c r="W159" s="106"/>
      <c r="X159" s="107"/>
      <c r="Y159" s="262"/>
      <c r="Z159" s="263"/>
      <c r="AA159" s="111">
        <f t="shared" si="56"/>
        <v>-463.68104860731182</v>
      </c>
      <c r="AB159" s="103">
        <f t="shared" si="57"/>
        <v>0.84543965046422942</v>
      </c>
      <c r="AC159" s="268"/>
    </row>
    <row r="160" spans="1:29" ht="15.75" customHeight="1">
      <c r="A160" s="282"/>
      <c r="B160" s="92" t="s">
        <v>115</v>
      </c>
      <c r="C160" s="260" t="s">
        <v>217</v>
      </c>
      <c r="D160" s="261"/>
      <c r="E160" s="93">
        <v>15.71</v>
      </c>
      <c r="F160" s="94">
        <v>3619</v>
      </c>
      <c r="G160" s="95">
        <f t="shared" si="58"/>
        <v>56854.490000000005</v>
      </c>
      <c r="H160" s="96"/>
      <c r="I160" s="97">
        <v>3</v>
      </c>
      <c r="J160" s="98">
        <v>3300</v>
      </c>
      <c r="K160" s="99">
        <f t="shared" si="59"/>
        <v>1100</v>
      </c>
      <c r="L160" s="100">
        <v>3</v>
      </c>
      <c r="M160" s="98">
        <f>F160/V160*60</f>
        <v>2847.7377049180354</v>
      </c>
      <c r="N160" s="99">
        <f t="shared" si="52"/>
        <v>949.24590163934511</v>
      </c>
      <c r="O160" s="101">
        <f t="shared" si="53"/>
        <v>0</v>
      </c>
      <c r="P160" s="102">
        <f t="shared" si="54"/>
        <v>-150.75409836065489</v>
      </c>
      <c r="Q160" s="103">
        <f t="shared" si="55"/>
        <v>0.86295081967213194</v>
      </c>
      <c r="R160" s="277"/>
      <c r="S160" s="1">
        <v>0.76180555555555562</v>
      </c>
      <c r="T160" s="2">
        <v>0.81475694444444446</v>
      </c>
      <c r="U160" s="104">
        <v>5.0000000000001421</v>
      </c>
      <c r="V160" s="105">
        <v>76.249999999999929</v>
      </c>
      <c r="W160" s="106"/>
      <c r="X160" s="107"/>
      <c r="Y160" s="262"/>
      <c r="Z160" s="263"/>
      <c r="AA160" s="111">
        <f t="shared" si="56"/>
        <v>-452.26229508196457</v>
      </c>
      <c r="AB160" s="103">
        <f t="shared" si="57"/>
        <v>0.86295081967213194</v>
      </c>
      <c r="AC160" s="268"/>
    </row>
    <row r="161" spans="1:29" ht="15.75" customHeight="1">
      <c r="A161" s="282"/>
      <c r="B161" s="92" t="s">
        <v>115</v>
      </c>
      <c r="C161" s="260" t="s">
        <v>137</v>
      </c>
      <c r="D161" s="261"/>
      <c r="E161" s="93">
        <v>17.89</v>
      </c>
      <c r="F161" s="94">
        <v>2561</v>
      </c>
      <c r="G161" s="95">
        <f t="shared" si="58"/>
        <v>45816.29</v>
      </c>
      <c r="H161" s="96">
        <v>2</v>
      </c>
      <c r="I161" s="97">
        <v>4</v>
      </c>
      <c r="J161" s="98">
        <v>3300</v>
      </c>
      <c r="K161" s="99">
        <f t="shared" si="59"/>
        <v>825</v>
      </c>
      <c r="L161" s="100">
        <v>4</v>
      </c>
      <c r="M161" s="98">
        <f>F161/V161*60</f>
        <v>2836.8000000000029</v>
      </c>
      <c r="N161" s="99">
        <f t="shared" si="52"/>
        <v>709.20000000000073</v>
      </c>
      <c r="O161" s="101">
        <f t="shared" si="53"/>
        <v>0</v>
      </c>
      <c r="P161" s="102">
        <f t="shared" si="54"/>
        <v>-115.79999999999927</v>
      </c>
      <c r="Q161" s="103">
        <f t="shared" si="55"/>
        <v>0.85963636363636453</v>
      </c>
      <c r="R161" s="277"/>
      <c r="S161" s="1">
        <v>0.81805555555555565</v>
      </c>
      <c r="T161" s="2">
        <v>0.85567129629629635</v>
      </c>
      <c r="U161" s="104">
        <v>4.750000000000103</v>
      </c>
      <c r="V161" s="105">
        <v>54.166666666666607</v>
      </c>
      <c r="W161" s="106">
        <v>0.85567129629629635</v>
      </c>
      <c r="X161" s="107">
        <v>0.89452546296296298</v>
      </c>
      <c r="Y161" s="262"/>
      <c r="Z161" s="263"/>
      <c r="AA161" s="111">
        <f t="shared" si="56"/>
        <v>-463.19999999999709</v>
      </c>
      <c r="AB161" s="103">
        <f t="shared" si="57"/>
        <v>0.85963636363636453</v>
      </c>
      <c r="AC161" s="268"/>
    </row>
    <row r="162" spans="1:29" ht="15.75" customHeight="1">
      <c r="A162" s="282"/>
      <c r="B162" s="92" t="s">
        <v>115</v>
      </c>
      <c r="C162" s="260" t="s">
        <v>137</v>
      </c>
      <c r="D162" s="261"/>
      <c r="E162" s="93">
        <v>17.89</v>
      </c>
      <c r="F162" s="94">
        <v>3650</v>
      </c>
      <c r="G162" s="95">
        <f t="shared" si="58"/>
        <v>65298.5</v>
      </c>
      <c r="H162" s="113"/>
      <c r="I162" s="97">
        <v>4</v>
      </c>
      <c r="J162" s="98">
        <v>3300</v>
      </c>
      <c r="K162" s="99">
        <f t="shared" si="59"/>
        <v>825</v>
      </c>
      <c r="L162" s="114">
        <v>4</v>
      </c>
      <c r="M162" s="98">
        <f>F162/V162*60</f>
        <v>2848.4717103837011</v>
      </c>
      <c r="N162" s="99">
        <f t="shared" si="52"/>
        <v>712.11792759592527</v>
      </c>
      <c r="O162" s="101">
        <f t="shared" si="53"/>
        <v>0</v>
      </c>
      <c r="P162" s="102">
        <f t="shared" si="54"/>
        <v>-112.88207240407473</v>
      </c>
      <c r="Q162" s="103">
        <f t="shared" si="55"/>
        <v>0.86317324557081854</v>
      </c>
      <c r="R162" s="277"/>
      <c r="S162" s="1">
        <v>0.89452546296296298</v>
      </c>
      <c r="T162" s="2">
        <v>0.94791666666666663</v>
      </c>
      <c r="U162" s="104">
        <v>55.949999999999953</v>
      </c>
      <c r="V162" s="105">
        <v>76.883333333333255</v>
      </c>
      <c r="W162" s="106"/>
      <c r="X162" s="107"/>
      <c r="Y162" s="262"/>
      <c r="Z162" s="263"/>
      <c r="AA162" s="111">
        <f t="shared" si="56"/>
        <v>-451.52828961629893</v>
      </c>
      <c r="AB162" s="103">
        <f t="shared" si="57"/>
        <v>0.86317324557081854</v>
      </c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07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07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07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07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07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07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07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07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07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89"/>
      <c r="G174" s="136"/>
      <c r="H174" s="91"/>
      <c r="I174" s="137">
        <f t="shared" ref="I174:J174" si="60">AVERAGE(I158:I173)</f>
        <v>3.8</v>
      </c>
      <c r="J174" s="138">
        <f t="shared" si="60"/>
        <v>3180</v>
      </c>
      <c r="K174" s="139">
        <f t="shared" ref="K174" si="61">J174/I174</f>
        <v>836.84210526315792</v>
      </c>
      <c r="L174" s="137">
        <f t="shared" ref="L174:M174" si="62">AVERAGE(L158:L173)</f>
        <v>3.8</v>
      </c>
      <c r="M174" s="138">
        <f t="shared" si="62"/>
        <v>2722.5045118143862</v>
      </c>
      <c r="N174" s="139">
        <f>M174/L174</f>
        <v>716.44855574062797</v>
      </c>
      <c r="O174" s="140">
        <f>L174-I174</f>
        <v>0</v>
      </c>
      <c r="P174" s="141">
        <f>N174-K174</f>
        <v>-120.39354952252995</v>
      </c>
      <c r="Q174" s="142">
        <f>N174/K174</f>
        <v>0.85613349428125352</v>
      </c>
      <c r="R174" s="278"/>
      <c r="S174" s="143">
        <f>S158</f>
        <v>0.70851851851851855</v>
      </c>
      <c r="T174" s="144">
        <f>INDEX(T158:T173,COUNTA(T158:T173))</f>
        <v>0.94791666666666663</v>
      </c>
      <c r="U174" s="145"/>
      <c r="V174" s="156"/>
      <c r="W174" s="89"/>
      <c r="X174" s="91"/>
      <c r="Y174" s="265"/>
      <c r="Z174" s="266"/>
      <c r="AA174" s="157">
        <f>M174-J174</f>
        <v>-457.49548818561379</v>
      </c>
      <c r="AB174" s="142">
        <f>M174/J174</f>
        <v>0.85613349428125352</v>
      </c>
      <c r="AC174" s="269"/>
    </row>
    <row r="175" spans="1:29" ht="15.75" customHeight="1">
      <c r="A175" s="270" t="s">
        <v>138</v>
      </c>
      <c r="B175" s="108" t="s">
        <v>115</v>
      </c>
      <c r="C175" s="274" t="s">
        <v>139</v>
      </c>
      <c r="D175" s="275"/>
      <c r="E175" s="158">
        <v>22.28</v>
      </c>
      <c r="F175" s="87">
        <v>2099</v>
      </c>
      <c r="G175" s="159">
        <f t="shared" ref="G175:G178" si="63">E175*F175</f>
        <v>46765.72</v>
      </c>
      <c r="H175" s="160"/>
      <c r="I175" s="161">
        <v>5</v>
      </c>
      <c r="J175" s="162">
        <v>3300</v>
      </c>
      <c r="K175" s="163">
        <f>J175/I175</f>
        <v>660</v>
      </c>
      <c r="L175" s="164">
        <v>5</v>
      </c>
      <c r="M175" s="162">
        <f>F175/V175*60</f>
        <v>2831.1727238666185</v>
      </c>
      <c r="N175" s="163">
        <f>M175/L175</f>
        <v>566.23454477332371</v>
      </c>
      <c r="O175" s="165">
        <f>L175-I175</f>
        <v>0</v>
      </c>
      <c r="P175" s="166">
        <f>N175-K175</f>
        <v>-93.765455226676295</v>
      </c>
      <c r="Q175" s="152">
        <f>N175/K175</f>
        <v>0.85793112844442987</v>
      </c>
      <c r="R175" s="276">
        <f>Q191</f>
        <v>0.86160897891690369</v>
      </c>
      <c r="S175" s="167">
        <v>0.70833333333333337</v>
      </c>
      <c r="T175" s="168">
        <v>0.73922453703703705</v>
      </c>
      <c r="U175" s="169"/>
      <c r="V175" s="170">
        <v>44.483333333333306</v>
      </c>
      <c r="W175" s="173"/>
      <c r="X175" s="151"/>
      <c r="Y175" s="279"/>
      <c r="Z175" s="280"/>
      <c r="AA175" s="109">
        <f>M175-J175</f>
        <v>-468.82727613338147</v>
      </c>
      <c r="AB175" s="152">
        <f>M175/J175</f>
        <v>0.85793112844442987</v>
      </c>
      <c r="AC175" s="267">
        <f>AB191</f>
        <v>0.86160897891690358</v>
      </c>
    </row>
    <row r="176" spans="1:29" ht="15.75" customHeight="1">
      <c r="A176" s="271"/>
      <c r="B176" s="92" t="s">
        <v>115</v>
      </c>
      <c r="C176" s="260" t="s">
        <v>140</v>
      </c>
      <c r="D176" s="261"/>
      <c r="E176" s="93">
        <v>18.18</v>
      </c>
      <c r="F176" s="94">
        <v>2108</v>
      </c>
      <c r="G176" s="95">
        <f t="shared" si="63"/>
        <v>38323.440000000002</v>
      </c>
      <c r="H176" s="96"/>
      <c r="I176" s="97">
        <v>4</v>
      </c>
      <c r="J176" s="98">
        <v>3300</v>
      </c>
      <c r="K176" s="99">
        <f t="shared" ref="K176:K214" si="64">J176/I176</f>
        <v>825</v>
      </c>
      <c r="L176" s="100">
        <v>4</v>
      </c>
      <c r="M176" s="98">
        <f>F176/V176*60</f>
        <v>2839.0572390572333</v>
      </c>
      <c r="N176" s="99">
        <f>M176/L176</f>
        <v>709.76430976430834</v>
      </c>
      <c r="O176" s="101">
        <f>L176-I176</f>
        <v>0</v>
      </c>
      <c r="P176" s="102">
        <f>N176-K176</f>
        <v>-115.23569023569166</v>
      </c>
      <c r="Q176" s="103">
        <f>N176/K176</f>
        <v>0.86032037547188889</v>
      </c>
      <c r="R176" s="277"/>
      <c r="S176" s="1">
        <v>0.74336805555555552</v>
      </c>
      <c r="T176" s="2">
        <v>0.77430555555555558</v>
      </c>
      <c r="U176" s="104">
        <v>5.9666666666665868</v>
      </c>
      <c r="V176" s="105">
        <v>44.55000000000009</v>
      </c>
      <c r="W176" s="106"/>
      <c r="X176" s="107"/>
      <c r="Y176" s="262"/>
      <c r="Z176" s="263"/>
      <c r="AA176" s="111">
        <f>M176-J176</f>
        <v>-460.94276094276665</v>
      </c>
      <c r="AB176" s="103">
        <f>M176/J176</f>
        <v>0.86032037547188889</v>
      </c>
      <c r="AC176" s="268"/>
    </row>
    <row r="177" spans="1:29" ht="15.75" customHeight="1">
      <c r="A177" s="271"/>
      <c r="B177" s="92" t="s">
        <v>115</v>
      </c>
      <c r="C177" s="260" t="s">
        <v>141</v>
      </c>
      <c r="D177" s="261"/>
      <c r="E177" s="93">
        <v>16.66</v>
      </c>
      <c r="F177" s="94">
        <v>5480</v>
      </c>
      <c r="G177" s="95">
        <f t="shared" si="63"/>
        <v>91296.8</v>
      </c>
      <c r="H177" s="96">
        <v>2</v>
      </c>
      <c r="I177" s="97">
        <v>4</v>
      </c>
      <c r="J177" s="98">
        <v>3300</v>
      </c>
      <c r="K177" s="99">
        <f t="shared" si="64"/>
        <v>825</v>
      </c>
      <c r="L177" s="100">
        <v>4</v>
      </c>
      <c r="M177" s="98">
        <f>F177/V177*60</f>
        <v>2854.9927641099844</v>
      </c>
      <c r="N177" s="99">
        <f>M177/L177</f>
        <v>713.74819102749609</v>
      </c>
      <c r="O177" s="101">
        <f>L177-I177</f>
        <v>0</v>
      </c>
      <c r="P177" s="102">
        <f>N177-K177</f>
        <v>-111.25180897250391</v>
      </c>
      <c r="Q177" s="103">
        <f>N177/K177</f>
        <v>0.86514932245757104</v>
      </c>
      <c r="R177" s="277"/>
      <c r="S177" s="1">
        <v>0.77777777777777779</v>
      </c>
      <c r="T177" s="2">
        <v>0.85775462962962967</v>
      </c>
      <c r="U177" s="104">
        <v>4.9999999999999822</v>
      </c>
      <c r="V177" s="105">
        <v>115.16666666666671</v>
      </c>
      <c r="W177" s="106">
        <v>0.85775462962962967</v>
      </c>
      <c r="X177" s="107">
        <v>0.89722222222222214</v>
      </c>
      <c r="Y177" s="262"/>
      <c r="Z177" s="263"/>
      <c r="AA177" s="111">
        <f>M177-J177</f>
        <v>-445.00723589001564</v>
      </c>
      <c r="AB177" s="103">
        <f>M177/J177</f>
        <v>0.86514932245757104</v>
      </c>
      <c r="AC177" s="268"/>
    </row>
    <row r="178" spans="1:29" ht="15.75" customHeight="1">
      <c r="A178" s="271"/>
      <c r="B178" s="92" t="s">
        <v>115</v>
      </c>
      <c r="C178" s="260" t="s">
        <v>141</v>
      </c>
      <c r="D178" s="261"/>
      <c r="E178" s="93">
        <v>16.66</v>
      </c>
      <c r="F178" s="94">
        <v>4007</v>
      </c>
      <c r="G178" s="95">
        <f t="shared" si="63"/>
        <v>66756.62</v>
      </c>
      <c r="H178" s="96"/>
      <c r="I178" s="97">
        <v>4</v>
      </c>
      <c r="J178" s="98">
        <v>3300</v>
      </c>
      <c r="K178" s="99">
        <f t="shared" si="64"/>
        <v>825</v>
      </c>
      <c r="L178" s="100">
        <v>4</v>
      </c>
      <c r="M178" s="98">
        <f>F178/V178*60</f>
        <v>2848.0157946692925</v>
      </c>
      <c r="N178" s="99">
        <f>M178/L178</f>
        <v>712.00394866732313</v>
      </c>
      <c r="O178" s="101">
        <f>L178-I178</f>
        <v>0</v>
      </c>
      <c r="P178" s="102">
        <f>N178-K178</f>
        <v>-112.99605133267687</v>
      </c>
      <c r="Q178" s="103">
        <f>N178/K178</f>
        <v>0.86303508929372497</v>
      </c>
      <c r="R178" s="277"/>
      <c r="S178" s="1">
        <v>0.89722222222222214</v>
      </c>
      <c r="T178" s="2">
        <v>0.95584490740740746</v>
      </c>
      <c r="U178" s="104">
        <v>56.833333333333158</v>
      </c>
      <c r="V178" s="105">
        <v>84.416666666666856</v>
      </c>
      <c r="W178" s="106"/>
      <c r="X178" s="107"/>
      <c r="Y178" s="262"/>
      <c r="Z178" s="263"/>
      <c r="AA178" s="111">
        <f>M178-J178</f>
        <v>-451.98420533070748</v>
      </c>
      <c r="AB178" s="103">
        <f>M178/J178</f>
        <v>0.86303508929372497</v>
      </c>
      <c r="AC178" s="268"/>
    </row>
    <row r="179" spans="1:29" ht="15.75" customHeight="1">
      <c r="A179" s="272"/>
      <c r="B179" s="92"/>
      <c r="C179" s="260"/>
      <c r="D179" s="261"/>
      <c r="E179" s="93"/>
      <c r="F179" s="94"/>
      <c r="G179" s="95"/>
      <c r="H179" s="113"/>
      <c r="I179" s="97"/>
      <c r="J179" s="98"/>
      <c r="K179" s="99"/>
      <c r="L179" s="114"/>
      <c r="M179" s="98"/>
      <c r="N179" s="99"/>
      <c r="O179" s="101"/>
      <c r="P179" s="102"/>
      <c r="Q179" s="103"/>
      <c r="R179" s="277"/>
      <c r="S179" s="1"/>
      <c r="T179" s="2"/>
      <c r="U179" s="104"/>
      <c r="V179" s="105"/>
      <c r="W179" s="106"/>
      <c r="X179" s="107"/>
      <c r="Y179" s="262"/>
      <c r="Z179" s="263"/>
      <c r="AA179" s="111"/>
      <c r="AB179" s="103"/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23"/>
      <c r="X185" s="124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23"/>
      <c r="X186" s="124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23"/>
      <c r="X187" s="124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23"/>
      <c r="X188" s="124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23"/>
      <c r="X189" s="124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65">AVERAGE(I175:I190)</f>
        <v>4.25</v>
      </c>
      <c r="J191" s="138">
        <f t="shared" si="65"/>
        <v>3300</v>
      </c>
      <c r="K191" s="139">
        <f t="shared" ref="K191" si="66">J191/I191</f>
        <v>776.47058823529414</v>
      </c>
      <c r="L191" s="137">
        <f t="shared" ref="L191:M191" si="67">AVERAGE(L175:L190)</f>
        <v>4.25</v>
      </c>
      <c r="M191" s="138">
        <f t="shared" si="67"/>
        <v>2843.309630425782</v>
      </c>
      <c r="N191" s="139">
        <f>M191/L191</f>
        <v>669.01403068841933</v>
      </c>
      <c r="O191" s="140">
        <f>L191-I191</f>
        <v>0</v>
      </c>
      <c r="P191" s="141">
        <f>N191-K191</f>
        <v>-107.45655754687482</v>
      </c>
      <c r="Q191" s="142">
        <f>N191/K191</f>
        <v>0.86160897891690369</v>
      </c>
      <c r="R191" s="278"/>
      <c r="S191" s="143">
        <f>S175</f>
        <v>0.70833333333333337</v>
      </c>
      <c r="T191" s="144">
        <f>INDEX(T175:T190,COUNTA(T175:T190))</f>
        <v>0.95584490740740746</v>
      </c>
      <c r="U191" s="145"/>
      <c r="V191" s="156"/>
      <c r="W191" s="89"/>
      <c r="X191" s="91"/>
      <c r="Y191" s="265"/>
      <c r="Z191" s="266"/>
      <c r="AA191" s="157">
        <f>M191-J191</f>
        <v>-456.69036957421804</v>
      </c>
      <c r="AB191" s="142">
        <f>M191/J191</f>
        <v>0.86160897891690358</v>
      </c>
      <c r="AC191" s="269"/>
    </row>
    <row r="192" spans="1:29" ht="15.75" customHeight="1">
      <c r="A192" s="281" t="s">
        <v>142</v>
      </c>
      <c r="B192" s="108" t="s">
        <v>115</v>
      </c>
      <c r="C192" s="274" t="s">
        <v>146</v>
      </c>
      <c r="D192" s="275"/>
      <c r="E192" s="158">
        <v>18.18</v>
      </c>
      <c r="F192" s="87">
        <v>4450</v>
      </c>
      <c r="G192" s="159">
        <f t="shared" ref="G192:G194" si="68">E192*F192</f>
        <v>80901</v>
      </c>
      <c r="H192" s="160"/>
      <c r="I192" s="161">
        <v>3</v>
      </c>
      <c r="J192" s="162">
        <v>3600</v>
      </c>
      <c r="K192" s="163">
        <f>J192/I192</f>
        <v>1200</v>
      </c>
      <c r="L192" s="164">
        <v>3</v>
      </c>
      <c r="M192" s="162">
        <f>F192/V192*60</f>
        <v>3016.381095838824</v>
      </c>
      <c r="N192" s="163">
        <f>M192/L192</f>
        <v>1005.460365279608</v>
      </c>
      <c r="O192" s="165">
        <f>L192-I192</f>
        <v>0</v>
      </c>
      <c r="P192" s="166">
        <f>N192-K192</f>
        <v>-194.53963472039197</v>
      </c>
      <c r="Q192" s="152">
        <f>N192/K192</f>
        <v>0.83788363773300667</v>
      </c>
      <c r="R192" s="276">
        <f>Q208</f>
        <v>0.83843032779285509</v>
      </c>
      <c r="S192" s="167">
        <v>0.7086689814814815</v>
      </c>
      <c r="T192" s="168">
        <v>0.77013888888888893</v>
      </c>
      <c r="U192" s="169"/>
      <c r="V192" s="170">
        <v>88.516666666666708</v>
      </c>
      <c r="W192" s="173"/>
      <c r="X192" s="151"/>
      <c r="Y192" s="279"/>
      <c r="Z192" s="280"/>
      <c r="AA192" s="109">
        <f>M192-J192</f>
        <v>-583.61890416117603</v>
      </c>
      <c r="AB192" s="152">
        <f>M192/J192</f>
        <v>0.83788363773300667</v>
      </c>
      <c r="AC192" s="267">
        <f>AB208</f>
        <v>0.83843032779285509</v>
      </c>
    </row>
    <row r="193" spans="1:29" ht="15.75" customHeight="1">
      <c r="A193" s="282"/>
      <c r="B193" s="92" t="s">
        <v>115</v>
      </c>
      <c r="C193" s="260" t="s">
        <v>144</v>
      </c>
      <c r="D193" s="261"/>
      <c r="E193" s="93">
        <v>14.28</v>
      </c>
      <c r="F193" s="94">
        <v>4843</v>
      </c>
      <c r="G193" s="95">
        <f t="shared" si="68"/>
        <v>69158.039999999994</v>
      </c>
      <c r="H193" s="96">
        <v>2</v>
      </c>
      <c r="I193" s="97">
        <v>3</v>
      </c>
      <c r="J193" s="98">
        <v>3600</v>
      </c>
      <c r="K193" s="99">
        <f t="shared" si="64"/>
        <v>1200</v>
      </c>
      <c r="L193" s="100">
        <v>3</v>
      </c>
      <c r="M193" s="98">
        <f>F193/V193*60</f>
        <v>3016.4013840830471</v>
      </c>
      <c r="N193" s="99">
        <f>M193/L193</f>
        <v>1005.4671280276824</v>
      </c>
      <c r="O193" s="101">
        <f>L193-I193</f>
        <v>0</v>
      </c>
      <c r="P193" s="102">
        <f>N193-K193</f>
        <v>-194.53287197231759</v>
      </c>
      <c r="Q193" s="103">
        <f>N193/K193</f>
        <v>0.83788927335640195</v>
      </c>
      <c r="R193" s="277"/>
      <c r="S193" s="1">
        <v>0.78125</v>
      </c>
      <c r="T193" s="2">
        <v>0.8481481481481481</v>
      </c>
      <c r="U193" s="104">
        <v>15.999999999999943</v>
      </c>
      <c r="V193" s="105">
        <v>96.333333333333258</v>
      </c>
      <c r="W193" s="106">
        <v>0.8481481481481481</v>
      </c>
      <c r="X193" s="107">
        <v>0.90347222222222223</v>
      </c>
      <c r="Y193" s="262"/>
      <c r="Z193" s="263"/>
      <c r="AA193" s="111">
        <f>M193-J193</f>
        <v>-583.59861591695289</v>
      </c>
      <c r="AB193" s="103">
        <f>M193/J193</f>
        <v>0.83788927335640195</v>
      </c>
      <c r="AC193" s="268"/>
    </row>
    <row r="194" spans="1:29" ht="15.75" customHeight="1">
      <c r="A194" s="282"/>
      <c r="B194" s="92" t="s">
        <v>115</v>
      </c>
      <c r="C194" s="260" t="s">
        <v>144</v>
      </c>
      <c r="D194" s="261"/>
      <c r="E194" s="93">
        <v>14.28</v>
      </c>
      <c r="F194" s="94">
        <v>6968</v>
      </c>
      <c r="G194" s="95">
        <f t="shared" si="68"/>
        <v>99503.039999999994</v>
      </c>
      <c r="H194" s="96"/>
      <c r="I194" s="97">
        <v>3</v>
      </c>
      <c r="J194" s="98">
        <v>3600</v>
      </c>
      <c r="K194" s="99">
        <f t="shared" si="64"/>
        <v>1200</v>
      </c>
      <c r="L194" s="100">
        <v>3</v>
      </c>
      <c r="M194" s="98">
        <f>F194/V194*60</f>
        <v>3022.2650602409653</v>
      </c>
      <c r="N194" s="99">
        <f>M194/L194</f>
        <v>1007.4216867469885</v>
      </c>
      <c r="O194" s="101">
        <f>L194-I194</f>
        <v>0</v>
      </c>
      <c r="P194" s="102">
        <f>N194-K194</f>
        <v>-192.57831325301152</v>
      </c>
      <c r="Q194" s="103">
        <f>N194/K194</f>
        <v>0.83951807228915709</v>
      </c>
      <c r="R194" s="277"/>
      <c r="S194" s="1">
        <v>0.90347222222222223</v>
      </c>
      <c r="T194" s="2">
        <v>0.999537037037037</v>
      </c>
      <c r="U194" s="104">
        <v>79.666666666666757</v>
      </c>
      <c r="V194" s="105">
        <v>138.33333333333326</v>
      </c>
      <c r="W194" s="106"/>
      <c r="X194" s="107"/>
      <c r="Y194" s="262"/>
      <c r="Z194" s="263"/>
      <c r="AA194" s="111">
        <f>M194-J194</f>
        <v>-577.73493975903466</v>
      </c>
      <c r="AB194" s="103">
        <f>M194/J194</f>
        <v>0.83951807228915709</v>
      </c>
      <c r="AC194" s="268"/>
    </row>
    <row r="195" spans="1:29" ht="15.75" customHeight="1">
      <c r="A195" s="282"/>
      <c r="B195" s="92"/>
      <c r="C195" s="260"/>
      <c r="D195" s="261"/>
      <c r="E195" s="93"/>
      <c r="F195" s="94"/>
      <c r="G195" s="95"/>
      <c r="H195" s="96"/>
      <c r="I195" s="97"/>
      <c r="J195" s="98"/>
      <c r="K195" s="99"/>
      <c r="L195" s="100"/>
      <c r="M195" s="98"/>
      <c r="N195" s="99"/>
      <c r="O195" s="101"/>
      <c r="P195" s="102"/>
      <c r="Q195" s="103"/>
      <c r="R195" s="277"/>
      <c r="S195" s="1"/>
      <c r="T195" s="2"/>
      <c r="U195" s="104"/>
      <c r="V195" s="105"/>
      <c r="W195" s="106"/>
      <c r="X195" s="107"/>
      <c r="Y195" s="262"/>
      <c r="Z195" s="263"/>
      <c r="AA195" s="111"/>
      <c r="AB195" s="103"/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69">AVERAGE(I192:I207)</f>
        <v>3</v>
      </c>
      <c r="J208" s="138">
        <f t="shared" si="69"/>
        <v>3600</v>
      </c>
      <c r="K208" s="139">
        <f t="shared" ref="K208" si="70">J208/I208</f>
        <v>1200</v>
      </c>
      <c r="L208" s="137">
        <f t="shared" ref="L208:M208" si="71">AVERAGE(L192:L207)</f>
        <v>3</v>
      </c>
      <c r="M208" s="138">
        <f t="shared" si="71"/>
        <v>3018.3491800542783</v>
      </c>
      <c r="N208" s="139">
        <f t="shared" ref="N208:N214" si="72">M208/L208</f>
        <v>1006.1163933514262</v>
      </c>
      <c r="O208" s="140">
        <f t="shared" ref="O208:O214" si="73">L208-I208</f>
        <v>0</v>
      </c>
      <c r="P208" s="141">
        <f t="shared" ref="P208:P214" si="74">N208-K208</f>
        <v>-193.88360664857385</v>
      </c>
      <c r="Q208" s="142">
        <f t="shared" ref="Q208:Q214" si="75">N208/K208</f>
        <v>0.83843032779285509</v>
      </c>
      <c r="R208" s="278"/>
      <c r="S208" s="143">
        <f>S192</f>
        <v>0.7086689814814815</v>
      </c>
      <c r="T208" s="144">
        <f>INDEX(T192:T207,COUNTA(T192:T207))</f>
        <v>0.999537037037037</v>
      </c>
      <c r="U208" s="145"/>
      <c r="V208" s="156"/>
      <c r="W208" s="89"/>
      <c r="X208" s="91"/>
      <c r="Y208" s="265"/>
      <c r="Z208" s="266"/>
      <c r="AA208" s="157">
        <f t="shared" ref="AA208:AA214" si="76">M208-J208</f>
        <v>-581.65081994572165</v>
      </c>
      <c r="AB208" s="142">
        <f t="shared" ref="AB208:AB214" si="77">M208/J208</f>
        <v>0.83843032779285509</v>
      </c>
      <c r="AC208" s="269"/>
    </row>
    <row r="209" spans="1:29" ht="15.75" customHeight="1">
      <c r="A209" s="270" t="s">
        <v>145</v>
      </c>
      <c r="B209" s="108" t="s">
        <v>115</v>
      </c>
      <c r="C209" s="274" t="s">
        <v>147</v>
      </c>
      <c r="D209" s="275"/>
      <c r="E209" s="158">
        <v>18.18</v>
      </c>
      <c r="F209" s="87">
        <v>2476</v>
      </c>
      <c r="G209" s="159">
        <f t="shared" ref="G209:G214" si="78">E209*F209</f>
        <v>45013.68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 t="shared" ref="M209:M214" si="79">F209/V209*60</f>
        <v>3011.3513513513553</v>
      </c>
      <c r="N209" s="163">
        <f t="shared" si="72"/>
        <v>1003.7837837837851</v>
      </c>
      <c r="O209" s="165">
        <f t="shared" si="73"/>
        <v>0</v>
      </c>
      <c r="P209" s="166">
        <f t="shared" si="74"/>
        <v>-196.21621621621489</v>
      </c>
      <c r="Q209" s="152">
        <f t="shared" si="75"/>
        <v>0.8364864864864876</v>
      </c>
      <c r="R209" s="276">
        <f>Q225</f>
        <v>0.85282544397470972</v>
      </c>
      <c r="S209" s="167">
        <v>0.70833333333333337</v>
      </c>
      <c r="T209" s="168">
        <v>0.74259259259259258</v>
      </c>
      <c r="U209" s="169"/>
      <c r="V209" s="170">
        <v>49.333333333333265</v>
      </c>
      <c r="W209" s="168"/>
      <c r="X209" s="171"/>
      <c r="Y209" s="279"/>
      <c r="Z209" s="280"/>
      <c r="AA209" s="174">
        <f t="shared" si="76"/>
        <v>-588.64864864864467</v>
      </c>
      <c r="AB209" s="152">
        <f t="shared" si="77"/>
        <v>0.8364864864864876</v>
      </c>
      <c r="AC209" s="267">
        <f>AB225</f>
        <v>0.85282544397470961</v>
      </c>
    </row>
    <row r="210" spans="1:29" ht="15.75" customHeight="1">
      <c r="A210" s="271"/>
      <c r="B210" s="92" t="s">
        <v>115</v>
      </c>
      <c r="C210" s="260" t="s">
        <v>148</v>
      </c>
      <c r="D210" s="261"/>
      <c r="E210" s="93">
        <v>23.76</v>
      </c>
      <c r="F210" s="94">
        <v>1632</v>
      </c>
      <c r="G210" s="95">
        <f t="shared" si="78"/>
        <v>38776.32</v>
      </c>
      <c r="H210" s="96">
        <v>2</v>
      </c>
      <c r="I210" s="97">
        <v>4</v>
      </c>
      <c r="J210" s="98">
        <v>3300</v>
      </c>
      <c r="K210" s="99">
        <f t="shared" si="64"/>
        <v>825</v>
      </c>
      <c r="L210" s="100">
        <v>4</v>
      </c>
      <c r="M210" s="98">
        <f t="shared" si="79"/>
        <v>2811.1004784688939</v>
      </c>
      <c r="N210" s="99">
        <f t="shared" si="72"/>
        <v>702.77511961722348</v>
      </c>
      <c r="O210" s="101">
        <f t="shared" si="73"/>
        <v>0</v>
      </c>
      <c r="P210" s="102">
        <f t="shared" si="74"/>
        <v>-122.22488038277652</v>
      </c>
      <c r="Q210" s="103">
        <f t="shared" si="75"/>
        <v>0.85184862983905874</v>
      </c>
      <c r="R210" s="277"/>
      <c r="S210" s="1">
        <v>0.75289351851851849</v>
      </c>
      <c r="T210" s="2">
        <v>0.77708333333333335</v>
      </c>
      <c r="U210" s="104">
        <v>14.833333333333307</v>
      </c>
      <c r="V210" s="105">
        <v>34.8333333333334</v>
      </c>
      <c r="W210" s="106"/>
      <c r="X210" s="113"/>
      <c r="Y210" s="262"/>
      <c r="Z210" s="263"/>
      <c r="AA210" s="175">
        <f t="shared" si="76"/>
        <v>-488.89952153110607</v>
      </c>
      <c r="AB210" s="103">
        <f t="shared" si="77"/>
        <v>0.85184862983905874</v>
      </c>
      <c r="AC210" s="268"/>
    </row>
    <row r="211" spans="1:29" ht="15.75" customHeight="1">
      <c r="A211" s="271"/>
      <c r="B211" s="92" t="s">
        <v>115</v>
      </c>
      <c r="C211" s="260" t="s">
        <v>143</v>
      </c>
      <c r="D211" s="261"/>
      <c r="E211" s="93">
        <v>24.83</v>
      </c>
      <c r="F211" s="94">
        <v>1277</v>
      </c>
      <c r="G211" s="95">
        <f t="shared" si="78"/>
        <v>31707.909999999996</v>
      </c>
      <c r="H211" s="96">
        <v>2</v>
      </c>
      <c r="I211" s="97">
        <v>4</v>
      </c>
      <c r="J211" s="98">
        <v>3300</v>
      </c>
      <c r="K211" s="99">
        <f t="shared" si="64"/>
        <v>825</v>
      </c>
      <c r="L211" s="100">
        <v>4</v>
      </c>
      <c r="M211" s="98">
        <f t="shared" si="79"/>
        <v>2820.3680981595053</v>
      </c>
      <c r="N211" s="99">
        <f t="shared" si="72"/>
        <v>705.09202453987632</v>
      </c>
      <c r="O211" s="101">
        <f t="shared" si="73"/>
        <v>0</v>
      </c>
      <c r="P211" s="102">
        <f t="shared" si="74"/>
        <v>-119.90797546012368</v>
      </c>
      <c r="Q211" s="103">
        <f t="shared" si="75"/>
        <v>0.85465699944227436</v>
      </c>
      <c r="R211" s="277"/>
      <c r="S211" s="1">
        <v>0.78749999999999998</v>
      </c>
      <c r="T211" s="2">
        <v>0.80636574074074074</v>
      </c>
      <c r="U211" s="104">
        <v>14.999999999999947</v>
      </c>
      <c r="V211" s="105">
        <v>27.166666666666703</v>
      </c>
      <c r="W211" s="106"/>
      <c r="X211" s="113"/>
      <c r="Y211" s="262"/>
      <c r="Z211" s="263"/>
      <c r="AA211" s="175">
        <f t="shared" si="76"/>
        <v>-479.63190184049472</v>
      </c>
      <c r="AB211" s="103">
        <f t="shared" si="77"/>
        <v>0.85465699944227436</v>
      </c>
      <c r="AC211" s="268"/>
    </row>
    <row r="212" spans="1:29" ht="15.75" customHeight="1">
      <c r="A212" s="271"/>
      <c r="B212" s="92" t="s">
        <v>115</v>
      </c>
      <c r="C212" s="260" t="s">
        <v>149</v>
      </c>
      <c r="D212" s="261"/>
      <c r="E212" s="93">
        <v>18.18</v>
      </c>
      <c r="F212" s="94">
        <v>2757</v>
      </c>
      <c r="G212" s="95">
        <f t="shared" si="78"/>
        <v>50122.26</v>
      </c>
      <c r="H212" s="96"/>
      <c r="I212" s="97">
        <v>4</v>
      </c>
      <c r="J212" s="98">
        <v>3000</v>
      </c>
      <c r="K212" s="99">
        <f t="shared" si="64"/>
        <v>750</v>
      </c>
      <c r="L212" s="100">
        <v>4</v>
      </c>
      <c r="M212" s="98">
        <f t="shared" si="79"/>
        <v>2591.4360313315879</v>
      </c>
      <c r="N212" s="99">
        <f t="shared" si="72"/>
        <v>647.85900783289696</v>
      </c>
      <c r="O212" s="101">
        <f t="shared" si="73"/>
        <v>0</v>
      </c>
      <c r="P212" s="102">
        <f t="shared" si="74"/>
        <v>-102.14099216710304</v>
      </c>
      <c r="Q212" s="103">
        <f t="shared" si="75"/>
        <v>0.86381201044386258</v>
      </c>
      <c r="R212" s="277"/>
      <c r="S212" s="1">
        <v>0.81678240740740737</v>
      </c>
      <c r="T212" s="2">
        <v>0.86111111111111116</v>
      </c>
      <c r="U212" s="104">
        <v>14.999999999999947</v>
      </c>
      <c r="V212" s="105">
        <v>63.833333333333456</v>
      </c>
      <c r="W212" s="106">
        <v>0.86111111111111116</v>
      </c>
      <c r="X212" s="107">
        <v>0.91481481481481486</v>
      </c>
      <c r="Y212" s="262"/>
      <c r="Z212" s="263"/>
      <c r="AA212" s="175">
        <f t="shared" si="76"/>
        <v>-408.56396866841214</v>
      </c>
      <c r="AB212" s="103">
        <f t="shared" si="77"/>
        <v>0.86381201044386258</v>
      </c>
      <c r="AC212" s="268"/>
    </row>
    <row r="213" spans="1:29" ht="15.75" customHeight="1">
      <c r="A213" s="272"/>
      <c r="B213" s="92" t="s">
        <v>115</v>
      </c>
      <c r="C213" s="260" t="s">
        <v>143</v>
      </c>
      <c r="D213" s="261"/>
      <c r="E213" s="93">
        <v>24.83</v>
      </c>
      <c r="F213" s="94">
        <v>2726</v>
      </c>
      <c r="G213" s="95">
        <f t="shared" si="78"/>
        <v>67686.58</v>
      </c>
      <c r="H213" s="113"/>
      <c r="I213" s="97">
        <v>4</v>
      </c>
      <c r="J213" s="98">
        <v>3300</v>
      </c>
      <c r="K213" s="99">
        <f t="shared" si="64"/>
        <v>825</v>
      </c>
      <c r="L213" s="114">
        <v>4</v>
      </c>
      <c r="M213" s="98">
        <f t="shared" si="79"/>
        <v>2828.1268011527386</v>
      </c>
      <c r="N213" s="99">
        <f t="shared" si="72"/>
        <v>707.03170028818465</v>
      </c>
      <c r="O213" s="101">
        <f t="shared" si="73"/>
        <v>0</v>
      </c>
      <c r="P213" s="102">
        <f t="shared" si="74"/>
        <v>-117.96829971181535</v>
      </c>
      <c r="Q213" s="103">
        <f t="shared" si="75"/>
        <v>0.85700812156143591</v>
      </c>
      <c r="R213" s="277"/>
      <c r="S213" s="1">
        <v>0.91481481481481486</v>
      </c>
      <c r="T213" s="2">
        <v>0.95497685185185188</v>
      </c>
      <c r="U213" s="104">
        <v>77.333333333333329</v>
      </c>
      <c r="V213" s="105">
        <v>57.833333333333314</v>
      </c>
      <c r="W213" s="106"/>
      <c r="X213" s="107"/>
      <c r="Y213" s="262"/>
      <c r="Z213" s="263"/>
      <c r="AA213" s="175">
        <f t="shared" si="76"/>
        <v>-471.87319884726139</v>
      </c>
      <c r="AB213" s="103">
        <f t="shared" si="77"/>
        <v>0.85700812156143591</v>
      </c>
      <c r="AC213" s="268"/>
    </row>
    <row r="214" spans="1:29" ht="15.75" customHeight="1">
      <c r="A214" s="272"/>
      <c r="B214" s="92" t="s">
        <v>115</v>
      </c>
      <c r="C214" s="260" t="s">
        <v>148</v>
      </c>
      <c r="D214" s="261"/>
      <c r="E214" s="93">
        <v>23.76</v>
      </c>
      <c r="F214" s="94">
        <v>3502</v>
      </c>
      <c r="G214" s="115">
        <f t="shared" si="78"/>
        <v>83207.520000000004</v>
      </c>
      <c r="H214" s="116"/>
      <c r="I214" s="97">
        <v>4</v>
      </c>
      <c r="J214" s="98">
        <v>3300</v>
      </c>
      <c r="K214" s="99">
        <f t="shared" si="64"/>
        <v>825</v>
      </c>
      <c r="L214" s="100">
        <v>4</v>
      </c>
      <c r="M214" s="98">
        <f t="shared" si="79"/>
        <v>2823.5610302351661</v>
      </c>
      <c r="N214" s="99">
        <f t="shared" si="72"/>
        <v>705.89025755879152</v>
      </c>
      <c r="O214" s="101">
        <f t="shared" si="73"/>
        <v>0</v>
      </c>
      <c r="P214" s="102">
        <f t="shared" si="74"/>
        <v>-119.10974244120848</v>
      </c>
      <c r="Q214" s="103">
        <f t="shared" si="75"/>
        <v>0.85562455461671694</v>
      </c>
      <c r="R214" s="277"/>
      <c r="S214" s="1">
        <v>0.96805555555555556</v>
      </c>
      <c r="T214" s="2">
        <v>1.0197337962962962</v>
      </c>
      <c r="U214" s="104">
        <v>18.833333333333293</v>
      </c>
      <c r="V214" s="105">
        <v>74.416666666666572</v>
      </c>
      <c r="W214" s="106"/>
      <c r="X214" s="4"/>
      <c r="Y214" s="262"/>
      <c r="Z214" s="263"/>
      <c r="AA214" s="175">
        <f t="shared" si="76"/>
        <v>-476.43896976483393</v>
      </c>
      <c r="AB214" s="103">
        <f t="shared" si="77"/>
        <v>0.85562455461671694</v>
      </c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75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75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23"/>
      <c r="X217" s="124"/>
      <c r="Y217" s="262"/>
      <c r="Z217" s="263"/>
      <c r="AA217" s="175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23"/>
      <c r="X218" s="124"/>
      <c r="Y218" s="262"/>
      <c r="Z218" s="263"/>
      <c r="AA218" s="175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75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75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75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06"/>
      <c r="X222" s="107"/>
      <c r="Y222" s="262"/>
      <c r="Z222" s="263"/>
      <c r="AA222" s="175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75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76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135"/>
      <c r="G225" s="136"/>
      <c r="H225" s="91"/>
      <c r="I225" s="137">
        <f t="shared" ref="I225:J225" si="80">AVERAGE(I209:I224)</f>
        <v>3.8333333333333335</v>
      </c>
      <c r="J225" s="138">
        <f t="shared" si="80"/>
        <v>3300</v>
      </c>
      <c r="K225" s="139">
        <f t="shared" ref="K225" si="81">J225/I225</f>
        <v>860.86956521739125</v>
      </c>
      <c r="L225" s="137">
        <f t="shared" ref="L225:M225" si="82">AVERAGE(L209:L224)</f>
        <v>3.8333333333333335</v>
      </c>
      <c r="M225" s="138">
        <f t="shared" si="82"/>
        <v>2814.3239651165418</v>
      </c>
      <c r="N225" s="139">
        <f>M225/L225</f>
        <v>734.17146916083698</v>
      </c>
      <c r="O225" s="140">
        <f>L225-I225</f>
        <v>0</v>
      </c>
      <c r="P225" s="141">
        <f>N225-K225</f>
        <v>-126.69809605655428</v>
      </c>
      <c r="Q225" s="142">
        <f>N225/K225</f>
        <v>0.85282544397470972</v>
      </c>
      <c r="R225" s="278"/>
      <c r="S225" s="143">
        <f>S209</f>
        <v>0.70833333333333337</v>
      </c>
      <c r="T225" s="144">
        <f>INDEX(T209:T224,COUNTA(T209:T224))</f>
        <v>1.0197337962962962</v>
      </c>
      <c r="U225" s="145"/>
      <c r="V225" s="156"/>
      <c r="W225" s="135"/>
      <c r="X225" s="139"/>
      <c r="Y225" s="265"/>
      <c r="Z225" s="266"/>
      <c r="AA225" s="177">
        <f>M225-J225</f>
        <v>-485.67603488345821</v>
      </c>
      <c r="AB225" s="142">
        <f>M225/J225</f>
        <v>0.85282544397470961</v>
      </c>
      <c r="AC225" s="269"/>
    </row>
    <row r="227" spans="1:29">
      <c r="Y227" s="259" t="s">
        <v>150</v>
      </c>
      <c r="Z227" s="259"/>
    </row>
    <row r="228" spans="1:29">
      <c r="Y228" s="259" t="s">
        <v>151</v>
      </c>
      <c r="Z228" s="259"/>
    </row>
    <row r="229" spans="1:29">
      <c r="Y229" s="259" t="s">
        <v>152</v>
      </c>
      <c r="Z229" s="259"/>
    </row>
    <row r="230" spans="1:29">
      <c r="Y230" s="259" t="s">
        <v>153</v>
      </c>
      <c r="Z230" s="259"/>
    </row>
    <row r="231" spans="1:29">
      <c r="Y231" s="259" t="s">
        <v>154</v>
      </c>
      <c r="Z231" s="259"/>
    </row>
    <row r="232" spans="1:29">
      <c r="Y232" s="259" t="s">
        <v>155</v>
      </c>
      <c r="Z232" s="259"/>
    </row>
    <row r="233" spans="1:29">
      <c r="Y233" s="259" t="s">
        <v>156</v>
      </c>
      <c r="Z233" s="259"/>
    </row>
    <row r="234" spans="1:29">
      <c r="Y234" s="259" t="s">
        <v>157</v>
      </c>
      <c r="Z234" s="259"/>
    </row>
    <row r="235" spans="1:29">
      <c r="Y235" s="259" t="s">
        <v>158</v>
      </c>
      <c r="Z235" s="259"/>
    </row>
    <row r="236" spans="1:29">
      <c r="Y236" s="259" t="s">
        <v>159</v>
      </c>
      <c r="Z236" s="259"/>
    </row>
    <row r="237" spans="1:29">
      <c r="Y237" s="259" t="s">
        <v>160</v>
      </c>
      <c r="Z237" s="259"/>
    </row>
    <row r="238" spans="1:29">
      <c r="Y238" s="259" t="s">
        <v>161</v>
      </c>
      <c r="Z238" s="259"/>
    </row>
    <row r="239" spans="1:29">
      <c r="Y239" s="259" t="s">
        <v>162</v>
      </c>
      <c r="Z239" s="259"/>
    </row>
  </sheetData>
  <mergeCells count="526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67:Z167"/>
    <mergeCell ref="Y161:Z161"/>
    <mergeCell ref="C162:D162"/>
    <mergeCell ref="Y162:Z162"/>
    <mergeCell ref="C163:D163"/>
    <mergeCell ref="Y163:Z163"/>
    <mergeCell ref="C164:D164"/>
    <mergeCell ref="Y172:Z172"/>
    <mergeCell ref="C173:D173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69:D169"/>
    <mergeCell ref="Y169:Z169"/>
    <mergeCell ref="C170:D170"/>
    <mergeCell ref="Y170:Z170"/>
    <mergeCell ref="C166:D166"/>
    <mergeCell ref="Y166:Z166"/>
    <mergeCell ref="C167:D167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Y216:Z216"/>
    <mergeCell ref="C217:D217"/>
    <mergeCell ref="Y217:Z217"/>
    <mergeCell ref="C218:D218"/>
    <mergeCell ref="Y218:Z218"/>
    <mergeCell ref="C219:D219"/>
    <mergeCell ref="Y219:Z219"/>
    <mergeCell ref="C200:D200"/>
    <mergeCell ref="Y200:Z200"/>
    <mergeCell ref="C201:D201"/>
    <mergeCell ref="Y201:Z201"/>
    <mergeCell ref="Y195:Z195"/>
    <mergeCell ref="C196:D196"/>
    <mergeCell ref="Y196:Z196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C223:D223"/>
    <mergeCell ref="Y223:Z223"/>
    <mergeCell ref="C224:D224"/>
    <mergeCell ref="Y224:Z224"/>
    <mergeCell ref="C225:D225"/>
    <mergeCell ref="Y225:Z225"/>
    <mergeCell ref="C220:D220"/>
    <mergeCell ref="Y220:Z220"/>
    <mergeCell ref="C221:D221"/>
    <mergeCell ref="Y221:Z221"/>
    <mergeCell ref="C222:D222"/>
    <mergeCell ref="Y222:Z222"/>
    <mergeCell ref="Y239:Z239"/>
    <mergeCell ref="Y233:Z233"/>
    <mergeCell ref="Y234:Z234"/>
    <mergeCell ref="Y235:Z235"/>
    <mergeCell ref="Y236:Z236"/>
    <mergeCell ref="Y237:Z237"/>
    <mergeCell ref="Y238:Z238"/>
    <mergeCell ref="Y227:Z227"/>
    <mergeCell ref="Y228:Z228"/>
    <mergeCell ref="Y229:Z229"/>
    <mergeCell ref="Y230:Z230"/>
    <mergeCell ref="Y231:Z231"/>
    <mergeCell ref="Y232:Z232"/>
  </mergeCells>
  <phoneticPr fontId="4" type="noConversion"/>
  <conditionalFormatting sqref="O5:O225">
    <cfRule type="cellIs" dxfId="56" priority="1" operator="greaterThan">
      <formula>0</formula>
    </cfRule>
  </conditionalFormatting>
  <conditionalFormatting sqref="P5:P225 AA5:AA225">
    <cfRule type="cellIs" dxfId="55" priority="4" operator="lessThan">
      <formula>0</formula>
    </cfRule>
  </conditionalFormatting>
  <conditionalFormatting sqref="Q5:Q225 AB5:AB225">
    <cfRule type="cellIs" dxfId="54" priority="2" operator="greaterThan">
      <formula>1</formula>
    </cfRule>
    <cfRule type="cellIs" dxfId="53" priority="3" operator="lessThan">
      <formula>0.8</formula>
    </cfRule>
  </conditionalFormatting>
  <conditionalFormatting sqref="AC5:AC23 R5:R225 AC124:AC129">
    <cfRule type="cellIs" dxfId="52" priority="5" operator="lessThan">
      <formula>0.8</formula>
    </cfRule>
  </conditionalFormatting>
  <conditionalFormatting sqref="AC29:AC37">
    <cfRule type="cellIs" dxfId="51" priority="15" operator="lessThan">
      <formula>0.8</formula>
    </cfRule>
  </conditionalFormatting>
  <conditionalFormatting sqref="AC39:AC44">
    <cfRule type="cellIs" dxfId="50" priority="14" operator="lessThan">
      <formula>0.8</formula>
    </cfRule>
  </conditionalFormatting>
  <conditionalFormatting sqref="AC56">
    <cfRule type="cellIs" dxfId="49" priority="16" operator="lessThan">
      <formula>0.8</formula>
    </cfRule>
  </conditionalFormatting>
  <conditionalFormatting sqref="AC73">
    <cfRule type="cellIs" dxfId="48" priority="13" operator="lessThan">
      <formula>0.8</formula>
    </cfRule>
  </conditionalFormatting>
  <conditionalFormatting sqref="AC90">
    <cfRule type="cellIs" dxfId="47" priority="7" operator="lessThan">
      <formula>0.8</formula>
    </cfRule>
  </conditionalFormatting>
  <conditionalFormatting sqref="AC107:AC112">
    <cfRule type="cellIs" dxfId="46" priority="6" operator="lessThan">
      <formula>0.8</formula>
    </cfRule>
  </conditionalFormatting>
  <conditionalFormatting sqref="AC141:AC146">
    <cfRule type="cellIs" dxfId="45" priority="12" operator="lessThan">
      <formula>0.8</formula>
    </cfRule>
  </conditionalFormatting>
  <conditionalFormatting sqref="AC158">
    <cfRule type="cellIs" dxfId="44" priority="11" operator="lessThan">
      <formula>0.8</formula>
    </cfRule>
  </conditionalFormatting>
  <conditionalFormatting sqref="AC175">
    <cfRule type="cellIs" dxfId="43" priority="10" operator="lessThan">
      <formula>0.8</formula>
    </cfRule>
  </conditionalFormatting>
  <conditionalFormatting sqref="AC192">
    <cfRule type="cellIs" dxfId="42" priority="9" operator="lessThan">
      <formula>0.8</formula>
    </cfRule>
  </conditionalFormatting>
  <conditionalFormatting sqref="AC209:AC214">
    <cfRule type="cellIs" dxfId="41" priority="8" operator="lessThan">
      <formula>0.8</formula>
    </cfRule>
  </conditionalFormatting>
  <dataValidations count="1">
    <dataValidation type="list" allowBlank="1" showInputMessage="1" showErrorMessage="1" sqref="Y5:Z225" xr:uid="{3D54EDE9-A9F1-40A1-B5AC-7AE6B5AAB94C}">
      <formula1>$Y$227:$Y$255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DC3D-B233-4DB2-A6EF-7C9AB5C1D622}">
  <sheetPr>
    <tabColor theme="9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M13" sqref="M13"/>
      <selection pane="bottomLeft" activeCell="M13" sqref="M13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114905</v>
      </c>
      <c r="E1" s="77" t="s">
        <v>3</v>
      </c>
      <c r="F1" s="78">
        <f>SUM(G5:G174)</f>
        <v>5085884.8000000017</v>
      </c>
      <c r="G1" s="79" t="s">
        <v>73</v>
      </c>
      <c r="H1" s="80">
        <f>L21+L38+L55+L72+L89+L106+L123+L140+L157+L174</f>
        <v>191.47222222222223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45902</v>
      </c>
      <c r="B2" s="326"/>
      <c r="C2" s="82" t="s">
        <v>34</v>
      </c>
      <c r="D2" s="83">
        <f>AVERAGE(N21,N38,N55,N72,N89,N106,N123,N140,N157,N174)</f>
        <v>129.39165873922701</v>
      </c>
      <c r="E2" s="83" t="s">
        <v>80</v>
      </c>
      <c r="F2" s="84">
        <f>F1/D1</f>
        <v>44.261649188460048</v>
      </c>
      <c r="G2" s="85" t="s">
        <v>81</v>
      </c>
      <c r="H2" s="86">
        <f>COUNT(H5:H174)</f>
        <v>1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291" t="s">
        <v>164</v>
      </c>
      <c r="D5" s="291"/>
      <c r="E5" s="158">
        <v>19.7</v>
      </c>
      <c r="F5" s="87">
        <v>3261</v>
      </c>
      <c r="G5" s="159">
        <f t="shared" ref="G5:G6" si="0">E5*F5</f>
        <v>64241.7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1062.4072398190042</v>
      </c>
      <c r="N5" s="163">
        <f>M5/L5</f>
        <v>81.723633832231087</v>
      </c>
      <c r="O5" s="179">
        <f>L5-I5</f>
        <v>0</v>
      </c>
      <c r="P5" s="180">
        <f>N5-K5</f>
        <v>-10.584058475461219</v>
      </c>
      <c r="Q5" s="132">
        <f>N5/K5</f>
        <v>0.88533936651583678</v>
      </c>
      <c r="R5" s="277">
        <f>Q21</f>
        <v>0.8775213560164421</v>
      </c>
      <c r="S5" s="167">
        <v>0.25</v>
      </c>
      <c r="T5" s="168">
        <v>0.37789351851851855</v>
      </c>
      <c r="U5" s="169"/>
      <c r="V5" s="170">
        <v>184.16666666666671</v>
      </c>
      <c r="W5" s="87"/>
      <c r="X5" s="88"/>
      <c r="Y5" s="279"/>
      <c r="Z5" s="280"/>
      <c r="AA5" s="109">
        <f>M5-J5</f>
        <v>-137.59276018099581</v>
      </c>
      <c r="AB5" s="110">
        <f>M5/J5</f>
        <v>0.88533936651583678</v>
      </c>
      <c r="AC5" s="292">
        <f>AB21</f>
        <v>0.8775213560164421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2613</v>
      </c>
      <c r="G6" s="95">
        <f t="shared" si="0"/>
        <v>78311.61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2272.1739130434757</v>
      </c>
      <c r="N6" s="99">
        <f>M6/L6</f>
        <v>113.60869565217379</v>
      </c>
      <c r="O6" s="101">
        <f>L6-I6</f>
        <v>0</v>
      </c>
      <c r="P6" s="102">
        <f>N6-K6</f>
        <v>-16.391304347826207</v>
      </c>
      <c r="Q6" s="103">
        <f>N6/K6</f>
        <v>0.87391304347825993</v>
      </c>
      <c r="R6" s="277"/>
      <c r="S6" s="1">
        <v>0.51874999999999993</v>
      </c>
      <c r="T6" s="2">
        <v>0.56666666666666665</v>
      </c>
      <c r="U6" s="104">
        <v>58.999999999999872</v>
      </c>
      <c r="V6" s="105">
        <v>69.000000000000071</v>
      </c>
      <c r="W6" s="106"/>
      <c r="X6" s="107"/>
      <c r="Y6" s="262"/>
      <c r="Z6" s="263"/>
      <c r="AA6" s="111">
        <f>M6-J6</f>
        <v>-327.82608695652425</v>
      </c>
      <c r="AB6" s="112">
        <f>M6/J6</f>
        <v>0.87391304347825993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17"/>
      <c r="T7" s="118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1667.29057643124</v>
      </c>
      <c r="N21" s="139">
        <f t="shared" ref="N21:N27" si="5">M21/L21</f>
        <v>101.04791372310545</v>
      </c>
      <c r="O21" s="140">
        <f t="shared" ref="O21:O27" si="6">L21-I21</f>
        <v>0</v>
      </c>
      <c r="P21" s="141">
        <f t="shared" ref="P21:P27" si="7">N21-K21</f>
        <v>-14.103601428409704</v>
      </c>
      <c r="Q21" s="142">
        <f t="shared" ref="Q21:Q27" si="8">N21/K21</f>
        <v>0.8775213560164421</v>
      </c>
      <c r="R21" s="278"/>
      <c r="S21" s="143">
        <f>S5</f>
        <v>0.25</v>
      </c>
      <c r="T21" s="144">
        <f>INDEX(T5:T20,COUNTA(T5:T20))</f>
        <v>0.56666666666666665</v>
      </c>
      <c r="U21" s="145"/>
      <c r="V21" s="145"/>
      <c r="W21" s="146"/>
      <c r="X21" s="147"/>
      <c r="Y21" s="265"/>
      <c r="Z21" s="266"/>
      <c r="AA21" s="148">
        <f t="shared" ref="AA21:AA27" si="9">M21-J21</f>
        <v>-232.70942356876003</v>
      </c>
      <c r="AB21" s="149">
        <f t="shared" ref="AB21:AB27" si="10">M21/J21</f>
        <v>0.8775213560164421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228</v>
      </c>
      <c r="D22" s="291"/>
      <c r="E22" s="158">
        <v>71.88</v>
      </c>
      <c r="F22" s="162">
        <v>1305</v>
      </c>
      <c r="G22" s="159">
        <f t="shared" ref="G22:G27" si="11">E22*F22</f>
        <v>93803.4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7" si="12">F22/V22*60</f>
        <v>1708.3636363636356</v>
      </c>
      <c r="N22" s="163">
        <f t="shared" si="5"/>
        <v>65.706293706293678</v>
      </c>
      <c r="O22" s="165">
        <f t="shared" si="6"/>
        <v>0</v>
      </c>
      <c r="P22" s="166">
        <f t="shared" si="7"/>
        <v>-11.216783216783242</v>
      </c>
      <c r="Q22" s="152">
        <f t="shared" si="8"/>
        <v>0.85418181818181782</v>
      </c>
      <c r="R22" s="276">
        <f>Q38</f>
        <v>0.85838816389180783</v>
      </c>
      <c r="S22" s="167">
        <v>0.25011574074074072</v>
      </c>
      <c r="T22" s="168">
        <v>0.28194444444444444</v>
      </c>
      <c r="U22" s="169"/>
      <c r="V22" s="170">
        <v>45.833333333333357</v>
      </c>
      <c r="W22" s="181"/>
      <c r="X22" s="163"/>
      <c r="Y22" s="279"/>
      <c r="Z22" s="280"/>
      <c r="AA22" s="109">
        <f t="shared" si="9"/>
        <v>-291.63636363636442</v>
      </c>
      <c r="AB22" s="152">
        <f t="shared" si="10"/>
        <v>0.85418181818181782</v>
      </c>
      <c r="AC22" s="352">
        <f>AB38</f>
        <v>0.85838816389180794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4841</v>
      </c>
      <c r="G23" s="95">
        <f t="shared" si="11"/>
        <v>274823.57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1744.6791470617677</v>
      </c>
      <c r="N23" s="99">
        <f t="shared" si="5"/>
        <v>67.103044117760291</v>
      </c>
      <c r="O23" s="101">
        <f t="shared" si="6"/>
        <v>0</v>
      </c>
      <c r="P23" s="102">
        <f t="shared" si="7"/>
        <v>-9.8200328053166288</v>
      </c>
      <c r="Q23" s="103">
        <f t="shared" si="8"/>
        <v>0.87233957353088387</v>
      </c>
      <c r="R23" s="277"/>
      <c r="S23" s="1">
        <v>0.28472222222222221</v>
      </c>
      <c r="T23" s="2">
        <v>0.40033564814814815</v>
      </c>
      <c r="U23" s="104">
        <v>3.9999999999999858</v>
      </c>
      <c r="V23" s="105">
        <v>166.48333333333335</v>
      </c>
      <c r="W23" s="106"/>
      <c r="X23" s="107"/>
      <c r="Y23" s="262"/>
      <c r="Z23" s="263"/>
      <c r="AA23" s="111">
        <f t="shared" si="9"/>
        <v>-255.32085293823229</v>
      </c>
      <c r="AB23" s="103">
        <f t="shared" si="10"/>
        <v>0.87233957353088387</v>
      </c>
      <c r="AC23" s="294"/>
    </row>
    <row r="24" spans="1:43" ht="15.75" customHeight="1">
      <c r="A24" s="282"/>
      <c r="B24" s="92" t="s">
        <v>169</v>
      </c>
      <c r="C24" s="286" t="s">
        <v>211</v>
      </c>
      <c r="D24" s="286"/>
      <c r="E24" s="93">
        <v>57.3</v>
      </c>
      <c r="F24" s="94">
        <v>1327</v>
      </c>
      <c r="G24" s="95">
        <f t="shared" si="11"/>
        <v>76037.099999999991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1707.972828030031</v>
      </c>
      <c r="N24" s="99">
        <f t="shared" si="5"/>
        <v>65.69126261653966</v>
      </c>
      <c r="O24" s="101">
        <f t="shared" si="6"/>
        <v>0</v>
      </c>
      <c r="P24" s="102">
        <f t="shared" si="7"/>
        <v>-11.23181430653726</v>
      </c>
      <c r="Q24" s="103">
        <f t="shared" si="8"/>
        <v>0.85398641401501563</v>
      </c>
      <c r="R24" s="277"/>
      <c r="S24" s="1">
        <v>0.40512731481481479</v>
      </c>
      <c r="T24" s="2">
        <v>0.4375</v>
      </c>
      <c r="U24" s="104">
        <v>6.8999999999999595</v>
      </c>
      <c r="V24" s="105">
        <v>46.616666666666703</v>
      </c>
      <c r="W24" s="106"/>
      <c r="X24" s="107"/>
      <c r="Y24" s="262"/>
      <c r="Z24" s="263"/>
      <c r="AA24" s="111">
        <f t="shared" si="9"/>
        <v>-292.027171969969</v>
      </c>
      <c r="AB24" s="103">
        <f t="shared" si="10"/>
        <v>0.85398641401501552</v>
      </c>
      <c r="AC24" s="294"/>
    </row>
    <row r="25" spans="1:43" ht="15.75" customHeight="1">
      <c r="A25" s="282"/>
      <c r="B25" s="92" t="s">
        <v>169</v>
      </c>
      <c r="C25" s="286" t="s">
        <v>170</v>
      </c>
      <c r="D25" s="286"/>
      <c r="E25" s="93">
        <v>51.86</v>
      </c>
      <c r="F25" s="94">
        <v>1696</v>
      </c>
      <c r="G25" s="95">
        <f t="shared" si="11"/>
        <v>87954.559999999998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1709.7731727807343</v>
      </c>
      <c r="N25" s="99">
        <f t="shared" si="5"/>
        <v>65.76050664541286</v>
      </c>
      <c r="O25" s="101">
        <f t="shared" si="6"/>
        <v>0</v>
      </c>
      <c r="P25" s="102">
        <f t="shared" si="7"/>
        <v>-11.162570277664059</v>
      </c>
      <c r="Q25" s="103">
        <f t="shared" si="8"/>
        <v>0.85488658639036719</v>
      </c>
      <c r="R25" s="277"/>
      <c r="S25" s="1">
        <v>0.44200231481481483</v>
      </c>
      <c r="T25" s="2">
        <v>0.48333333333333334</v>
      </c>
      <c r="U25" s="104">
        <v>6.4833333333333609</v>
      </c>
      <c r="V25" s="105">
        <v>59.516666666666644</v>
      </c>
      <c r="W25" s="106">
        <v>0.48333333333333334</v>
      </c>
      <c r="X25" s="107">
        <v>0.52372685185185186</v>
      </c>
      <c r="Y25" s="262"/>
      <c r="Z25" s="263"/>
      <c r="AA25" s="111">
        <f t="shared" si="9"/>
        <v>-290.22682721926572</v>
      </c>
      <c r="AB25" s="103">
        <f t="shared" si="10"/>
        <v>0.85488658639036719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1906</v>
      </c>
      <c r="G26" s="95">
        <f t="shared" si="11"/>
        <v>109213.79999999999</v>
      </c>
      <c r="H26" s="113"/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1711.1221945137213</v>
      </c>
      <c r="N26" s="99">
        <f t="shared" si="5"/>
        <v>68.444887780548854</v>
      </c>
      <c r="O26" s="101">
        <f t="shared" si="6"/>
        <v>0</v>
      </c>
      <c r="P26" s="102">
        <f t="shared" si="7"/>
        <v>-11.555112219451146</v>
      </c>
      <c r="Q26" s="103">
        <f t="shared" si="8"/>
        <v>0.85556109725686069</v>
      </c>
      <c r="R26" s="277"/>
      <c r="S26" s="1">
        <v>0.52372685185185186</v>
      </c>
      <c r="T26" s="2">
        <v>0.57013888888888875</v>
      </c>
      <c r="U26" s="104">
        <v>58.166666666666671</v>
      </c>
      <c r="V26" s="105">
        <v>66.833333333333115</v>
      </c>
      <c r="W26" s="106"/>
      <c r="X26" s="107"/>
      <c r="Y26" s="262"/>
      <c r="Z26" s="263"/>
      <c r="AA26" s="111">
        <f t="shared" si="9"/>
        <v>-288.8778054862787</v>
      </c>
      <c r="AB26" s="103">
        <f t="shared" si="10"/>
        <v>0.85556109725686069</v>
      </c>
      <c r="AC26" s="294"/>
    </row>
    <row r="27" spans="1:43" ht="15.75" customHeight="1">
      <c r="A27" s="282"/>
      <c r="B27" s="92" t="s">
        <v>169</v>
      </c>
      <c r="C27" s="286" t="s">
        <v>216</v>
      </c>
      <c r="D27" s="286"/>
      <c r="E27" s="93">
        <v>56.43</v>
      </c>
      <c r="F27" s="94">
        <v>2972</v>
      </c>
      <c r="G27" s="115">
        <f t="shared" si="11"/>
        <v>167709.96</v>
      </c>
      <c r="H27" s="116"/>
      <c r="I27" s="97">
        <v>22</v>
      </c>
      <c r="J27" s="98">
        <v>2000</v>
      </c>
      <c r="K27" s="99">
        <f t="shared" si="13"/>
        <v>90.909090909090907</v>
      </c>
      <c r="L27" s="100">
        <v>22</v>
      </c>
      <c r="M27" s="98">
        <f t="shared" si="12"/>
        <v>1718.7469879518062</v>
      </c>
      <c r="N27" s="99">
        <f t="shared" si="5"/>
        <v>78.12486308871847</v>
      </c>
      <c r="O27" s="101">
        <f t="shared" si="6"/>
        <v>0</v>
      </c>
      <c r="P27" s="102">
        <f t="shared" si="7"/>
        <v>-12.784227820372436</v>
      </c>
      <c r="Q27" s="103">
        <f t="shared" si="8"/>
        <v>0.85937349397590324</v>
      </c>
      <c r="R27" s="277"/>
      <c r="S27" s="1">
        <v>0.57517361111111109</v>
      </c>
      <c r="T27" s="2">
        <v>0.64722222222222225</v>
      </c>
      <c r="U27" s="104">
        <v>7.2500000000001741</v>
      </c>
      <c r="V27" s="105">
        <v>103.75000000000007</v>
      </c>
      <c r="W27" s="106"/>
      <c r="X27" s="107"/>
      <c r="Y27" s="262"/>
      <c r="Z27" s="263"/>
      <c r="AA27" s="111">
        <f t="shared" si="9"/>
        <v>-281.2530120481938</v>
      </c>
      <c r="AB27" s="103">
        <f t="shared" si="10"/>
        <v>0.85937349397590312</v>
      </c>
      <c r="AC27" s="294"/>
    </row>
    <row r="28" spans="1:43" ht="15.75" customHeight="1">
      <c r="A28" s="282"/>
      <c r="B28" s="92"/>
      <c r="C28" s="286"/>
      <c r="D28" s="286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25.166666666666668</v>
      </c>
      <c r="J38" s="138">
        <f t="shared" si="14"/>
        <v>2000</v>
      </c>
      <c r="K38" s="139">
        <f t="shared" ref="K38" si="15">J38/I38</f>
        <v>79.47019867549669</v>
      </c>
      <c r="L38" s="137">
        <f t="shared" ref="L38:M38" si="16">AVERAGE(L22:L37)</f>
        <v>25.166666666666668</v>
      </c>
      <c r="M38" s="138">
        <f t="shared" si="16"/>
        <v>1716.7763277836159</v>
      </c>
      <c r="N38" s="139">
        <f>M38/L38</f>
        <v>68.216277925176783</v>
      </c>
      <c r="O38" s="140">
        <f>L38-I38</f>
        <v>0</v>
      </c>
      <c r="P38" s="141">
        <f>N38-K38</f>
        <v>-11.253920750319907</v>
      </c>
      <c r="Q38" s="142">
        <f>N38/K38</f>
        <v>0.85838816389180783</v>
      </c>
      <c r="R38" s="278"/>
      <c r="S38" s="143">
        <f>S22</f>
        <v>0.25011574074074072</v>
      </c>
      <c r="T38" s="144">
        <f>INDEX(T22:T37,COUNTA(T22:T37))</f>
        <v>0.64722222222222225</v>
      </c>
      <c r="U38" s="145"/>
      <c r="V38" s="156"/>
      <c r="W38" s="135"/>
      <c r="X38" s="139"/>
      <c r="Y38" s="265"/>
      <c r="Z38" s="266"/>
      <c r="AA38" s="157">
        <f>M38-J38</f>
        <v>-283.2236722163841</v>
      </c>
      <c r="AB38" s="142">
        <f>M38/J38</f>
        <v>0.85838816389180794</v>
      </c>
      <c r="AC38" s="295"/>
    </row>
    <row r="39" spans="1:29" ht="15.75" customHeight="1">
      <c r="A39" s="270" t="s">
        <v>174</v>
      </c>
      <c r="B39" s="183" t="s">
        <v>163</v>
      </c>
      <c r="C39" s="274" t="s">
        <v>177</v>
      </c>
      <c r="D39" s="275"/>
      <c r="E39" s="158">
        <v>51.82</v>
      </c>
      <c r="F39" s="169">
        <v>2305</v>
      </c>
      <c r="G39" s="159">
        <f t="shared" ref="G39:G42" si="17">E39*F39</f>
        <v>119445.1</v>
      </c>
      <c r="H39" s="160"/>
      <c r="I39" s="164">
        <v>23</v>
      </c>
      <c r="J39" s="162">
        <v>1800</v>
      </c>
      <c r="K39" s="163">
        <f>J39/I39</f>
        <v>78.260869565217391</v>
      </c>
      <c r="L39" s="164">
        <v>23</v>
      </c>
      <c r="M39" s="162">
        <f>F39/V39*60</f>
        <v>1547.556881760537</v>
      </c>
      <c r="N39" s="163">
        <f>M39/L39</f>
        <v>67.285081815675525</v>
      </c>
      <c r="O39" s="165">
        <f>L39-I39</f>
        <v>0</v>
      </c>
      <c r="P39" s="166">
        <f>N39-K39</f>
        <v>-10.975787749541865</v>
      </c>
      <c r="Q39" s="152">
        <f>N39/K39</f>
        <v>0.85975382320029836</v>
      </c>
      <c r="R39" s="276">
        <f>Q55</f>
        <v>0.86223994474521071</v>
      </c>
      <c r="S39" s="167">
        <v>0.29166666666666669</v>
      </c>
      <c r="T39" s="168">
        <v>0.35372685185185188</v>
      </c>
      <c r="U39" s="169"/>
      <c r="V39" s="170">
        <v>89.366666666666674</v>
      </c>
      <c r="W39" s="87"/>
      <c r="X39" s="88"/>
      <c r="Y39" s="279"/>
      <c r="Z39" s="280"/>
      <c r="AA39" s="109">
        <f>M39-J39</f>
        <v>-252.44311823946305</v>
      </c>
      <c r="AB39" s="152">
        <f>M39/J39</f>
        <v>0.85975382320029836</v>
      </c>
      <c r="AC39" s="352">
        <f>AB55</f>
        <v>0.86223994474521082</v>
      </c>
    </row>
    <row r="40" spans="1:29" ht="15.75" customHeight="1">
      <c r="A40" s="271"/>
      <c r="B40" s="153" t="s">
        <v>175</v>
      </c>
      <c r="C40" s="260" t="s">
        <v>176</v>
      </c>
      <c r="D40" s="261"/>
      <c r="E40" s="93">
        <v>49.52</v>
      </c>
      <c r="F40" s="104">
        <v>2008</v>
      </c>
      <c r="G40" s="95">
        <f t="shared" si="17"/>
        <v>99436.160000000003</v>
      </c>
      <c r="H40" s="96"/>
      <c r="I40" s="100">
        <v>24</v>
      </c>
      <c r="J40" s="98">
        <v>2000</v>
      </c>
      <c r="K40" s="99">
        <f t="shared" si="13"/>
        <v>83.333333333333329</v>
      </c>
      <c r="L40" s="100">
        <v>24</v>
      </c>
      <c r="M40" s="98">
        <f>F40/V40*60</f>
        <v>1717.4625801853167</v>
      </c>
      <c r="N40" s="99">
        <f>M40/L40</f>
        <v>71.560940841054858</v>
      </c>
      <c r="O40" s="101">
        <f>L40-I40</f>
        <v>0</v>
      </c>
      <c r="P40" s="102">
        <f>N40-K40</f>
        <v>-11.77239249227847</v>
      </c>
      <c r="Q40" s="103">
        <f>N40/K40</f>
        <v>0.85873129009265836</v>
      </c>
      <c r="R40" s="277"/>
      <c r="S40" s="1">
        <v>0.35833333333333334</v>
      </c>
      <c r="T40" s="2">
        <v>0.40704861111111112</v>
      </c>
      <c r="U40" s="104">
        <v>6.6333333333333044</v>
      </c>
      <c r="V40" s="105">
        <v>70.15000000000002</v>
      </c>
      <c r="W40" s="106"/>
      <c r="X40" s="107"/>
      <c r="Y40" s="262"/>
      <c r="Z40" s="263"/>
      <c r="AA40" s="111">
        <f>M40-J40</f>
        <v>-282.53741981468329</v>
      </c>
      <c r="AB40" s="103">
        <f>M40/J40</f>
        <v>0.85873129009265836</v>
      </c>
      <c r="AC40" s="294"/>
    </row>
    <row r="41" spans="1:29" ht="15.75" customHeight="1">
      <c r="A41" s="271"/>
      <c r="B41" s="153" t="s">
        <v>172</v>
      </c>
      <c r="C41" s="260" t="s">
        <v>178</v>
      </c>
      <c r="D41" s="261"/>
      <c r="E41" s="93">
        <v>59.34</v>
      </c>
      <c r="F41" s="104">
        <v>2560</v>
      </c>
      <c r="G41" s="95">
        <f t="shared" si="17"/>
        <v>151910.40000000002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1724.2282507015905</v>
      </c>
      <c r="N41" s="99">
        <f>M41/L41</f>
        <v>71.842843779232936</v>
      </c>
      <c r="O41" s="101">
        <f>L41-I41</f>
        <v>0</v>
      </c>
      <c r="P41" s="102">
        <f>N41-K41</f>
        <v>-11.490489554100392</v>
      </c>
      <c r="Q41" s="103">
        <f>N41/K41</f>
        <v>0.86211412535079524</v>
      </c>
      <c r="R41" s="277"/>
      <c r="S41" s="1">
        <v>0.41180555555555554</v>
      </c>
      <c r="T41" s="2">
        <v>0.47366898148148145</v>
      </c>
      <c r="U41" s="104">
        <v>6.8499999999999517</v>
      </c>
      <c r="V41" s="105">
        <v>89.083333333333329</v>
      </c>
      <c r="W41" s="106">
        <v>0.47366898148148145</v>
      </c>
      <c r="X41" s="107">
        <v>0.51491898148148152</v>
      </c>
      <c r="Y41" s="262"/>
      <c r="Z41" s="263"/>
      <c r="AA41" s="111">
        <f>M41-J41</f>
        <v>-275.77174929840953</v>
      </c>
      <c r="AB41" s="103">
        <f>M41/J41</f>
        <v>0.86211412535079524</v>
      </c>
      <c r="AC41" s="294"/>
    </row>
    <row r="42" spans="1:29" ht="15.75" customHeight="1">
      <c r="A42" s="271"/>
      <c r="B42" s="153" t="s">
        <v>172</v>
      </c>
      <c r="C42" s="260" t="s">
        <v>183</v>
      </c>
      <c r="D42" s="261"/>
      <c r="E42" s="93">
        <v>58.67</v>
      </c>
      <c r="F42" s="104">
        <v>5050</v>
      </c>
      <c r="G42" s="95">
        <f t="shared" si="17"/>
        <v>296283.5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1736.2238563652002</v>
      </c>
      <c r="N42" s="99">
        <f>M42/L42</f>
        <v>72.342660681883345</v>
      </c>
      <c r="O42" s="101">
        <f>L42-I42</f>
        <v>0</v>
      </c>
      <c r="P42" s="102">
        <f>N42-K42</f>
        <v>-10.990672651449984</v>
      </c>
      <c r="Q42" s="103">
        <f>N42/K42</f>
        <v>0.86811192818260019</v>
      </c>
      <c r="R42" s="277"/>
      <c r="S42" s="1">
        <v>0.51491898148148152</v>
      </c>
      <c r="T42" s="2">
        <v>0.63611111111111107</v>
      </c>
      <c r="U42" s="104">
        <v>59.400000000000091</v>
      </c>
      <c r="V42" s="105">
        <v>174.51666666666657</v>
      </c>
      <c r="W42" s="106"/>
      <c r="X42" s="107"/>
      <c r="Y42" s="262"/>
      <c r="Z42" s="263"/>
      <c r="AA42" s="111">
        <f>M42-J42</f>
        <v>-263.77614363479984</v>
      </c>
      <c r="AB42" s="103">
        <f>M42/J42</f>
        <v>0.86811192818260008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1681.367892253161</v>
      </c>
      <c r="N55" s="139">
        <f>M55/L55</f>
        <v>70.794437568554144</v>
      </c>
      <c r="O55" s="140">
        <f>L55-I55</f>
        <v>0</v>
      </c>
      <c r="P55" s="141">
        <f>N55-K55</f>
        <v>-11.310825589340595</v>
      </c>
      <c r="Q55" s="142">
        <f>N55/K55</f>
        <v>0.86223994474521071</v>
      </c>
      <c r="R55" s="278"/>
      <c r="S55" s="143">
        <f>S39</f>
        <v>0.29166666666666669</v>
      </c>
      <c r="T55" s="144">
        <f>INDEX(T39:T54,COUNTA(T39:T54))</f>
        <v>0.63611111111111107</v>
      </c>
      <c r="U55" s="145"/>
      <c r="V55" s="156"/>
      <c r="W55" s="188"/>
      <c r="X55" s="189"/>
      <c r="Y55" s="265"/>
      <c r="Z55" s="266"/>
      <c r="AA55" s="157">
        <f>M55-J55</f>
        <v>-268.63210774683898</v>
      </c>
      <c r="AB55" s="142">
        <f>M55/J55</f>
        <v>0.86223994474521082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2003</v>
      </c>
      <c r="G56" s="159">
        <f t="shared" ref="G56:G58" si="21">E56*F56</f>
        <v>94882.11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1716.8571428571433</v>
      </c>
      <c r="N56" s="163">
        <f>M56/L56</f>
        <v>81.755102040816354</v>
      </c>
      <c r="O56" s="165">
        <f>L56-I56</f>
        <v>0</v>
      </c>
      <c r="P56" s="166">
        <f>N56-K56</f>
        <v>-13.482993197278887</v>
      </c>
      <c r="Q56" s="152">
        <f>N56/K56</f>
        <v>0.85842857142857165</v>
      </c>
      <c r="R56" s="276">
        <f>Q72</f>
        <v>0.86584369871713063</v>
      </c>
      <c r="S56" s="167">
        <v>0.29166666666666669</v>
      </c>
      <c r="T56" s="168">
        <v>0.34027777777777779</v>
      </c>
      <c r="U56" s="169"/>
      <c r="V56" s="170">
        <v>69.999999999999986</v>
      </c>
      <c r="W56" s="168"/>
      <c r="X56" s="171"/>
      <c r="Y56" s="279"/>
      <c r="Z56" s="280"/>
      <c r="AA56" s="109">
        <f>M56-J56</f>
        <v>-283.14285714285666</v>
      </c>
      <c r="AB56" s="152">
        <f>M56/J56</f>
        <v>0.85842857142857165</v>
      </c>
      <c r="AC56" s="267">
        <f>AB72</f>
        <v>0.86584369871713063</v>
      </c>
    </row>
    <row r="57" spans="1:29" ht="15.75" customHeight="1">
      <c r="A57" s="282"/>
      <c r="B57" s="153" t="s">
        <v>172</v>
      </c>
      <c r="C57" s="260" t="s">
        <v>173</v>
      </c>
      <c r="D57" s="261"/>
      <c r="E57" s="93">
        <v>59.52</v>
      </c>
      <c r="F57" s="94">
        <v>6748</v>
      </c>
      <c r="G57" s="95">
        <f t="shared" si="21"/>
        <v>401640.96000000002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1752.4743904198526</v>
      </c>
      <c r="N57" s="99">
        <f>M57/L57</f>
        <v>70.098975616794107</v>
      </c>
      <c r="O57" s="101">
        <f>L57-I57</f>
        <v>0</v>
      </c>
      <c r="P57" s="102">
        <f>N57-K57</f>
        <v>-9.9010243832058933</v>
      </c>
      <c r="Q57" s="103">
        <f>N57/K57</f>
        <v>0.87623719520992638</v>
      </c>
      <c r="R57" s="277"/>
      <c r="S57" s="1">
        <v>0.34513888888888888</v>
      </c>
      <c r="T57" s="2">
        <v>0.50557870370370372</v>
      </c>
      <c r="U57" s="104">
        <v>6.9999999999999751</v>
      </c>
      <c r="V57" s="105">
        <v>231.03333333333336</v>
      </c>
      <c r="W57" s="106">
        <v>0.50557870370370372</v>
      </c>
      <c r="X57" s="107">
        <v>0.54513888888888884</v>
      </c>
      <c r="Y57" s="262"/>
      <c r="Z57" s="263"/>
      <c r="AA57" s="111">
        <f>M57-J57</f>
        <v>-247.52560958014737</v>
      </c>
      <c r="AB57" s="103">
        <f>M57/J57</f>
        <v>0.87623719520992627</v>
      </c>
      <c r="AC57" s="268"/>
    </row>
    <row r="58" spans="1:29" ht="15.75" customHeight="1">
      <c r="A58" s="282"/>
      <c r="B58" s="153" t="s">
        <v>172</v>
      </c>
      <c r="C58" s="260" t="s">
        <v>182</v>
      </c>
      <c r="D58" s="261"/>
      <c r="E58" s="93">
        <v>77.34</v>
      </c>
      <c r="F58" s="94">
        <v>3346</v>
      </c>
      <c r="G58" s="95">
        <f t="shared" si="21"/>
        <v>258779.64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1725.7306590257879</v>
      </c>
      <c r="N58" s="99">
        <f>M58/L58</f>
        <v>69.029226361031519</v>
      </c>
      <c r="O58" s="101">
        <f>L58-I58</f>
        <v>0</v>
      </c>
      <c r="P58" s="102">
        <f>N58-K58</f>
        <v>-10.970773638968481</v>
      </c>
      <c r="Q58" s="103">
        <f>N58/K58</f>
        <v>0.86286532951289396</v>
      </c>
      <c r="R58" s="277"/>
      <c r="S58" s="1">
        <v>0.54513888888888884</v>
      </c>
      <c r="T58" s="2">
        <v>0.62592592592592589</v>
      </c>
      <c r="U58" s="104">
        <v>56.966666666666569</v>
      </c>
      <c r="V58" s="105">
        <v>116.33333333333334</v>
      </c>
      <c r="W58" s="106"/>
      <c r="X58" s="107"/>
      <c r="Y58" s="262"/>
      <c r="Z58" s="263"/>
      <c r="AA58" s="111">
        <f>M58-J58</f>
        <v>-274.26934097421213</v>
      </c>
      <c r="AB58" s="103">
        <f>M58/J58</f>
        <v>0.86286532951289396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23.666666666666668</v>
      </c>
      <c r="J72" s="138">
        <f t="shared" si="22"/>
        <v>2000</v>
      </c>
      <c r="K72" s="139">
        <f t="shared" ref="K72" si="23">J72/I72</f>
        <v>84.507042253521121</v>
      </c>
      <c r="L72" s="137">
        <f t="shared" ref="L72:M72" si="24">AVERAGE(L56:L71)</f>
        <v>23.666666666666668</v>
      </c>
      <c r="M72" s="138">
        <f t="shared" si="24"/>
        <v>1731.6873974342614</v>
      </c>
      <c r="N72" s="139">
        <f t="shared" ref="N72:N81" si="25">M72/L72</f>
        <v>73.169890032433571</v>
      </c>
      <c r="O72" s="140">
        <f t="shared" ref="O72:O81" si="26">L72-I72</f>
        <v>0</v>
      </c>
      <c r="P72" s="141">
        <f t="shared" ref="P72:P81" si="27">N72-K72</f>
        <v>-11.33715222108755</v>
      </c>
      <c r="Q72" s="142">
        <f t="shared" ref="Q72:Q81" si="28">N72/K72</f>
        <v>0.86584369871713063</v>
      </c>
      <c r="R72" s="278"/>
      <c r="S72" s="143">
        <f>S56</f>
        <v>0.29166666666666669</v>
      </c>
      <c r="T72" s="144">
        <f>INDEX(T56:T71,COUNTA(T56:T71))</f>
        <v>0.62592592592592589</v>
      </c>
      <c r="U72" s="145"/>
      <c r="V72" s="156"/>
      <c r="W72" s="135"/>
      <c r="X72" s="139"/>
      <c r="Y72" s="265"/>
      <c r="Z72" s="266"/>
      <c r="AA72" s="157">
        <f t="shared" ref="AA72:AA81" si="29">M72-J72</f>
        <v>-268.31260256573864</v>
      </c>
      <c r="AB72" s="142">
        <f t="shared" ref="AB72:AB81" si="30">M72/J72</f>
        <v>0.86584369871713063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4862</v>
      </c>
      <c r="G73" s="159">
        <f t="shared" ref="G73:G81" si="31">E73*F73</f>
        <v>184464.28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3019.8757763975154</v>
      </c>
      <c r="N73" s="163">
        <f t="shared" si="25"/>
        <v>143.80360839988168</v>
      </c>
      <c r="O73" s="165">
        <f t="shared" si="26"/>
        <v>0</v>
      </c>
      <c r="P73" s="166">
        <f t="shared" si="27"/>
        <v>-27.624963028689734</v>
      </c>
      <c r="Q73" s="152">
        <f t="shared" si="28"/>
        <v>0.8388543823326432</v>
      </c>
      <c r="R73" s="276">
        <f>Q89</f>
        <v>0.85764347067923385</v>
      </c>
      <c r="S73" s="167">
        <v>0.16694444444444445</v>
      </c>
      <c r="T73" s="168">
        <v>0.23402777777777778</v>
      </c>
      <c r="U73" s="169"/>
      <c r="V73" s="170">
        <v>96.6</v>
      </c>
      <c r="W73" s="168"/>
      <c r="X73" s="171"/>
      <c r="Y73" s="279"/>
      <c r="Z73" s="280"/>
      <c r="AA73" s="109">
        <f t="shared" si="29"/>
        <v>-580.12422360248456</v>
      </c>
      <c r="AB73" s="152">
        <f t="shared" si="30"/>
        <v>0.8388543823326432</v>
      </c>
      <c r="AC73" s="267">
        <f>AB89</f>
        <v>0.85764347067923385</v>
      </c>
    </row>
    <row r="74" spans="1:29" ht="15.75" customHeight="1">
      <c r="A74" s="271"/>
      <c r="B74" s="92" t="s">
        <v>179</v>
      </c>
      <c r="C74" s="286" t="s">
        <v>186</v>
      </c>
      <c r="D74" s="286"/>
      <c r="E74" s="93">
        <v>32.06</v>
      </c>
      <c r="F74" s="94">
        <v>2451</v>
      </c>
      <c r="G74" s="95">
        <f t="shared" si="31"/>
        <v>78579.060000000012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3009.4133697135044</v>
      </c>
      <c r="N74" s="99">
        <f t="shared" si="25"/>
        <v>143.30539855778594</v>
      </c>
      <c r="O74" s="101">
        <f t="shared" si="26"/>
        <v>0</v>
      </c>
      <c r="P74" s="102">
        <f t="shared" si="27"/>
        <v>-28.123172870785481</v>
      </c>
      <c r="Q74" s="103">
        <f t="shared" si="28"/>
        <v>0.83594815825375135</v>
      </c>
      <c r="R74" s="277"/>
      <c r="S74" s="1">
        <v>0.23967592592592593</v>
      </c>
      <c r="T74" s="2">
        <v>0.27361111111111114</v>
      </c>
      <c r="U74" s="104">
        <v>8.13333333333334</v>
      </c>
      <c r="V74" s="105">
        <v>48.866666666666696</v>
      </c>
      <c r="W74" s="106"/>
      <c r="X74" s="107"/>
      <c r="Y74" s="262"/>
      <c r="Z74" s="263"/>
      <c r="AA74" s="111">
        <f t="shared" si="29"/>
        <v>-590.58663028649562</v>
      </c>
      <c r="AB74" s="103">
        <f t="shared" si="30"/>
        <v>0.83594815825375124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3968</v>
      </c>
      <c r="G75" s="95">
        <f t="shared" si="31"/>
        <v>112254.72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3013.6708860759481</v>
      </c>
      <c r="N75" s="99">
        <f t="shared" si="25"/>
        <v>158.614257161892</v>
      </c>
      <c r="O75" s="101">
        <f t="shared" si="26"/>
        <v>0</v>
      </c>
      <c r="P75" s="102">
        <f t="shared" si="27"/>
        <v>-30.859427048634331</v>
      </c>
      <c r="Q75" s="103">
        <f t="shared" si="28"/>
        <v>0.83713080168776322</v>
      </c>
      <c r="R75" s="277"/>
      <c r="S75" s="1">
        <v>0.27847222222222223</v>
      </c>
      <c r="T75" s="2">
        <v>0.33333333333333337</v>
      </c>
      <c r="U75" s="104">
        <v>6.9999999999999751</v>
      </c>
      <c r="V75" s="105">
        <v>79.000000000000043</v>
      </c>
      <c r="W75" s="106"/>
      <c r="X75" s="107"/>
      <c r="Y75" s="262"/>
      <c r="Z75" s="263"/>
      <c r="AA75" s="111">
        <f t="shared" si="29"/>
        <v>-586.32911392405185</v>
      </c>
      <c r="AB75" s="103">
        <f t="shared" si="30"/>
        <v>0.83713080168776333</v>
      </c>
      <c r="AC75" s="268"/>
    </row>
    <row r="76" spans="1:29" ht="15.75" customHeight="1">
      <c r="A76" s="271"/>
      <c r="B76" s="92" t="s">
        <v>179</v>
      </c>
      <c r="C76" s="286" t="s">
        <v>188</v>
      </c>
      <c r="D76" s="286"/>
      <c r="E76" s="93">
        <v>38.99</v>
      </c>
      <c r="F76" s="94">
        <v>2236</v>
      </c>
      <c r="G76" s="95">
        <f t="shared" si="31"/>
        <v>87181.64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3003.5820895522352</v>
      </c>
      <c r="N76" s="99">
        <f t="shared" si="25"/>
        <v>158.08326787117028</v>
      </c>
      <c r="O76" s="101">
        <f t="shared" si="26"/>
        <v>0</v>
      </c>
      <c r="P76" s="102">
        <f t="shared" si="27"/>
        <v>-31.390416339356051</v>
      </c>
      <c r="Q76" s="103">
        <f t="shared" si="28"/>
        <v>0.83432835820895423</v>
      </c>
      <c r="R76" s="277"/>
      <c r="S76" s="1">
        <v>0.33773148148148147</v>
      </c>
      <c r="T76" s="2">
        <v>0.36875000000000002</v>
      </c>
      <c r="U76" s="104">
        <v>6.3333333333332575</v>
      </c>
      <c r="V76" s="105">
        <v>44.666666666666721</v>
      </c>
      <c r="W76" s="106"/>
      <c r="X76" s="107"/>
      <c r="Y76" s="262"/>
      <c r="Z76" s="263"/>
      <c r="AA76" s="191">
        <f t="shared" si="29"/>
        <v>-596.41791044776483</v>
      </c>
      <c r="AB76" s="192">
        <f t="shared" si="30"/>
        <v>0.83432835820895423</v>
      </c>
      <c r="AC76" s="268"/>
    </row>
    <row r="77" spans="1:29" ht="15.75" customHeight="1">
      <c r="A77" s="272"/>
      <c r="B77" s="92" t="s">
        <v>179</v>
      </c>
      <c r="C77" s="286" t="s">
        <v>189</v>
      </c>
      <c r="D77" s="286"/>
      <c r="E77" s="93">
        <v>31.27</v>
      </c>
      <c r="F77" s="98">
        <v>3936</v>
      </c>
      <c r="G77" s="95">
        <f t="shared" si="31"/>
        <v>123078.72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3012.8853923027855</v>
      </c>
      <c r="N77" s="99">
        <f t="shared" si="25"/>
        <v>158.57291538435712</v>
      </c>
      <c r="O77" s="101">
        <f t="shared" si="26"/>
        <v>0</v>
      </c>
      <c r="P77" s="102">
        <f t="shared" si="27"/>
        <v>-30.900768826169212</v>
      </c>
      <c r="Q77" s="103">
        <f t="shared" si="28"/>
        <v>0.8369126089729958</v>
      </c>
      <c r="R77" s="277"/>
      <c r="S77" s="1">
        <v>0.37222222222222223</v>
      </c>
      <c r="T77" s="2">
        <v>0.4266550925925926</v>
      </c>
      <c r="U77" s="104">
        <v>4.9999999999999822</v>
      </c>
      <c r="V77" s="105">
        <v>78.383333333333326</v>
      </c>
      <c r="W77" s="106">
        <v>0.4266550925925926</v>
      </c>
      <c r="X77" s="107">
        <v>0.46805555555555556</v>
      </c>
      <c r="Y77" s="262"/>
      <c r="Z77" s="263"/>
      <c r="AA77" s="191">
        <f t="shared" si="29"/>
        <v>-587.11460769721452</v>
      </c>
      <c r="AB77" s="192">
        <f t="shared" si="30"/>
        <v>0.83691260897299602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3503</v>
      </c>
      <c r="G78" s="115">
        <f t="shared" si="31"/>
        <v>129120.58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3180.5296343001264</v>
      </c>
      <c r="N78" s="99">
        <f t="shared" si="25"/>
        <v>151.45379210952984</v>
      </c>
      <c r="O78" s="101">
        <f t="shared" si="26"/>
        <v>0</v>
      </c>
      <c r="P78" s="102">
        <f t="shared" si="27"/>
        <v>-19.974779319041573</v>
      </c>
      <c r="Q78" s="103">
        <f t="shared" si="28"/>
        <v>0.8834804539722575</v>
      </c>
      <c r="R78" s="277"/>
      <c r="S78" s="1">
        <v>0.46805555555555556</v>
      </c>
      <c r="T78" s="2">
        <v>0.51394675925925926</v>
      </c>
      <c r="U78" s="104">
        <v>59.61666666666666</v>
      </c>
      <c r="V78" s="105">
        <v>66.083333333333329</v>
      </c>
      <c r="W78" s="106"/>
      <c r="X78" s="107"/>
      <c r="Y78" s="262"/>
      <c r="Z78" s="263"/>
      <c r="AA78" s="191">
        <f t="shared" si="29"/>
        <v>-419.47036569987358</v>
      </c>
      <c r="AB78" s="192">
        <f t="shared" si="30"/>
        <v>0.88348045397225738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1878</v>
      </c>
      <c r="G79" s="115">
        <f t="shared" si="31"/>
        <v>71364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3169.6202531645604</v>
      </c>
      <c r="N79" s="99">
        <f t="shared" si="25"/>
        <v>150.93429776974097</v>
      </c>
      <c r="O79" s="120">
        <f t="shared" si="26"/>
        <v>0</v>
      </c>
      <c r="P79" s="121">
        <f t="shared" si="27"/>
        <v>-20.494273658830451</v>
      </c>
      <c r="Q79" s="122">
        <f t="shared" si="28"/>
        <v>0.88045007032348899</v>
      </c>
      <c r="R79" s="277"/>
      <c r="S79" s="1">
        <v>0.51975694444444442</v>
      </c>
      <c r="T79" s="2">
        <v>0.5444444444444444</v>
      </c>
      <c r="U79" s="104">
        <v>8.3666666666666423</v>
      </c>
      <c r="V79" s="105">
        <v>35.549999999999962</v>
      </c>
      <c r="W79" s="106"/>
      <c r="X79" s="107"/>
      <c r="Y79" s="262"/>
      <c r="Z79" s="263"/>
      <c r="AA79" s="191">
        <f t="shared" si="29"/>
        <v>-430.37974683543962</v>
      </c>
      <c r="AB79" s="192">
        <f t="shared" si="30"/>
        <v>0.88045007032348899</v>
      </c>
      <c r="AC79" s="268"/>
    </row>
    <row r="80" spans="1:29" ht="15.75" customHeight="1">
      <c r="A80" s="272"/>
      <c r="B80" s="92" t="s">
        <v>179</v>
      </c>
      <c r="C80" s="286" t="s">
        <v>191</v>
      </c>
      <c r="D80" s="286"/>
      <c r="E80" s="93">
        <v>38.630000000000003</v>
      </c>
      <c r="F80" s="98">
        <v>5411</v>
      </c>
      <c r="G80" s="115">
        <f t="shared" si="31"/>
        <v>209026.93000000002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3190.7616707616735</v>
      </c>
      <c r="N80" s="99">
        <f t="shared" si="25"/>
        <v>159.53808353808367</v>
      </c>
      <c r="O80" s="120">
        <f t="shared" si="26"/>
        <v>0</v>
      </c>
      <c r="P80" s="121">
        <f t="shared" si="27"/>
        <v>-20.461916461916331</v>
      </c>
      <c r="Q80" s="122">
        <f t="shared" si="28"/>
        <v>0.88632268632268707</v>
      </c>
      <c r="R80" s="277"/>
      <c r="S80" s="1">
        <v>0.54809027777777775</v>
      </c>
      <c r="T80" s="2">
        <v>0.61874999999999991</v>
      </c>
      <c r="U80" s="104">
        <v>5.2500000000000213</v>
      </c>
      <c r="V80" s="105">
        <v>101.74999999999991</v>
      </c>
      <c r="W80" s="106"/>
      <c r="X80" s="107"/>
      <c r="Y80" s="262"/>
      <c r="Z80" s="263"/>
      <c r="AA80" s="191">
        <f t="shared" si="29"/>
        <v>-409.23832923832651</v>
      </c>
      <c r="AB80" s="192">
        <f t="shared" si="30"/>
        <v>0.88632268632268707</v>
      </c>
      <c r="AC80" s="268"/>
    </row>
    <row r="81" spans="1:29" ht="15.75" customHeight="1">
      <c r="A81" s="272"/>
      <c r="B81" s="92" t="s">
        <v>179</v>
      </c>
      <c r="C81" s="286" t="s">
        <v>192</v>
      </c>
      <c r="D81" s="286"/>
      <c r="E81" s="93">
        <v>38</v>
      </c>
      <c r="F81" s="98">
        <v>5051</v>
      </c>
      <c r="G81" s="115">
        <f t="shared" si="31"/>
        <v>191938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3187.309377738824</v>
      </c>
      <c r="N81" s="99">
        <f t="shared" si="25"/>
        <v>151.77663703518209</v>
      </c>
      <c r="O81" s="120">
        <f t="shared" si="26"/>
        <v>0</v>
      </c>
      <c r="P81" s="121">
        <f t="shared" si="27"/>
        <v>-19.651934393389325</v>
      </c>
      <c r="Q81" s="122">
        <f t="shared" si="28"/>
        <v>0.88536371603856223</v>
      </c>
      <c r="R81" s="277"/>
      <c r="S81" s="1">
        <v>0.62386574074074075</v>
      </c>
      <c r="T81" s="2">
        <v>0.68989583333333337</v>
      </c>
      <c r="U81" s="104">
        <v>7.3666666666668057</v>
      </c>
      <c r="V81" s="105">
        <v>95.083333333333385</v>
      </c>
      <c r="W81" s="106"/>
      <c r="X81" s="107"/>
      <c r="Y81" s="262"/>
      <c r="Z81" s="263"/>
      <c r="AA81" s="191">
        <f t="shared" si="29"/>
        <v>-412.69062226117603</v>
      </c>
      <c r="AB81" s="192">
        <f t="shared" si="30"/>
        <v>0.88536371603856223</v>
      </c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3087.5164944452417</v>
      </c>
      <c r="N89" s="139">
        <f>M89/L89</f>
        <v>152.67938708795151</v>
      </c>
      <c r="O89" s="140">
        <f>L89-I89</f>
        <v>0</v>
      </c>
      <c r="P89" s="141">
        <f>N89-K89</f>
        <v>-25.342590934026504</v>
      </c>
      <c r="Q89" s="142">
        <f>N89/K89</f>
        <v>0.85764347067923385</v>
      </c>
      <c r="R89" s="278"/>
      <c r="S89" s="143">
        <f>S73</f>
        <v>0.16694444444444445</v>
      </c>
      <c r="T89" s="144">
        <f>INDEX(T73:T88,COUNTA(T73:T88))</f>
        <v>0.68989583333333337</v>
      </c>
      <c r="U89" s="145"/>
      <c r="V89" s="156"/>
      <c r="W89" s="135"/>
      <c r="X89" s="139"/>
      <c r="Y89" s="265"/>
      <c r="Z89" s="266"/>
      <c r="AA89" s="157">
        <f>M89-J89</f>
        <v>-512.48350555475827</v>
      </c>
      <c r="AB89" s="142">
        <f>M89/J89</f>
        <v>0.85764347067923385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2029</v>
      </c>
      <c r="G90" s="159">
        <f t="shared" ref="G90:G93" si="37">E90*F90</f>
        <v>69452.67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2567.4516695957818</v>
      </c>
      <c r="N90" s="163">
        <f>M90/L90</f>
        <v>160.46572934973636</v>
      </c>
      <c r="O90" s="165">
        <f>L90-I90</f>
        <v>0</v>
      </c>
      <c r="P90" s="166">
        <f>N90-K90</f>
        <v>-27.034270650263636</v>
      </c>
      <c r="Q90" s="152">
        <f>N90/K90</f>
        <v>0.85581722319859399</v>
      </c>
      <c r="R90" s="276">
        <f>Q106</f>
        <v>0.86222993626643751</v>
      </c>
      <c r="S90" s="167">
        <v>0.25</v>
      </c>
      <c r="T90" s="168">
        <v>0.28292824074074074</v>
      </c>
      <c r="U90" s="169"/>
      <c r="V90" s="170">
        <v>47.416666666666671</v>
      </c>
      <c r="W90" s="173"/>
      <c r="X90" s="151"/>
      <c r="Y90" s="279"/>
      <c r="Z90" s="280"/>
      <c r="AA90" s="109">
        <f>M90-J90</f>
        <v>-432.54833040421818</v>
      </c>
      <c r="AB90" s="152">
        <f>M90/J90</f>
        <v>0.85581722319859399</v>
      </c>
      <c r="AC90" s="267">
        <f>AB106</f>
        <v>0.86222993626643751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1528</v>
      </c>
      <c r="G91" s="95">
        <f t="shared" si="37"/>
        <v>53128.560000000005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2558.511627906978</v>
      </c>
      <c r="N91" s="99">
        <f>M91/L91</f>
        <v>232.59196617336164</v>
      </c>
      <c r="O91" s="101">
        <f>L91-I91</f>
        <v>0</v>
      </c>
      <c r="P91" s="102">
        <f>N91-K91</f>
        <v>-40.135306553911107</v>
      </c>
      <c r="Q91" s="103">
        <f>N91/K91</f>
        <v>0.85283720930232598</v>
      </c>
      <c r="R91" s="277"/>
      <c r="S91" s="1">
        <v>0.2883101851851852</v>
      </c>
      <c r="T91" s="2">
        <v>0.31319444444444444</v>
      </c>
      <c r="U91" s="104">
        <v>7.7500000000000124</v>
      </c>
      <c r="V91" s="105">
        <v>35.833333333333314</v>
      </c>
      <c r="W91" s="106"/>
      <c r="X91" s="107"/>
      <c r="Y91" s="262"/>
      <c r="Z91" s="263"/>
      <c r="AA91" s="111">
        <f>M91-J91</f>
        <v>-441.48837209302201</v>
      </c>
      <c r="AB91" s="103">
        <f>M91/J91</f>
        <v>0.85283720930232598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5376</v>
      </c>
      <c r="G92" s="95">
        <f t="shared" si="37"/>
        <v>192622.07999999999</v>
      </c>
      <c r="H92" s="113"/>
      <c r="I92" s="97">
        <v>12</v>
      </c>
      <c r="J92" s="98">
        <v>3273</v>
      </c>
      <c r="K92" s="99">
        <f t="shared" si="33"/>
        <v>272.75</v>
      </c>
      <c r="L92" s="114">
        <v>12</v>
      </c>
      <c r="M92" s="98">
        <f>F92/V92*60</f>
        <v>2850.3092783505122</v>
      </c>
      <c r="N92" s="99">
        <f>M92/L92</f>
        <v>237.52577319587601</v>
      </c>
      <c r="O92" s="101">
        <f>L92-I92</f>
        <v>0</v>
      </c>
      <c r="P92" s="102">
        <f>N92-K92</f>
        <v>-35.224226804123987</v>
      </c>
      <c r="Q92" s="103">
        <f>N92/K92</f>
        <v>0.87085526377956379</v>
      </c>
      <c r="R92" s="277"/>
      <c r="S92" s="1">
        <v>0.39722222222222214</v>
      </c>
      <c r="T92" s="2">
        <v>0.4758101851851852</v>
      </c>
      <c r="U92" s="104">
        <v>3.9999999999999059</v>
      </c>
      <c r="V92" s="105">
        <v>113.1666666666668</v>
      </c>
      <c r="W92" s="106">
        <v>0.4758101851851852</v>
      </c>
      <c r="X92" s="107">
        <v>0.51814814814814814</v>
      </c>
      <c r="Y92" s="262"/>
      <c r="Z92" s="263"/>
      <c r="AA92" s="111">
        <f>M92-J92</f>
        <v>-422.69072164948784</v>
      </c>
      <c r="AB92" s="103">
        <f>M92/J92</f>
        <v>0.87085526377956379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4445</v>
      </c>
      <c r="G93" s="115">
        <f t="shared" si="37"/>
        <v>161842.44999999998</v>
      </c>
      <c r="H93" s="116"/>
      <c r="I93" s="97">
        <v>11</v>
      </c>
      <c r="J93" s="98">
        <v>3273</v>
      </c>
      <c r="K93" s="99">
        <f t="shared" si="33"/>
        <v>297.54545454545456</v>
      </c>
      <c r="L93" s="100">
        <v>11</v>
      </c>
      <c r="M93" s="98">
        <f>F93/V93*60</f>
        <v>2841.2642045454527</v>
      </c>
      <c r="N93" s="99">
        <f>M93/L93</f>
        <v>258.29674586776844</v>
      </c>
      <c r="O93" s="101">
        <f>L93-I93</f>
        <v>0</v>
      </c>
      <c r="P93" s="102">
        <f>N93-K93</f>
        <v>-39.248708677686125</v>
      </c>
      <c r="Q93" s="103">
        <f>N93/K93</f>
        <v>0.86809172152320579</v>
      </c>
      <c r="R93" s="277"/>
      <c r="S93" s="1">
        <v>0.51814814814814814</v>
      </c>
      <c r="T93" s="2">
        <v>0.58333333333333337</v>
      </c>
      <c r="U93" s="104">
        <v>60.966666666666633</v>
      </c>
      <c r="V93" s="105">
        <v>93.866666666666731</v>
      </c>
      <c r="W93" s="106"/>
      <c r="X93" s="107"/>
      <c r="Y93" s="262"/>
      <c r="Z93" s="263"/>
      <c r="AA93" s="111">
        <f>M93-J93</f>
        <v>-431.73579545454731</v>
      </c>
      <c r="AB93" s="103">
        <f>M93/J93</f>
        <v>0.86809172152320579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2704.3841950996812</v>
      </c>
      <c r="N106" s="139">
        <f t="shared" ref="N106:N111" si="41">M106/L106</f>
        <v>216.35073560797449</v>
      </c>
      <c r="O106" s="140">
        <f t="shared" ref="O106:O111" si="42">L106-I106</f>
        <v>0</v>
      </c>
      <c r="P106" s="141">
        <f t="shared" ref="P106:P111" si="43">N106-K106</f>
        <v>-34.569264392025502</v>
      </c>
      <c r="Q106" s="142">
        <f t="shared" ref="Q106:Q111" si="44">N106/K106</f>
        <v>0.86222993626643751</v>
      </c>
      <c r="R106" s="278"/>
      <c r="S106" s="143">
        <f>S90</f>
        <v>0.25</v>
      </c>
      <c r="T106" s="144">
        <f>INDEX(T90:T105,COUNTA(T90:T105))</f>
        <v>0.58333333333333337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-432.11580490031884</v>
      </c>
      <c r="AB106" s="142">
        <f t="shared" ref="AB106:AB111" si="46">M106/J106</f>
        <v>0.86222993626643751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724</v>
      </c>
      <c r="G107" s="159">
        <f t="shared" ref="G107:G111" si="47">E107*F107</f>
        <v>19280.12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2208.8135593220359</v>
      </c>
      <c r="N107" s="163">
        <f t="shared" si="41"/>
        <v>368.13559322033933</v>
      </c>
      <c r="O107" s="165">
        <f t="shared" si="42"/>
        <v>0</v>
      </c>
      <c r="P107" s="166">
        <f t="shared" si="43"/>
        <v>-65.197740112993984</v>
      </c>
      <c r="Q107" s="152">
        <f t="shared" si="44"/>
        <v>0.84954367666232156</v>
      </c>
      <c r="R107" s="276">
        <f>Q123</f>
        <v>0.85585932544396015</v>
      </c>
      <c r="S107" s="193">
        <v>0.32037037037037036</v>
      </c>
      <c r="T107" s="194">
        <v>0.33402777777777776</v>
      </c>
      <c r="U107" s="169"/>
      <c r="V107" s="170">
        <v>19.66666666666665</v>
      </c>
      <c r="W107" s="168"/>
      <c r="X107" s="171"/>
      <c r="Y107" s="279"/>
      <c r="Z107" s="280"/>
      <c r="AA107" s="109">
        <f t="shared" si="45"/>
        <v>-391.18644067796413</v>
      </c>
      <c r="AB107" s="152">
        <f t="shared" si="46"/>
        <v>0.84954367666232145</v>
      </c>
      <c r="AC107" s="267">
        <f>AB123</f>
        <v>0.85585932544396004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2026</v>
      </c>
      <c r="G108" s="95">
        <f t="shared" si="47"/>
        <v>61995.600000000006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2242.1149707961904</v>
      </c>
      <c r="N108" s="99">
        <f t="shared" si="41"/>
        <v>373.68582846603175</v>
      </c>
      <c r="O108" s="101">
        <f t="shared" si="42"/>
        <v>0</v>
      </c>
      <c r="P108" s="102">
        <f t="shared" si="43"/>
        <v>-59.647504867301564</v>
      </c>
      <c r="Q108" s="103">
        <f t="shared" si="44"/>
        <v>0.86235191184468873</v>
      </c>
      <c r="R108" s="277"/>
      <c r="S108" s="1">
        <v>0.33682870370370371</v>
      </c>
      <c r="T108" s="2">
        <v>0.37447916666666664</v>
      </c>
      <c r="U108" s="104">
        <v>4.0333333333333776</v>
      </c>
      <c r="V108" s="105">
        <v>54.216666666666612</v>
      </c>
      <c r="W108" s="106"/>
      <c r="X108" s="113"/>
      <c r="Y108" s="262"/>
      <c r="Z108" s="263"/>
      <c r="AA108" s="111">
        <f t="shared" si="45"/>
        <v>-357.88502920380961</v>
      </c>
      <c r="AB108" s="103">
        <f t="shared" si="46"/>
        <v>0.86235191184468862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1928</v>
      </c>
      <c r="G109" s="95">
        <f t="shared" si="47"/>
        <v>47679.44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2226.7564966313744</v>
      </c>
      <c r="N109" s="99">
        <f t="shared" si="41"/>
        <v>371.12608277189571</v>
      </c>
      <c r="O109" s="101">
        <f t="shared" si="42"/>
        <v>0</v>
      </c>
      <c r="P109" s="102">
        <f t="shared" si="43"/>
        <v>-62.207250561437604</v>
      </c>
      <c r="Q109" s="103">
        <f t="shared" si="44"/>
        <v>0.85644480639668241</v>
      </c>
      <c r="R109" s="277"/>
      <c r="S109" s="1">
        <v>0.37850694444444444</v>
      </c>
      <c r="T109" s="2">
        <v>0.41458333333333336</v>
      </c>
      <c r="U109" s="104">
        <v>5.8000000000000274</v>
      </c>
      <c r="V109" s="105">
        <v>51.950000000000045</v>
      </c>
      <c r="W109" s="106"/>
      <c r="X109" s="107"/>
      <c r="Y109" s="262"/>
      <c r="Z109" s="263"/>
      <c r="AA109" s="111">
        <f t="shared" si="45"/>
        <v>-373.24350336862562</v>
      </c>
      <c r="AB109" s="103">
        <f t="shared" si="46"/>
        <v>0.85644480639668241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1386</v>
      </c>
      <c r="G110" s="95">
        <f t="shared" si="47"/>
        <v>34566.840000000004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2223.5294117647054</v>
      </c>
      <c r="N110" s="99">
        <f t="shared" si="41"/>
        <v>370.58823529411757</v>
      </c>
      <c r="O110" s="101">
        <f t="shared" si="42"/>
        <v>0</v>
      </c>
      <c r="P110" s="102">
        <f t="shared" si="43"/>
        <v>-62.745098039215748</v>
      </c>
      <c r="Q110" s="103">
        <f t="shared" si="44"/>
        <v>0.85520361990950211</v>
      </c>
      <c r="R110" s="277"/>
      <c r="S110" s="1">
        <v>0.41878472222222224</v>
      </c>
      <c r="T110" s="2">
        <v>0.44475694444444447</v>
      </c>
      <c r="U110" s="104">
        <v>6.0499999999999865</v>
      </c>
      <c r="V110" s="105">
        <v>37.400000000000013</v>
      </c>
      <c r="W110" s="106"/>
      <c r="X110" s="113"/>
      <c r="Y110" s="262"/>
      <c r="Z110" s="263"/>
      <c r="AA110" s="111">
        <f t="shared" si="45"/>
        <v>-376.4705882352946</v>
      </c>
      <c r="AB110" s="103">
        <f t="shared" si="46"/>
        <v>0.85520361990950211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1788</v>
      </c>
      <c r="G111" s="95">
        <f t="shared" si="47"/>
        <v>44217.24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2224.9567922571737</v>
      </c>
      <c r="N111" s="99">
        <f t="shared" si="41"/>
        <v>370.8261320428623</v>
      </c>
      <c r="O111" s="101">
        <f t="shared" si="42"/>
        <v>0</v>
      </c>
      <c r="P111" s="102">
        <f t="shared" si="43"/>
        <v>-62.507201290471016</v>
      </c>
      <c r="Q111" s="103">
        <f t="shared" si="44"/>
        <v>0.85575261240660538</v>
      </c>
      <c r="R111" s="277"/>
      <c r="S111" s="1">
        <v>0.44793981481481482</v>
      </c>
      <c r="T111" s="2">
        <v>0.48142361111111109</v>
      </c>
      <c r="U111" s="104">
        <v>4.5833333333333037</v>
      </c>
      <c r="V111" s="105">
        <v>48.21666666666664</v>
      </c>
      <c r="W111" s="106"/>
      <c r="X111" s="113"/>
      <c r="Y111" s="262"/>
      <c r="Z111" s="263"/>
      <c r="AA111" s="111">
        <f t="shared" si="45"/>
        <v>-375.04320774282633</v>
      </c>
      <c r="AB111" s="103">
        <f t="shared" si="46"/>
        <v>0.85575261240660527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2600</v>
      </c>
      <c r="K123" s="139">
        <f t="shared" ref="K123" si="49">J123/I123</f>
        <v>433.33333333333331</v>
      </c>
      <c r="L123" s="137">
        <f t="shared" ref="L123:M123" si="50">AVERAGE(L107:L122)</f>
        <v>6</v>
      </c>
      <c r="M123" s="138">
        <f t="shared" si="50"/>
        <v>2225.2342461542962</v>
      </c>
      <c r="N123" s="139">
        <f>M123/L123</f>
        <v>370.87237435904939</v>
      </c>
      <c r="O123" s="140">
        <f>L123-I123</f>
        <v>0</v>
      </c>
      <c r="P123" s="141">
        <f>N123-K123</f>
        <v>-62.460958974283926</v>
      </c>
      <c r="Q123" s="142">
        <f>N123/K123</f>
        <v>0.85585932544396015</v>
      </c>
      <c r="R123" s="278"/>
      <c r="S123" s="143">
        <f>S107</f>
        <v>0.32037037037037036</v>
      </c>
      <c r="T123" s="144">
        <f>INDEX(T107:T122,COUNTA(T107:T122))</f>
        <v>0.48142361111111109</v>
      </c>
      <c r="U123" s="145"/>
      <c r="V123" s="156"/>
      <c r="W123" s="135"/>
      <c r="X123" s="139"/>
      <c r="Y123" s="265"/>
      <c r="Z123" s="266"/>
      <c r="AA123" s="157">
        <f>M123-J123</f>
        <v>-374.76575384570378</v>
      </c>
      <c r="AB123" s="142">
        <f>M123/J123</f>
        <v>0.85585932544396004</v>
      </c>
      <c r="AC123" s="269"/>
    </row>
    <row r="124" spans="1:29" ht="15.75" customHeight="1">
      <c r="A124" s="281" t="s">
        <v>204</v>
      </c>
      <c r="B124" s="183" t="s">
        <v>169</v>
      </c>
      <c r="C124" s="274" t="s">
        <v>206</v>
      </c>
      <c r="D124" s="275"/>
      <c r="E124" s="158">
        <v>44.3</v>
      </c>
      <c r="F124" s="87">
        <v>1999</v>
      </c>
      <c r="G124" s="159">
        <f t="shared" ref="G124:G126" si="51">E124*F124</f>
        <v>88555.7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1716.6984732824428</v>
      </c>
      <c r="N124" s="163">
        <f>M124/L124</f>
        <v>100.98226313426134</v>
      </c>
      <c r="O124" s="165">
        <f>L124-I124</f>
        <v>0</v>
      </c>
      <c r="P124" s="166">
        <f>N124-K124</f>
        <v>-16.664795689268061</v>
      </c>
      <c r="Q124" s="152">
        <f>N124/K124</f>
        <v>0.85834923664122142</v>
      </c>
      <c r="R124" s="276">
        <f>Q140</f>
        <v>0.85742741050214144</v>
      </c>
      <c r="S124" s="167">
        <v>0.7084259259259259</v>
      </c>
      <c r="T124" s="168">
        <v>0.75694444444444442</v>
      </c>
      <c r="U124" s="169"/>
      <c r="V124" s="170">
        <v>69.86666666666666</v>
      </c>
      <c r="W124" s="168"/>
      <c r="X124" s="171"/>
      <c r="Y124" s="279"/>
      <c r="Z124" s="280"/>
      <c r="AA124" s="109">
        <f>M124-J124</f>
        <v>-283.30152671755718</v>
      </c>
      <c r="AB124" s="152">
        <f>M124/J124</f>
        <v>0.85834923664122142</v>
      </c>
      <c r="AC124" s="267">
        <f>AB140</f>
        <v>0.85742741050214144</v>
      </c>
    </row>
    <row r="125" spans="1:29" ht="15.75" customHeight="1">
      <c r="A125" s="282"/>
      <c r="B125" s="153" t="s">
        <v>169</v>
      </c>
      <c r="C125" s="260" t="s">
        <v>201</v>
      </c>
      <c r="D125" s="261"/>
      <c r="E125" s="93">
        <v>50.67</v>
      </c>
      <c r="F125" s="94">
        <v>930</v>
      </c>
      <c r="G125" s="95">
        <f t="shared" si="51"/>
        <v>47123.1</v>
      </c>
      <c r="H125" s="96"/>
      <c r="I125" s="97">
        <v>22</v>
      </c>
      <c r="J125" s="98">
        <v>2000</v>
      </c>
      <c r="K125" s="99">
        <f t="shared" ref="K125:K126" si="52">J125/I125</f>
        <v>90.909090909090907</v>
      </c>
      <c r="L125" s="100">
        <v>22</v>
      </c>
      <c r="M125" s="98">
        <f>F125/V125*60</f>
        <v>1703.8167938931297</v>
      </c>
      <c r="N125" s="99">
        <f>M125/L125</f>
        <v>77.446217904233166</v>
      </c>
      <c r="O125" s="101">
        <f>L125-I125</f>
        <v>0</v>
      </c>
      <c r="P125" s="102">
        <f>N125-K125</f>
        <v>-13.462873004857741</v>
      </c>
      <c r="Q125" s="103">
        <f>N125/K125</f>
        <v>0.85190839694656484</v>
      </c>
      <c r="R125" s="277"/>
      <c r="S125" s="1">
        <v>0.76197916666666665</v>
      </c>
      <c r="T125" s="2">
        <v>0.78472222222222221</v>
      </c>
      <c r="U125" s="104">
        <v>7.2500000000000142</v>
      </c>
      <c r="V125" s="105">
        <v>32.75</v>
      </c>
      <c r="W125" s="106"/>
      <c r="X125" s="107"/>
      <c r="Y125" s="262"/>
      <c r="Z125" s="263"/>
      <c r="AA125" s="111">
        <f>M125-J125</f>
        <v>-296.18320610687033</v>
      </c>
      <c r="AB125" s="103">
        <f>M125/J125</f>
        <v>0.85190839694656484</v>
      </c>
      <c r="AC125" s="268"/>
    </row>
    <row r="126" spans="1:29" ht="15.75" customHeight="1">
      <c r="A126" s="282"/>
      <c r="B126" s="153" t="s">
        <v>169</v>
      </c>
      <c r="C126" s="260" t="s">
        <v>203</v>
      </c>
      <c r="D126" s="261"/>
      <c r="E126" s="93">
        <v>47.6</v>
      </c>
      <c r="F126" s="94">
        <v>2531</v>
      </c>
      <c r="G126" s="95">
        <f t="shared" si="51"/>
        <v>120475.6</v>
      </c>
      <c r="H126" s="96"/>
      <c r="I126" s="97">
        <v>23</v>
      </c>
      <c r="J126" s="98">
        <v>2000</v>
      </c>
      <c r="K126" s="99">
        <f t="shared" si="52"/>
        <v>86.956521739130437</v>
      </c>
      <c r="L126" s="100">
        <v>23</v>
      </c>
      <c r="M126" s="98">
        <f>F126/V126*60</f>
        <v>1724.049195837277</v>
      </c>
      <c r="N126" s="99">
        <f>M126/L126</f>
        <v>74.958660688577268</v>
      </c>
      <c r="O126" s="101">
        <f>L126-I126</f>
        <v>0</v>
      </c>
      <c r="P126" s="102">
        <f>N126-K126</f>
        <v>-11.997861050553169</v>
      </c>
      <c r="Q126" s="103">
        <f>N126/K126</f>
        <v>0.86202459791863861</v>
      </c>
      <c r="R126" s="277"/>
      <c r="S126" s="1">
        <v>0.78888888888888897</v>
      </c>
      <c r="T126" s="2">
        <v>0.85005787037037039</v>
      </c>
      <c r="U126" s="104">
        <v>6.0000000000001386</v>
      </c>
      <c r="V126" s="105">
        <v>88.083333333333243</v>
      </c>
      <c r="W126" s="106"/>
      <c r="X126" s="107"/>
      <c r="Y126" s="262"/>
      <c r="Z126" s="263"/>
      <c r="AA126" s="111">
        <f>M126-J126</f>
        <v>-275.95080416272299</v>
      </c>
      <c r="AB126" s="103">
        <f>M126/J126</f>
        <v>0.8620245979186385</v>
      </c>
      <c r="AC126" s="268"/>
    </row>
    <row r="127" spans="1:29" ht="15.75" customHeight="1">
      <c r="A127" s="282"/>
      <c r="B127" s="153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153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153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153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17"/>
      <c r="T130" s="118"/>
      <c r="U130" s="104"/>
      <c r="V130" s="105"/>
      <c r="W130" s="118"/>
      <c r="X130" s="190"/>
      <c r="Y130" s="262"/>
      <c r="Z130" s="263"/>
      <c r="AA130" s="111"/>
      <c r="AB130" s="103"/>
      <c r="AC130" s="268"/>
    </row>
    <row r="131" spans="1:29" ht="15.75" customHeight="1">
      <c r="A131" s="282"/>
      <c r="B131" s="153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17"/>
      <c r="T131" s="118"/>
      <c r="U131" s="104"/>
      <c r="V131" s="105"/>
      <c r="W131" s="118"/>
      <c r="X131" s="190"/>
      <c r="Y131" s="262"/>
      <c r="Z131" s="263"/>
      <c r="AA131" s="111"/>
      <c r="AB131" s="103"/>
      <c r="AC131" s="268"/>
    </row>
    <row r="132" spans="1:29" ht="15.75" customHeight="1">
      <c r="A132" s="282"/>
      <c r="B132" s="153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17"/>
      <c r="T132" s="118"/>
      <c r="U132" s="104"/>
      <c r="V132" s="105"/>
      <c r="W132" s="118"/>
      <c r="X132" s="190"/>
      <c r="Y132" s="262"/>
      <c r="Z132" s="263"/>
      <c r="AA132" s="111"/>
      <c r="AB132" s="103"/>
      <c r="AC132" s="268"/>
    </row>
    <row r="133" spans="1:29" ht="15.75" customHeight="1">
      <c r="A133" s="282"/>
      <c r="B133" s="153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17"/>
      <c r="T133" s="118"/>
      <c r="U133" s="104"/>
      <c r="V133" s="105"/>
      <c r="W133" s="118"/>
      <c r="X133" s="190"/>
      <c r="Y133" s="262"/>
      <c r="Z133" s="263"/>
      <c r="AA133" s="111"/>
      <c r="AB133" s="103"/>
      <c r="AC133" s="268"/>
    </row>
    <row r="134" spans="1:29" ht="15.75" customHeight="1">
      <c r="A134" s="282"/>
      <c r="B134" s="153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17"/>
      <c r="T134" s="118"/>
      <c r="U134" s="104"/>
      <c r="V134" s="105"/>
      <c r="W134" s="118"/>
      <c r="X134" s="190"/>
      <c r="Y134" s="262"/>
      <c r="Z134" s="263"/>
      <c r="AA134" s="111"/>
      <c r="AB134" s="103"/>
      <c r="AC134" s="268"/>
    </row>
    <row r="135" spans="1:29" ht="15.75" customHeight="1">
      <c r="A135" s="282"/>
      <c r="B135" s="153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17"/>
      <c r="T135" s="118"/>
      <c r="U135" s="104"/>
      <c r="V135" s="105"/>
      <c r="W135" s="118"/>
      <c r="X135" s="190"/>
      <c r="Y135" s="262"/>
      <c r="Z135" s="263"/>
      <c r="AA135" s="111"/>
      <c r="AB135" s="103"/>
      <c r="AC135" s="268"/>
    </row>
    <row r="136" spans="1:29" ht="15.75" customHeight="1">
      <c r="A136" s="282"/>
      <c r="B136" s="153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17"/>
      <c r="T136" s="118"/>
      <c r="U136" s="104"/>
      <c r="V136" s="105"/>
      <c r="W136" s="118"/>
      <c r="X136" s="190"/>
      <c r="Y136" s="262"/>
      <c r="Z136" s="263"/>
      <c r="AA136" s="111"/>
      <c r="AB136" s="103"/>
      <c r="AC136" s="268"/>
    </row>
    <row r="137" spans="1:29" ht="15.75" customHeight="1">
      <c r="A137" s="282"/>
      <c r="B137" s="153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17"/>
      <c r="T137" s="118"/>
      <c r="U137" s="104"/>
      <c r="V137" s="105"/>
      <c r="W137" s="118"/>
      <c r="X137" s="190"/>
      <c r="Y137" s="262"/>
      <c r="Z137" s="263"/>
      <c r="AA137" s="111"/>
      <c r="AB137" s="103"/>
      <c r="AC137" s="268"/>
    </row>
    <row r="138" spans="1:29" ht="15.75" customHeight="1">
      <c r="A138" s="282"/>
      <c r="B138" s="153"/>
      <c r="C138" s="260"/>
      <c r="D138" s="261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17"/>
      <c r="T138" s="118"/>
      <c r="U138" s="104"/>
      <c r="V138" s="105"/>
      <c r="W138" s="118"/>
      <c r="X138" s="190"/>
      <c r="Y138" s="262"/>
      <c r="Z138" s="263"/>
      <c r="AA138" s="111"/>
      <c r="AB138" s="103"/>
      <c r="AC138" s="268"/>
    </row>
    <row r="139" spans="1:29" ht="15.75" customHeight="1">
      <c r="A139" s="282"/>
      <c r="B139" s="153"/>
      <c r="C139" s="260"/>
      <c r="D139" s="261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20.666666666666668</v>
      </c>
      <c r="J140" s="138">
        <f t="shared" si="53"/>
        <v>2000</v>
      </c>
      <c r="K140" s="139">
        <f t="shared" ref="K140" si="54">J140/I140</f>
        <v>96.774193548387089</v>
      </c>
      <c r="L140" s="137">
        <f t="shared" ref="L140:M140" si="55">AVERAGE(L124:L139)</f>
        <v>20.666666666666668</v>
      </c>
      <c r="M140" s="138">
        <f t="shared" si="55"/>
        <v>1714.8548210042829</v>
      </c>
      <c r="N140" s="139">
        <f>M140/L140</f>
        <v>82.976846177626584</v>
      </c>
      <c r="O140" s="140">
        <f>L140-I140</f>
        <v>0</v>
      </c>
      <c r="P140" s="141">
        <f>N140-K140</f>
        <v>-13.797347370760505</v>
      </c>
      <c r="Q140" s="142">
        <f>N140/K140</f>
        <v>0.85742741050214144</v>
      </c>
      <c r="R140" s="278"/>
      <c r="S140" s="143">
        <f>S124</f>
        <v>0.7084259259259259</v>
      </c>
      <c r="T140" s="144">
        <f>INDEX(T124:T139,COUNTA(T124:T139))</f>
        <v>0.85005787037037039</v>
      </c>
      <c r="U140" s="145"/>
      <c r="V140" s="156"/>
      <c r="W140" s="135"/>
      <c r="X140" s="139"/>
      <c r="Y140" s="265"/>
      <c r="Z140" s="266"/>
      <c r="AA140" s="157">
        <f>M140-J140</f>
        <v>-285.14517899571706</v>
      </c>
      <c r="AB140" s="142">
        <f>M140/J140</f>
        <v>0.85742741050214144</v>
      </c>
      <c r="AC140" s="269"/>
    </row>
    <row r="141" spans="1:29" ht="15.75" customHeight="1">
      <c r="A141" s="270" t="s">
        <v>210</v>
      </c>
      <c r="B141" s="183" t="s">
        <v>169</v>
      </c>
      <c r="C141" s="274" t="s">
        <v>223</v>
      </c>
      <c r="D141" s="275"/>
      <c r="E141" s="158">
        <v>50.67</v>
      </c>
      <c r="F141" s="169">
        <v>6558</v>
      </c>
      <c r="G141" s="159">
        <f t="shared" ref="G141" si="56">E141*F141</f>
        <v>332293.86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1661.4215341308939</v>
      </c>
      <c r="N141" s="163">
        <f>M141/L141</f>
        <v>83.071076706544687</v>
      </c>
      <c r="O141" s="165">
        <f>L141-I141</f>
        <v>0</v>
      </c>
      <c r="P141" s="166">
        <f>N141-K141</f>
        <v>-16.928923293455313</v>
      </c>
      <c r="Q141" s="152">
        <f>N141/K141</f>
        <v>0.83071076706544689</v>
      </c>
      <c r="R141" s="276">
        <f>Q157</f>
        <v>0.83071076706544689</v>
      </c>
      <c r="S141" s="167">
        <v>0.70844907407407409</v>
      </c>
      <c r="T141" s="168">
        <v>0.87291666666666667</v>
      </c>
      <c r="U141" s="169"/>
      <c r="V141" s="170">
        <v>236.83333333333331</v>
      </c>
      <c r="W141" s="87"/>
      <c r="X141" s="88"/>
      <c r="Y141" s="279"/>
      <c r="Z141" s="280"/>
      <c r="AA141" s="109">
        <f>M141-J141</f>
        <v>-338.57846586910614</v>
      </c>
      <c r="AB141" s="152">
        <f>M141/J141</f>
        <v>0.83071076706544689</v>
      </c>
      <c r="AC141" s="352">
        <f>AB157</f>
        <v>0.83071076706544689</v>
      </c>
    </row>
    <row r="142" spans="1:29" ht="15.75" customHeight="1">
      <c r="A142" s="271"/>
      <c r="B142" s="153"/>
      <c r="C142" s="260"/>
      <c r="D142" s="261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94"/>
    </row>
    <row r="143" spans="1:29" ht="15.75" customHeight="1">
      <c r="A143" s="271"/>
      <c r="B143" s="153"/>
      <c r="C143" s="260"/>
      <c r="D143" s="261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94"/>
    </row>
    <row r="144" spans="1:29" ht="15.75" customHeight="1">
      <c r="A144" s="271"/>
      <c r="B144" s="153"/>
      <c r="C144" s="260"/>
      <c r="D144" s="261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94"/>
    </row>
    <row r="145" spans="1:29" ht="15.75" customHeight="1">
      <c r="A145" s="272"/>
      <c r="B145" s="153"/>
      <c r="C145" s="260"/>
      <c r="D145" s="261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94"/>
    </row>
    <row r="146" spans="1:29" ht="15.75" customHeight="1">
      <c r="A146" s="272"/>
      <c r="B146" s="153"/>
      <c r="C146" s="260"/>
      <c r="D146" s="261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94"/>
    </row>
    <row r="147" spans="1:29" ht="15.75" customHeight="1">
      <c r="A147" s="272"/>
      <c r="B147" s="153"/>
      <c r="C147" s="260"/>
      <c r="D147" s="261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94"/>
    </row>
    <row r="148" spans="1:29" ht="15.75" customHeight="1">
      <c r="A148" s="272"/>
      <c r="B148" s="153"/>
      <c r="C148" s="260"/>
      <c r="D148" s="261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94"/>
    </row>
    <row r="149" spans="1:29" ht="15.75" customHeight="1">
      <c r="A149" s="272"/>
      <c r="B149" s="153"/>
      <c r="C149" s="260"/>
      <c r="D149" s="261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94"/>
    </row>
    <row r="150" spans="1:29" ht="15.75" customHeight="1">
      <c r="A150" s="272"/>
      <c r="B150" s="153"/>
      <c r="C150" s="260"/>
      <c r="D150" s="261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94"/>
    </row>
    <row r="151" spans="1:29" ht="15.75" customHeight="1">
      <c r="A151" s="272"/>
      <c r="B151" s="153"/>
      <c r="C151" s="260"/>
      <c r="D151" s="261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07"/>
      <c r="Y151" s="262"/>
      <c r="Z151" s="263"/>
      <c r="AA151" s="111"/>
      <c r="AB151" s="103"/>
      <c r="AC151" s="294"/>
    </row>
    <row r="152" spans="1:29" ht="15.75" customHeight="1">
      <c r="A152" s="272"/>
      <c r="B152" s="153"/>
      <c r="C152" s="260"/>
      <c r="D152" s="261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07"/>
      <c r="Y152" s="262"/>
      <c r="Z152" s="263"/>
      <c r="AA152" s="111"/>
      <c r="AB152" s="103"/>
      <c r="AC152" s="294"/>
    </row>
    <row r="153" spans="1:29" ht="15.75" customHeight="1">
      <c r="A153" s="272"/>
      <c r="B153" s="153"/>
      <c r="C153" s="260"/>
      <c r="D153" s="261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07"/>
      <c r="Y153" s="262"/>
      <c r="Z153" s="263"/>
      <c r="AA153" s="111"/>
      <c r="AB153" s="103"/>
      <c r="AC153" s="294"/>
    </row>
    <row r="154" spans="1:29" ht="15.75" customHeight="1">
      <c r="A154" s="272"/>
      <c r="B154" s="153"/>
      <c r="C154" s="260"/>
      <c r="D154" s="261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84"/>
      <c r="X154" s="185"/>
      <c r="Y154" s="262"/>
      <c r="Z154" s="263"/>
      <c r="AA154" s="111"/>
      <c r="AB154" s="103"/>
      <c r="AC154" s="294"/>
    </row>
    <row r="155" spans="1:29" ht="15.75" customHeight="1">
      <c r="A155" s="272"/>
      <c r="B155" s="153"/>
      <c r="C155" s="260"/>
      <c r="D155" s="261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86"/>
      <c r="X155" s="187"/>
      <c r="Y155" s="262"/>
      <c r="Z155" s="263"/>
      <c r="AA155" s="111"/>
      <c r="AB155" s="103"/>
      <c r="AC155" s="294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"/>
      <c r="T156" s="2"/>
      <c r="U156" s="129"/>
      <c r="V156" s="105"/>
      <c r="W156" s="186"/>
      <c r="X156" s="187"/>
      <c r="Y156" s="262"/>
      <c r="Z156" s="263"/>
      <c r="AA156" s="111"/>
      <c r="AB156" s="103"/>
      <c r="AC156" s="294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7">AVERAGE(I141:I156)</f>
        <v>20</v>
      </c>
      <c r="J157" s="138">
        <f t="shared" si="57"/>
        <v>2000</v>
      </c>
      <c r="K157" s="139">
        <f t="shared" ref="K157" si="58">J157/I157</f>
        <v>100</v>
      </c>
      <c r="L157" s="137">
        <f t="shared" ref="L157:M157" si="59">AVERAGE(L141:L156)</f>
        <v>20</v>
      </c>
      <c r="M157" s="138">
        <f t="shared" si="59"/>
        <v>1661.4215341308939</v>
      </c>
      <c r="N157" s="139">
        <f>M157/L157</f>
        <v>83.071076706544687</v>
      </c>
      <c r="O157" s="140">
        <f>L157-I157</f>
        <v>0</v>
      </c>
      <c r="P157" s="141">
        <f>N157-K157</f>
        <v>-16.928923293455313</v>
      </c>
      <c r="Q157" s="142">
        <f>N157/K157</f>
        <v>0.83071076706544689</v>
      </c>
      <c r="R157" s="278"/>
      <c r="S157" s="143">
        <f>S141</f>
        <v>0.70844907407407409</v>
      </c>
      <c r="T157" s="144">
        <f>INDEX(T141:T156,COUNTA(T141:T156))</f>
        <v>0.87291666666666667</v>
      </c>
      <c r="U157" s="145"/>
      <c r="V157" s="156"/>
      <c r="W157" s="188"/>
      <c r="X157" s="189"/>
      <c r="Y157" s="265"/>
      <c r="Z157" s="266"/>
      <c r="AA157" s="157">
        <f>M157-J157</f>
        <v>-338.57846586910614</v>
      </c>
      <c r="AB157" s="142">
        <f>M157/J157</f>
        <v>0.83071076706544689</v>
      </c>
      <c r="AC157" s="295"/>
    </row>
    <row r="158" spans="1:29" ht="15.75" customHeight="1">
      <c r="A158" s="281" t="s">
        <v>215</v>
      </c>
      <c r="B158" s="183" t="s">
        <v>169</v>
      </c>
      <c r="C158" s="274" t="s">
        <v>205</v>
      </c>
      <c r="D158" s="275"/>
      <c r="E158" s="158">
        <v>56.79</v>
      </c>
      <c r="F158" s="87">
        <v>2442</v>
      </c>
      <c r="G158" s="159">
        <f t="shared" ref="G158:G159" si="60">E158*F158</f>
        <v>138681.18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1722.0763956905012</v>
      </c>
      <c r="N158" s="163">
        <f>M158/L158</f>
        <v>74.872886769152231</v>
      </c>
      <c r="O158" s="165">
        <f>L158-I158</f>
        <v>0</v>
      </c>
      <c r="P158" s="166">
        <f>N158-K158</f>
        <v>-12.083634969978206</v>
      </c>
      <c r="Q158" s="152">
        <f>N158/K158</f>
        <v>0.8610381978452506</v>
      </c>
      <c r="R158" s="276">
        <f>Q174</f>
        <v>0.85948295434431277</v>
      </c>
      <c r="S158" s="167">
        <v>0.70833333333333337</v>
      </c>
      <c r="T158" s="168">
        <v>0.76741898148148147</v>
      </c>
      <c r="U158" s="169"/>
      <c r="V158" s="170">
        <v>85.083333333333258</v>
      </c>
      <c r="W158" s="168"/>
      <c r="X158" s="171"/>
      <c r="Y158" s="279"/>
      <c r="Z158" s="280"/>
      <c r="AA158" s="109">
        <f>M158-J158</f>
        <v>-277.92360430949884</v>
      </c>
      <c r="AB158" s="152">
        <f>M158/J158</f>
        <v>0.8610381978452506</v>
      </c>
      <c r="AC158" s="267">
        <f>AB174</f>
        <v>0.85948295434431266</v>
      </c>
    </row>
    <row r="159" spans="1:29" ht="15.75" customHeight="1">
      <c r="A159" s="282"/>
      <c r="B159" s="153" t="s">
        <v>169</v>
      </c>
      <c r="C159" s="260" t="s">
        <v>202</v>
      </c>
      <c r="D159" s="261"/>
      <c r="E159" s="93">
        <v>56.87</v>
      </c>
      <c r="F159" s="94">
        <v>1978</v>
      </c>
      <c r="G159" s="95">
        <f t="shared" si="60"/>
        <v>112488.86</v>
      </c>
      <c r="H159" s="96"/>
      <c r="I159" s="97">
        <v>23</v>
      </c>
      <c r="J159" s="98">
        <v>2000</v>
      </c>
      <c r="K159" s="99">
        <f t="shared" ref="K159" si="61">J159/I159</f>
        <v>86.956521739130437</v>
      </c>
      <c r="L159" s="100">
        <v>23</v>
      </c>
      <c r="M159" s="98">
        <f>F159/V159*60</f>
        <v>1715.8554216867497</v>
      </c>
      <c r="N159" s="99">
        <f>M159/L159</f>
        <v>74.602409638554334</v>
      </c>
      <c r="O159" s="101">
        <f>L159-I159</f>
        <v>0</v>
      </c>
      <c r="P159" s="102">
        <f>N159-K159</f>
        <v>-12.354112100576103</v>
      </c>
      <c r="Q159" s="103">
        <f>N159/K159</f>
        <v>0.85792771084337482</v>
      </c>
      <c r="R159" s="277"/>
      <c r="S159" s="1">
        <v>0.7729166666666667</v>
      </c>
      <c r="T159" s="2">
        <v>0.82094907407407403</v>
      </c>
      <c r="U159" s="104">
        <v>7.9166666666667318</v>
      </c>
      <c r="V159" s="105">
        <v>69.166666666666558</v>
      </c>
      <c r="W159" s="106"/>
      <c r="X159" s="107"/>
      <c r="Y159" s="262"/>
      <c r="Z159" s="263"/>
      <c r="AA159" s="111">
        <f>M159-J159</f>
        <v>-284.14457831325035</v>
      </c>
      <c r="AB159" s="103">
        <f>M159/J159</f>
        <v>0.85792771084337482</v>
      </c>
      <c r="AC159" s="268"/>
    </row>
    <row r="160" spans="1:29" ht="15.75" customHeight="1">
      <c r="A160" s="282"/>
      <c r="B160" s="153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07"/>
      <c r="Y160" s="262"/>
      <c r="Z160" s="263"/>
      <c r="AA160" s="111"/>
      <c r="AB160" s="103"/>
      <c r="AC160" s="268"/>
    </row>
    <row r="161" spans="1:29" ht="15.75" customHeight="1">
      <c r="A161" s="282"/>
      <c r="B161" s="153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07"/>
      <c r="Y161" s="262"/>
      <c r="Z161" s="263"/>
      <c r="AA161" s="111"/>
      <c r="AB161" s="103"/>
      <c r="AC161" s="268"/>
    </row>
    <row r="162" spans="1:29" ht="15.75" customHeight="1">
      <c r="A162" s="282"/>
      <c r="B162" s="153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153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153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17"/>
      <c r="T164" s="118"/>
      <c r="U164" s="104"/>
      <c r="V164" s="105"/>
      <c r="W164" s="118"/>
      <c r="X164" s="190"/>
      <c r="Y164" s="262"/>
      <c r="Z164" s="263"/>
      <c r="AA164" s="111"/>
      <c r="AB164" s="103"/>
      <c r="AC164" s="268"/>
    </row>
    <row r="165" spans="1:29" ht="15.75" customHeight="1">
      <c r="A165" s="282"/>
      <c r="B165" s="153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17"/>
      <c r="T165" s="118"/>
      <c r="U165" s="104"/>
      <c r="V165" s="105"/>
      <c r="W165" s="118"/>
      <c r="X165" s="190"/>
      <c r="Y165" s="262"/>
      <c r="Z165" s="263"/>
      <c r="AA165" s="111"/>
      <c r="AB165" s="103"/>
      <c r="AC165" s="268"/>
    </row>
    <row r="166" spans="1:29" ht="15.75" customHeight="1">
      <c r="A166" s="282"/>
      <c r="B166" s="153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17"/>
      <c r="T166" s="118"/>
      <c r="U166" s="104"/>
      <c r="V166" s="105"/>
      <c r="W166" s="118"/>
      <c r="X166" s="190"/>
      <c r="Y166" s="262"/>
      <c r="Z166" s="263"/>
      <c r="AA166" s="111"/>
      <c r="AB166" s="103"/>
      <c r="AC166" s="268"/>
    </row>
    <row r="167" spans="1:29" ht="15.75" customHeight="1">
      <c r="A167" s="282"/>
      <c r="B167" s="153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17"/>
      <c r="T167" s="118"/>
      <c r="U167" s="104"/>
      <c r="V167" s="105"/>
      <c r="W167" s="118"/>
      <c r="X167" s="190"/>
      <c r="Y167" s="262"/>
      <c r="Z167" s="263"/>
      <c r="AA167" s="111"/>
      <c r="AB167" s="103"/>
      <c r="AC167" s="268"/>
    </row>
    <row r="168" spans="1:29" ht="15.75" customHeight="1">
      <c r="A168" s="282"/>
      <c r="B168" s="153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17"/>
      <c r="T168" s="118"/>
      <c r="U168" s="104"/>
      <c r="V168" s="105"/>
      <c r="W168" s="118"/>
      <c r="X168" s="190"/>
      <c r="Y168" s="262"/>
      <c r="Z168" s="263"/>
      <c r="AA168" s="111"/>
      <c r="AB168" s="103"/>
      <c r="AC168" s="268"/>
    </row>
    <row r="169" spans="1:29" ht="15.75" customHeight="1">
      <c r="A169" s="282"/>
      <c r="B169" s="153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17"/>
      <c r="T169" s="118"/>
      <c r="U169" s="104"/>
      <c r="V169" s="105"/>
      <c r="W169" s="118"/>
      <c r="X169" s="190"/>
      <c r="Y169" s="262"/>
      <c r="Z169" s="263"/>
      <c r="AA169" s="111"/>
      <c r="AB169" s="103"/>
      <c r="AC169" s="268"/>
    </row>
    <row r="170" spans="1:29" ht="15.75" customHeight="1">
      <c r="A170" s="282"/>
      <c r="B170" s="153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17"/>
      <c r="T170" s="118"/>
      <c r="U170" s="104"/>
      <c r="V170" s="105"/>
      <c r="W170" s="118"/>
      <c r="X170" s="190"/>
      <c r="Y170" s="262"/>
      <c r="Z170" s="263"/>
      <c r="AA170" s="111"/>
      <c r="AB170" s="103"/>
      <c r="AC170" s="268"/>
    </row>
    <row r="171" spans="1:29" ht="15.75" customHeight="1">
      <c r="A171" s="282"/>
      <c r="B171" s="153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17"/>
      <c r="T171" s="118"/>
      <c r="U171" s="104"/>
      <c r="V171" s="105"/>
      <c r="W171" s="118"/>
      <c r="X171" s="190"/>
      <c r="Y171" s="262"/>
      <c r="Z171" s="263"/>
      <c r="AA171" s="111"/>
      <c r="AB171" s="103"/>
      <c r="AC171" s="268"/>
    </row>
    <row r="172" spans="1:29" ht="15.75" customHeight="1">
      <c r="A172" s="282"/>
      <c r="B172" s="153"/>
      <c r="C172" s="260"/>
      <c r="D172" s="261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17"/>
      <c r="T172" s="118"/>
      <c r="U172" s="104"/>
      <c r="V172" s="105"/>
      <c r="W172" s="118"/>
      <c r="X172" s="190"/>
      <c r="Y172" s="262"/>
      <c r="Z172" s="263"/>
      <c r="AA172" s="111"/>
      <c r="AB172" s="103"/>
      <c r="AC172" s="268"/>
    </row>
    <row r="173" spans="1:29" ht="15.75" customHeight="1">
      <c r="A173" s="282"/>
      <c r="B173" s="153"/>
      <c r="C173" s="260"/>
      <c r="D173" s="261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2">AVERAGE(I158:I173)</f>
        <v>23</v>
      </c>
      <c r="J174" s="138">
        <f t="shared" si="62"/>
        <v>2000</v>
      </c>
      <c r="K174" s="139">
        <f t="shared" ref="K174" si="63">J174/I174</f>
        <v>86.956521739130437</v>
      </c>
      <c r="L174" s="137">
        <f t="shared" ref="L174:M174" si="64">AVERAGE(L158:L173)</f>
        <v>23</v>
      </c>
      <c r="M174" s="138">
        <f t="shared" si="64"/>
        <v>1718.9659086886254</v>
      </c>
      <c r="N174" s="139">
        <f>M174/L174</f>
        <v>74.737648203853283</v>
      </c>
      <c r="O174" s="140">
        <f>L174-I174</f>
        <v>0</v>
      </c>
      <c r="P174" s="141">
        <f>N174-K174</f>
        <v>-12.218873535277154</v>
      </c>
      <c r="Q174" s="142">
        <f>N174/K174</f>
        <v>0.85948295434431277</v>
      </c>
      <c r="R174" s="278"/>
      <c r="S174" s="143">
        <f>S158</f>
        <v>0.70833333333333337</v>
      </c>
      <c r="T174" s="144">
        <f>INDEX(T158:T173,COUNTA(T158:T173))</f>
        <v>0.82094907407407403</v>
      </c>
      <c r="U174" s="145"/>
      <c r="V174" s="156"/>
      <c r="W174" s="135"/>
      <c r="X174" s="139"/>
      <c r="Y174" s="265"/>
      <c r="Z174" s="266"/>
      <c r="AA174" s="157">
        <f>M174-J174</f>
        <v>-281.0340913113746</v>
      </c>
      <c r="AB174" s="142">
        <f>M174/J174</f>
        <v>0.85948295434431266</v>
      </c>
      <c r="AC174" s="269"/>
    </row>
    <row r="176" spans="1:29">
      <c r="Y176" s="259" t="s">
        <v>150</v>
      </c>
      <c r="Z176" s="259"/>
    </row>
    <row r="177" spans="25:26">
      <c r="Y177" s="259" t="s">
        <v>151</v>
      </c>
      <c r="Z177" s="259"/>
    </row>
    <row r="178" spans="25:26">
      <c r="Y178" s="259" t="s">
        <v>152</v>
      </c>
      <c r="Z178" s="259"/>
    </row>
    <row r="179" spans="25:26">
      <c r="Y179" s="259" t="s">
        <v>153</v>
      </c>
      <c r="Z179" s="259"/>
    </row>
    <row r="180" spans="25:26">
      <c r="Y180" s="259" t="s">
        <v>154</v>
      </c>
      <c r="Z180" s="259"/>
    </row>
    <row r="181" spans="25:26">
      <c r="Y181" s="259" t="s">
        <v>155</v>
      </c>
      <c r="Z181" s="259"/>
    </row>
    <row r="182" spans="25:26">
      <c r="Y182" s="259" t="s">
        <v>156</v>
      </c>
      <c r="Z182" s="259"/>
    </row>
    <row r="183" spans="25:26">
      <c r="Y183" s="259" t="s">
        <v>157</v>
      </c>
      <c r="Z183" s="259"/>
    </row>
    <row r="184" spans="25:26">
      <c r="Y184" s="259" t="s">
        <v>158</v>
      </c>
      <c r="Z184" s="259"/>
    </row>
    <row r="185" spans="25:26">
      <c r="Y185" s="259" t="s">
        <v>159</v>
      </c>
      <c r="Z185" s="259"/>
    </row>
    <row r="186" spans="25:26">
      <c r="Y186" s="259" t="s">
        <v>160</v>
      </c>
      <c r="Z186" s="259"/>
    </row>
    <row r="187" spans="25:26">
      <c r="Y187" s="259" t="s">
        <v>161</v>
      </c>
      <c r="Z187" s="259"/>
    </row>
    <row r="188" spans="25:26">
      <c r="Y188" s="259" t="s">
        <v>162</v>
      </c>
      <c r="Z188" s="259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4" type="noConversion"/>
  <conditionalFormatting sqref="O5:O174">
    <cfRule type="cellIs" dxfId="40" priority="3" operator="greaterThan">
      <formula>0</formula>
    </cfRule>
  </conditionalFormatting>
  <conditionalFormatting sqref="P5:P174 AA5:AA174">
    <cfRule type="cellIs" dxfId="39" priority="6" operator="lessThan">
      <formula>0</formula>
    </cfRule>
  </conditionalFormatting>
  <conditionalFormatting sqref="Q5:Q174 AB5:AB174">
    <cfRule type="cellIs" dxfId="38" priority="4" operator="greaterThan">
      <formula>1</formula>
    </cfRule>
    <cfRule type="cellIs" dxfId="37" priority="5" operator="lessThan">
      <formula>0.8</formula>
    </cfRule>
  </conditionalFormatting>
  <conditionalFormatting sqref="R5:R174 AC124:AC141">
    <cfRule type="cellIs" dxfId="36" priority="7" operator="lessThan">
      <formula>0.8</formula>
    </cfRule>
  </conditionalFormatting>
  <conditionalFormatting sqref="AC5:AC22 AC56:AC91">
    <cfRule type="cellIs" dxfId="35" priority="9" operator="lessThan">
      <formula>0.8</formula>
    </cfRule>
  </conditionalFormatting>
  <conditionalFormatting sqref="AC39">
    <cfRule type="cellIs" dxfId="34" priority="12" operator="lessThan">
      <formula>0.8</formula>
    </cfRule>
  </conditionalFormatting>
  <conditionalFormatting sqref="AC54">
    <cfRule type="cellIs" dxfId="33" priority="11" operator="lessThan">
      <formula>0.8</formula>
    </cfRule>
  </conditionalFormatting>
  <conditionalFormatting sqref="AC97:AC105">
    <cfRule type="cellIs" dxfId="32" priority="10" operator="lessThan">
      <formula>0.8</formula>
    </cfRule>
  </conditionalFormatting>
  <conditionalFormatting sqref="AC107:AC112">
    <cfRule type="cellIs" dxfId="31" priority="8" operator="lessThan">
      <formula>0.8</formula>
    </cfRule>
  </conditionalFormatting>
  <conditionalFormatting sqref="AC156">
    <cfRule type="cellIs" dxfId="30" priority="2" operator="lessThan">
      <formula>0.8</formula>
    </cfRule>
  </conditionalFormatting>
  <conditionalFormatting sqref="AC158:AC174">
    <cfRule type="cellIs" dxfId="29" priority="1" operator="lessThan">
      <formula>0.8</formula>
    </cfRule>
  </conditionalFormatting>
  <dataValidations count="1">
    <dataValidation type="list" allowBlank="1" showInputMessage="1" showErrorMessage="1" sqref="Y5:Z174" xr:uid="{9355C3DD-C808-4779-BCF9-A3DADDA6427E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8DC7-BF05-49E3-8140-706967437DDE}">
  <sheetPr>
    <tabColor theme="8" tint="0.59999389629810485"/>
  </sheetPr>
  <dimension ref="B1:AR36"/>
  <sheetViews>
    <sheetView zoomScale="70" zoomScaleNormal="70" workbookViewId="0">
      <selection activeCell="J37" sqref="J37"/>
    </sheetView>
  </sheetViews>
  <sheetFormatPr defaultColWidth="7.6640625" defaultRowHeight="15.75"/>
  <cols>
    <col min="1" max="1" width="7.6640625" style="6"/>
    <col min="2" max="2" width="15.6640625" style="6" customWidth="1"/>
    <col min="3" max="3" width="8.109375" style="12" customWidth="1"/>
    <col min="4" max="34" width="11.109375" style="6" customWidth="1"/>
    <col min="35" max="16384" width="7.6640625" style="6"/>
  </cols>
  <sheetData>
    <row r="1" spans="2:44" ht="27.75" customHeight="1">
      <c r="B1" s="246" t="s">
        <v>0</v>
      </c>
      <c r="C1" s="246"/>
      <c r="D1" s="246"/>
      <c r="E1" s="246"/>
      <c r="F1" s="246"/>
      <c r="G1" s="246"/>
      <c r="H1" s="246"/>
      <c r="I1" s="246"/>
      <c r="J1" s="246"/>
      <c r="K1" s="5"/>
      <c r="L1" s="5"/>
      <c r="M1" s="5"/>
      <c r="N1" s="5"/>
      <c r="O1" s="5"/>
      <c r="P1" s="5"/>
    </row>
    <row r="2" spans="2:44" ht="27.75" customHeight="1">
      <c r="B2" s="247"/>
      <c r="C2" s="247"/>
      <c r="D2" s="247"/>
      <c r="E2" s="247"/>
      <c r="F2" s="247"/>
      <c r="G2" s="247"/>
      <c r="H2" s="247"/>
      <c r="I2" s="247"/>
      <c r="J2" s="247"/>
      <c r="K2" s="5"/>
      <c r="L2" s="5"/>
      <c r="M2" s="5"/>
      <c r="N2" s="5"/>
      <c r="O2" s="5"/>
      <c r="P2" s="5"/>
    </row>
    <row r="3" spans="2:44" ht="46.5" customHeight="1">
      <c r="B3" s="7" t="s">
        <v>1</v>
      </c>
      <c r="C3" s="248" t="s">
        <v>221</v>
      </c>
      <c r="D3" s="249"/>
      <c r="E3" s="7" t="s">
        <v>2</v>
      </c>
      <c r="F3" s="250">
        <f>'0901(18度C)'!D1+'0901(4度C)'!D1</f>
        <v>252804</v>
      </c>
      <c r="G3" s="251"/>
      <c r="H3" s="7" t="s">
        <v>3</v>
      </c>
      <c r="I3" s="252">
        <f>'0901(18度C)'!F1+'0901(4度C)'!F1</f>
        <v>7806641.3300000001</v>
      </c>
      <c r="J3" s="253"/>
      <c r="K3" s="8"/>
      <c r="L3" s="9"/>
      <c r="M3" s="5"/>
      <c r="N3" s="5"/>
      <c r="O3" s="5"/>
      <c r="P3" s="5"/>
    </row>
    <row r="4" spans="2:44" ht="28.5" customHeight="1">
      <c r="B4" s="254" t="s">
        <v>4</v>
      </c>
      <c r="C4" s="234" t="s">
        <v>5</v>
      </c>
      <c r="D4" s="235"/>
      <c r="E4" s="257" t="s">
        <v>6</v>
      </c>
      <c r="F4" s="258"/>
      <c r="G4" s="257" t="s">
        <v>7</v>
      </c>
      <c r="H4" s="258"/>
      <c r="I4" s="257" t="s">
        <v>8</v>
      </c>
      <c r="J4" s="258"/>
      <c r="K4" s="232" t="s">
        <v>9</v>
      </c>
      <c r="L4" s="233"/>
      <c r="M4" s="232" t="s">
        <v>10</v>
      </c>
      <c r="N4" s="233"/>
      <c r="P4" s="9"/>
      <c r="Q4" s="5"/>
      <c r="R4" s="5"/>
    </row>
    <row r="5" spans="2:44" ht="28.5" customHeight="1">
      <c r="B5" s="255"/>
      <c r="C5" s="234" t="s">
        <v>11</v>
      </c>
      <c r="D5" s="235"/>
      <c r="E5" s="236" t="s">
        <v>12</v>
      </c>
      <c r="F5" s="237"/>
      <c r="G5" s="238" t="s">
        <v>13</v>
      </c>
      <c r="H5" s="239"/>
      <c r="I5" s="240" t="s">
        <v>14</v>
      </c>
      <c r="J5" s="241"/>
      <c r="K5" s="242" t="s">
        <v>15</v>
      </c>
      <c r="L5" s="243"/>
      <c r="M5" s="244" t="s">
        <v>16</v>
      </c>
      <c r="N5" s="245"/>
      <c r="O5" s="9"/>
      <c r="P5" s="9"/>
      <c r="Q5" s="9"/>
      <c r="R5" s="9"/>
    </row>
    <row r="6" spans="2:44" ht="28.5" customHeight="1">
      <c r="B6" s="255"/>
      <c r="C6" s="234" t="s">
        <v>17</v>
      </c>
      <c r="D6" s="235"/>
      <c r="E6" s="226">
        <f>AVERAGE(D13:O13,D27:X27)</f>
        <v>479.54165427407588</v>
      </c>
      <c r="F6" s="227" t="e">
        <f>AVERAGE(#REF!,D13:K13)</f>
        <v>#REF!</v>
      </c>
      <c r="G6" s="228">
        <f>AVERAGE(D13:K13)</f>
        <v>174.79779806624242</v>
      </c>
      <c r="H6" s="229"/>
      <c r="I6" s="228">
        <f>AVERAGE(L13:O13)</f>
        <v>94.576905095839166</v>
      </c>
      <c r="J6" s="229"/>
      <c r="K6" s="228">
        <f>AVERAGE(D27:O27)</f>
        <v>671.6350214097497</v>
      </c>
      <c r="L6" s="229"/>
      <c r="M6" s="228">
        <f>AVERAGE(P27:X27)</f>
        <v>771.4340382581014</v>
      </c>
      <c r="N6" s="229"/>
      <c r="O6" s="9"/>
      <c r="P6" s="9"/>
      <c r="Q6" s="9"/>
      <c r="R6" s="9"/>
    </row>
    <row r="7" spans="2:44" ht="28.5" customHeight="1">
      <c r="B7" s="255"/>
      <c r="C7" s="220" t="s">
        <v>18</v>
      </c>
      <c r="D7" s="221"/>
      <c r="E7" s="230">
        <f>AVERAGE(D14:O14,D28:X28)</f>
        <v>410.27302757324833</v>
      </c>
      <c r="F7" s="231" t="e">
        <f>AVERAGE(#REF!,D14:K14)</f>
        <v>#REF!</v>
      </c>
      <c r="G7" s="218">
        <f>AVERAGE(D14:K14)</f>
        <v>150.20464748382824</v>
      </c>
      <c r="H7" s="219"/>
      <c r="I7" s="218">
        <f>AVERAGE(L14:O14)</f>
        <v>79.830933078012166</v>
      </c>
      <c r="J7" s="219"/>
      <c r="K7" s="218">
        <f>AVERAGE(D28:O28)</f>
        <v>574.82655626826522</v>
      </c>
      <c r="L7" s="219"/>
      <c r="M7" s="218">
        <f>AVERAGE(P28:X28)</f>
        <v>659.50247999850069</v>
      </c>
      <c r="N7" s="219"/>
      <c r="O7" s="9"/>
      <c r="P7" s="9"/>
      <c r="Q7" s="9"/>
      <c r="R7" s="9"/>
    </row>
    <row r="8" spans="2:44" ht="28.5" customHeight="1">
      <c r="B8" s="256"/>
      <c r="C8" s="220" t="s">
        <v>19</v>
      </c>
      <c r="D8" s="221"/>
      <c r="E8" s="222">
        <f>AVERAGE(D15:O15,D29:X29)</f>
        <v>0.8565838963531438</v>
      </c>
      <c r="F8" s="223" t="e">
        <f>AVERAGE(D15:K15,#REF!)</f>
        <v>#REF!</v>
      </c>
      <c r="G8" s="224">
        <f>AVERAGE(D15:K15)</f>
        <v>0.86147126444626443</v>
      </c>
      <c r="H8" s="225"/>
      <c r="I8" s="224">
        <f>AVERAGE(L15:O15)</f>
        <v>0.84485477348010851</v>
      </c>
      <c r="J8" s="225"/>
      <c r="K8" s="224">
        <f>AVERAGE(D29:O29)</f>
        <v>0.8560494407452558</v>
      </c>
      <c r="L8" s="225"/>
      <c r="M8" s="224">
        <f>AVERAGE(P29:X29)</f>
        <v>0.85745913582487054</v>
      </c>
      <c r="N8" s="225"/>
      <c r="O8" s="11" t="s">
        <v>20</v>
      </c>
      <c r="P8" s="9"/>
      <c r="Q8" s="9"/>
      <c r="R8" s="9"/>
    </row>
    <row r="9" spans="2:44" ht="28.5" customHeight="1" thickBot="1">
      <c r="H9" s="13"/>
      <c r="N9" s="9"/>
      <c r="O9" s="9"/>
      <c r="P9" s="9"/>
    </row>
    <row r="10" spans="2:44" ht="30" customHeight="1">
      <c r="B10" s="208" t="s">
        <v>21</v>
      </c>
      <c r="C10" s="209"/>
      <c r="D10" s="213" t="s">
        <v>22</v>
      </c>
      <c r="E10" s="214"/>
      <c r="F10" s="214"/>
      <c r="G10" s="214"/>
      <c r="H10" s="214"/>
      <c r="I10" s="214"/>
      <c r="J10" s="214"/>
      <c r="K10" s="214"/>
      <c r="L10" s="215" t="s">
        <v>209</v>
      </c>
      <c r="M10" s="216"/>
      <c r="N10" s="216"/>
      <c r="O10" s="217"/>
    </row>
    <row r="11" spans="2:44" ht="17.25" customHeight="1">
      <c r="B11" s="204" t="s">
        <v>23</v>
      </c>
      <c r="C11" s="205"/>
      <c r="D11" s="16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52">
        <v>8</v>
      </c>
      <c r="L11" s="16">
        <v>1</v>
      </c>
      <c r="M11" s="45">
        <v>2</v>
      </c>
      <c r="N11" s="17">
        <v>3</v>
      </c>
      <c r="O11" s="18">
        <v>4</v>
      </c>
    </row>
    <row r="12" spans="2:44" ht="46.5" customHeight="1">
      <c r="B12" s="204"/>
      <c r="C12" s="205"/>
      <c r="D12" s="19" t="s">
        <v>24</v>
      </c>
      <c r="E12" s="20" t="s">
        <v>25</v>
      </c>
      <c r="F12" s="20" t="s">
        <v>26</v>
      </c>
      <c r="G12" s="20" t="s">
        <v>27</v>
      </c>
      <c r="H12" s="20" t="s">
        <v>28</v>
      </c>
      <c r="I12" s="20" t="s">
        <v>29</v>
      </c>
      <c r="J12" s="20" t="s">
        <v>30</v>
      </c>
      <c r="K12" s="53" t="s">
        <v>31</v>
      </c>
      <c r="L12" s="60" t="s">
        <v>32</v>
      </c>
      <c r="M12" s="65" t="s">
        <v>25</v>
      </c>
      <c r="N12" s="20" t="s">
        <v>33</v>
      </c>
      <c r="O12" s="21" t="s">
        <v>27</v>
      </c>
    </row>
    <row r="13" spans="2:44" ht="40.15" customHeight="1">
      <c r="B13" s="206" t="s">
        <v>34</v>
      </c>
      <c r="C13" s="22" t="s">
        <v>35</v>
      </c>
      <c r="D13" s="23">
        <v>115.15151515151516</v>
      </c>
      <c r="E13" s="24">
        <v>79.545454545454547</v>
      </c>
      <c r="F13" s="24">
        <v>82.10526315789474</v>
      </c>
      <c r="G13" s="24">
        <v>84.507042253521121</v>
      </c>
      <c r="H13" s="24">
        <v>178.02197802197801</v>
      </c>
      <c r="I13" s="24">
        <v>250.92</v>
      </c>
      <c r="J13" s="24" t="s">
        <v>36</v>
      </c>
      <c r="K13" s="54">
        <v>433.33333333333331</v>
      </c>
      <c r="L13" s="23" t="s">
        <v>36</v>
      </c>
      <c r="M13" s="66">
        <v>96.774193548387089</v>
      </c>
      <c r="N13" s="24">
        <v>100</v>
      </c>
      <c r="O13" s="25">
        <v>86.956521739130437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2:44" ht="39.6" customHeight="1">
      <c r="B14" s="206"/>
      <c r="C14" s="26" t="s">
        <v>37</v>
      </c>
      <c r="D14" s="27">
        <v>100.91939311788809</v>
      </c>
      <c r="E14" s="28">
        <v>68.17021737648281</v>
      </c>
      <c r="F14" s="28">
        <v>70.656905020420595</v>
      </c>
      <c r="G14" s="28">
        <v>73.046973726042921</v>
      </c>
      <c r="H14" s="28">
        <v>152.61155340953013</v>
      </c>
      <c r="I14" s="28">
        <v>215.96325773425377</v>
      </c>
      <c r="J14" s="28" t="s">
        <v>36</v>
      </c>
      <c r="K14" s="55">
        <v>370.06423200217932</v>
      </c>
      <c r="L14" s="27" t="s">
        <v>36</v>
      </c>
      <c r="M14" s="67">
        <v>82.913410607536903</v>
      </c>
      <c r="N14" s="28">
        <v>81.913705583756368</v>
      </c>
      <c r="O14" s="29">
        <v>74.66568304274324</v>
      </c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2:44" ht="40.15" customHeight="1">
      <c r="B15" s="206"/>
      <c r="C15" s="30" t="s">
        <v>38</v>
      </c>
      <c r="D15" s="31">
        <f t="shared" ref="D15:I15" si="0">D14/D13</f>
        <v>0.87640525602376496</v>
      </c>
      <c r="E15" s="32">
        <f t="shared" si="0"/>
        <v>0.85699701844721243</v>
      </c>
      <c r="F15" s="32">
        <f t="shared" si="0"/>
        <v>0.86056486883845595</v>
      </c>
      <c r="G15" s="32">
        <f t="shared" si="0"/>
        <v>0.86438918909150797</v>
      </c>
      <c r="H15" s="32">
        <f t="shared" si="0"/>
        <v>0.85726242964612609</v>
      </c>
      <c r="I15" s="32">
        <f t="shared" si="0"/>
        <v>0.86068570753329265</v>
      </c>
      <c r="J15" s="32" t="s">
        <v>36</v>
      </c>
      <c r="K15" s="56">
        <f t="shared" ref="K15" si="1">K14/K13</f>
        <v>0.85399438154349083</v>
      </c>
      <c r="L15" s="31" t="s">
        <v>36</v>
      </c>
      <c r="M15" s="68">
        <f t="shared" ref="M15:O15" si="2">M14/M13</f>
        <v>0.85677190961121474</v>
      </c>
      <c r="N15" s="32">
        <f t="shared" si="2"/>
        <v>0.81913705583756369</v>
      </c>
      <c r="O15" s="33">
        <f t="shared" si="2"/>
        <v>0.85865535499154721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2:44" ht="17.25" customHeight="1">
      <c r="B16" s="207" t="s">
        <v>39</v>
      </c>
      <c r="C16" s="15" t="s">
        <v>40</v>
      </c>
      <c r="D16" s="1">
        <v>0.25032407407407409</v>
      </c>
      <c r="E16" s="2">
        <v>0.2502314814814815</v>
      </c>
      <c r="F16" s="2">
        <v>0.25018518518518518</v>
      </c>
      <c r="G16" s="2">
        <v>0.25011574074074072</v>
      </c>
      <c r="H16" s="2">
        <v>0.16666666666666666</v>
      </c>
      <c r="I16" s="2">
        <v>0.25004629629629632</v>
      </c>
      <c r="J16" s="2" t="s">
        <v>36</v>
      </c>
      <c r="K16" s="3">
        <v>0.31527777777777771</v>
      </c>
      <c r="L16" s="1" t="s">
        <v>36</v>
      </c>
      <c r="M16" s="69">
        <v>0.70833333333333337</v>
      </c>
      <c r="N16" s="2">
        <v>0.70833333333333337</v>
      </c>
      <c r="O16" s="4">
        <v>0.70833333333333337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</row>
    <row r="17" spans="2:44" ht="17.25" customHeight="1">
      <c r="B17" s="204"/>
      <c r="C17" s="15" t="s">
        <v>41</v>
      </c>
      <c r="D17" s="1">
        <v>0.56388888888888888</v>
      </c>
      <c r="E17" s="2">
        <v>0.6633796296296296</v>
      </c>
      <c r="F17" s="2">
        <v>0.60138888888888886</v>
      </c>
      <c r="G17" s="2">
        <v>0.58194444444444438</v>
      </c>
      <c r="H17" s="2">
        <v>0.71666666666666667</v>
      </c>
      <c r="I17" s="2">
        <v>0.59244212962962961</v>
      </c>
      <c r="J17" s="2" t="s">
        <v>36</v>
      </c>
      <c r="K17" s="3">
        <v>0.48749999999999999</v>
      </c>
      <c r="L17" s="1" t="s">
        <v>36</v>
      </c>
      <c r="M17" s="69">
        <v>0.86047453703703702</v>
      </c>
      <c r="N17" s="2">
        <v>0.84513888888888888</v>
      </c>
      <c r="O17" s="4">
        <v>0.82645833333333329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</row>
    <row r="18" spans="2:44" ht="17.25" customHeight="1">
      <c r="B18" s="204" t="s">
        <v>42</v>
      </c>
      <c r="C18" s="205"/>
      <c r="D18" s="34">
        <v>16.5</v>
      </c>
      <c r="E18" s="35">
        <v>25.142857142857142</v>
      </c>
      <c r="F18" s="35">
        <v>23.75</v>
      </c>
      <c r="G18" s="35">
        <v>23.666666666666668</v>
      </c>
      <c r="H18" s="35">
        <v>20.222222222222221</v>
      </c>
      <c r="I18" s="35">
        <v>12.5</v>
      </c>
      <c r="J18" s="35" t="s">
        <v>36</v>
      </c>
      <c r="K18" s="57">
        <v>6</v>
      </c>
      <c r="L18" s="34" t="s">
        <v>36</v>
      </c>
      <c r="M18" s="70">
        <v>20.666666666666668</v>
      </c>
      <c r="N18" s="35">
        <v>20</v>
      </c>
      <c r="O18" s="36">
        <v>23</v>
      </c>
    </row>
    <row r="19" spans="2:44" ht="17.25" customHeight="1">
      <c r="B19" s="197" t="s">
        <v>43</v>
      </c>
      <c r="C19" s="198"/>
      <c r="D19" s="37" t="s">
        <v>44</v>
      </c>
      <c r="E19" s="38" t="s">
        <v>45</v>
      </c>
      <c r="F19" s="38" t="s">
        <v>45</v>
      </c>
      <c r="G19" s="38" t="s">
        <v>45</v>
      </c>
      <c r="H19" s="38" t="s">
        <v>46</v>
      </c>
      <c r="I19" s="38" t="s">
        <v>47</v>
      </c>
      <c r="J19" s="38" t="s">
        <v>47</v>
      </c>
      <c r="K19" s="58" t="s">
        <v>47</v>
      </c>
      <c r="L19" s="37" t="s">
        <v>44</v>
      </c>
      <c r="M19" s="71" t="s">
        <v>45</v>
      </c>
      <c r="N19" s="38" t="s">
        <v>45</v>
      </c>
      <c r="O19" s="39" t="s">
        <v>45</v>
      </c>
    </row>
    <row r="20" spans="2:44" ht="17.25" customHeight="1">
      <c r="B20" s="197" t="s">
        <v>48</v>
      </c>
      <c r="C20" s="198"/>
      <c r="D20" s="37" t="s">
        <v>47</v>
      </c>
      <c r="E20" s="38"/>
      <c r="F20" s="38"/>
      <c r="G20" s="38"/>
      <c r="H20" s="38" t="s">
        <v>47</v>
      </c>
      <c r="I20" s="38"/>
      <c r="J20" s="38"/>
      <c r="K20" s="58"/>
      <c r="L20" s="16"/>
      <c r="M20" s="45"/>
      <c r="N20" s="38"/>
      <c r="O20" s="39"/>
    </row>
    <row r="21" spans="2:44" ht="17.25" customHeight="1" thickBot="1">
      <c r="B21" s="199" t="s">
        <v>49</v>
      </c>
      <c r="C21" s="200"/>
      <c r="D21" s="41"/>
      <c r="E21" s="42"/>
      <c r="F21" s="43"/>
      <c r="G21" s="43"/>
      <c r="H21" s="42" t="s">
        <v>50</v>
      </c>
      <c r="I21" s="42" t="s">
        <v>51</v>
      </c>
      <c r="J21" s="42"/>
      <c r="K21" s="59" t="s">
        <v>52</v>
      </c>
      <c r="L21" s="61"/>
      <c r="M21" s="72"/>
      <c r="N21" s="42"/>
      <c r="O21" s="44"/>
    </row>
    <row r="23" spans="2:44" ht="16.5" thickBot="1"/>
    <row r="24" spans="2:44" ht="30" customHeight="1">
      <c r="B24" s="208" t="s">
        <v>21</v>
      </c>
      <c r="C24" s="209"/>
      <c r="D24" s="210" t="s">
        <v>53</v>
      </c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2"/>
      <c r="P24" s="201" t="s">
        <v>54</v>
      </c>
      <c r="Q24" s="202"/>
      <c r="R24" s="202"/>
      <c r="S24" s="202"/>
      <c r="T24" s="202"/>
      <c r="U24" s="202"/>
      <c r="V24" s="202"/>
      <c r="W24" s="202"/>
      <c r="X24" s="203"/>
    </row>
    <row r="25" spans="2:44" ht="17.25" customHeight="1">
      <c r="B25" s="204" t="s">
        <v>23</v>
      </c>
      <c r="C25" s="205"/>
      <c r="D25" s="16">
        <v>1</v>
      </c>
      <c r="E25" s="45">
        <v>2</v>
      </c>
      <c r="F25" s="17">
        <v>3</v>
      </c>
      <c r="G25" s="17">
        <v>4</v>
      </c>
      <c r="H25" s="45">
        <v>5</v>
      </c>
      <c r="I25" s="17">
        <v>6</v>
      </c>
      <c r="J25" s="17">
        <v>7</v>
      </c>
      <c r="K25" s="45">
        <v>8</v>
      </c>
      <c r="L25" s="17">
        <v>9</v>
      </c>
      <c r="M25" s="17">
        <v>10</v>
      </c>
      <c r="N25" s="45">
        <v>11</v>
      </c>
      <c r="O25" s="17">
        <v>12</v>
      </c>
      <c r="P25" s="16">
        <v>1</v>
      </c>
      <c r="Q25" s="17">
        <v>2</v>
      </c>
      <c r="R25" s="17">
        <v>3</v>
      </c>
      <c r="S25" s="17">
        <v>4</v>
      </c>
      <c r="T25" s="17">
        <v>5</v>
      </c>
      <c r="U25" s="17">
        <v>6</v>
      </c>
      <c r="V25" s="17">
        <v>7</v>
      </c>
      <c r="W25" s="17">
        <v>8</v>
      </c>
      <c r="X25" s="18">
        <v>9</v>
      </c>
    </row>
    <row r="26" spans="2:44" ht="46.5" customHeight="1">
      <c r="B26" s="204"/>
      <c r="C26" s="205"/>
      <c r="D26" s="46" t="s">
        <v>24</v>
      </c>
      <c r="E26" s="47" t="s">
        <v>33</v>
      </c>
      <c r="F26" s="20" t="s">
        <v>28</v>
      </c>
      <c r="G26" s="20" t="s">
        <v>29</v>
      </c>
      <c r="H26" s="20" t="s">
        <v>55</v>
      </c>
      <c r="I26" s="20" t="s">
        <v>31</v>
      </c>
      <c r="J26" s="20" t="s">
        <v>56</v>
      </c>
      <c r="K26" s="20" t="s">
        <v>57</v>
      </c>
      <c r="L26" s="20" t="s">
        <v>58</v>
      </c>
      <c r="M26" s="20" t="s">
        <v>59</v>
      </c>
      <c r="N26" s="48" t="s">
        <v>60</v>
      </c>
      <c r="O26" s="49" t="s">
        <v>61</v>
      </c>
      <c r="P26" s="19" t="s">
        <v>62</v>
      </c>
      <c r="Q26" s="20" t="s">
        <v>30</v>
      </c>
      <c r="R26" s="20" t="s">
        <v>63</v>
      </c>
      <c r="S26" s="20" t="s">
        <v>64</v>
      </c>
      <c r="T26" s="20" t="s">
        <v>65</v>
      </c>
      <c r="U26" s="20" t="s">
        <v>58</v>
      </c>
      <c r="V26" s="20" t="s">
        <v>66</v>
      </c>
      <c r="W26" s="48" t="s">
        <v>60</v>
      </c>
      <c r="X26" s="49" t="s">
        <v>67</v>
      </c>
    </row>
    <row r="27" spans="2:44" ht="40.15" customHeight="1">
      <c r="B27" s="206" t="s">
        <v>34</v>
      </c>
      <c r="C27" s="22" t="s">
        <v>35</v>
      </c>
      <c r="D27" s="24">
        <v>226.15</v>
      </c>
      <c r="E27" s="24" t="s">
        <v>36</v>
      </c>
      <c r="F27" s="24" t="s">
        <v>36</v>
      </c>
      <c r="G27" s="24">
        <v>260.86956521739131</v>
      </c>
      <c r="H27" s="24">
        <v>433.33333333333331</v>
      </c>
      <c r="I27" s="24" t="s">
        <v>36</v>
      </c>
      <c r="J27" s="24">
        <v>675</v>
      </c>
      <c r="K27" s="24">
        <v>825</v>
      </c>
      <c r="L27" s="24" t="s">
        <v>36</v>
      </c>
      <c r="M27" s="24">
        <v>880</v>
      </c>
      <c r="N27" s="24">
        <v>1200</v>
      </c>
      <c r="O27" s="24">
        <v>872.72727272727275</v>
      </c>
      <c r="P27" s="23">
        <v>226.65517241379311</v>
      </c>
      <c r="Q27" s="24" t="s">
        <v>36</v>
      </c>
      <c r="R27" s="24" t="s">
        <v>36</v>
      </c>
      <c r="S27" s="24">
        <v>675</v>
      </c>
      <c r="T27" s="24">
        <v>836.84210526315792</v>
      </c>
      <c r="U27" s="24" t="s">
        <v>36</v>
      </c>
      <c r="V27" s="24">
        <v>776.47058823529414</v>
      </c>
      <c r="W27" s="24">
        <v>1200</v>
      </c>
      <c r="X27" s="25">
        <v>913.63636363636363</v>
      </c>
    </row>
    <row r="28" spans="2:44" ht="39.6" customHeight="1">
      <c r="B28" s="206"/>
      <c r="C28" s="26" t="s">
        <v>37</v>
      </c>
      <c r="D28" s="28">
        <v>193.32151273091313</v>
      </c>
      <c r="E28" s="28" t="s">
        <v>36</v>
      </c>
      <c r="F28" s="28" t="s">
        <v>36</v>
      </c>
      <c r="G28" s="28">
        <v>223.50882223949498</v>
      </c>
      <c r="H28" s="28">
        <v>361.1601424714375</v>
      </c>
      <c r="I28" s="28" t="s">
        <v>36</v>
      </c>
      <c r="J28" s="28">
        <v>594.55720603242992</v>
      </c>
      <c r="K28" s="28">
        <v>714.13043478260863</v>
      </c>
      <c r="L28" s="28" t="s">
        <v>36</v>
      </c>
      <c r="M28" s="28">
        <v>756.62227397474112</v>
      </c>
      <c r="N28" s="28">
        <v>1005.4514316394126</v>
      </c>
      <c r="O28" s="28">
        <v>749.86062627508431</v>
      </c>
      <c r="P28" s="27">
        <v>193.73986017155852</v>
      </c>
      <c r="Q28" s="28" t="s">
        <v>36</v>
      </c>
      <c r="R28" s="28" t="s">
        <v>36</v>
      </c>
      <c r="S28" s="28">
        <v>600.93113482056265</v>
      </c>
      <c r="T28" s="28">
        <v>715.06619145925197</v>
      </c>
      <c r="U28" s="28" t="s">
        <v>36</v>
      </c>
      <c r="V28" s="28">
        <v>668.73832009682133</v>
      </c>
      <c r="W28" s="28">
        <v>1005.7162344621401</v>
      </c>
      <c r="X28" s="29">
        <v>772.8231389806698</v>
      </c>
    </row>
    <row r="29" spans="2:44" ht="40.15" customHeight="1">
      <c r="B29" s="206"/>
      <c r="C29" s="30" t="s">
        <v>38</v>
      </c>
      <c r="D29" s="32">
        <f>D28/D27</f>
        <v>0.85483755353045821</v>
      </c>
      <c r="E29" s="32" t="s">
        <v>36</v>
      </c>
      <c r="F29" s="32" t="s">
        <v>36</v>
      </c>
      <c r="G29" s="32">
        <f>G28/G27</f>
        <v>0.85678381858473074</v>
      </c>
      <c r="H29" s="32">
        <f>H28/H27</f>
        <v>0.8334464826263942</v>
      </c>
      <c r="I29" s="32" t="s">
        <v>36</v>
      </c>
      <c r="J29" s="32">
        <f>J28/J27</f>
        <v>0.88082549041841474</v>
      </c>
      <c r="K29" s="32">
        <f>K28/K27</f>
        <v>0.86561264822134376</v>
      </c>
      <c r="L29" s="32" t="s">
        <v>36</v>
      </c>
      <c r="M29" s="32">
        <f>M28/M27</f>
        <v>0.85979803860766035</v>
      </c>
      <c r="N29" s="32">
        <f>N28/N27</f>
        <v>0.83787619303284377</v>
      </c>
      <c r="O29" s="32">
        <f>O28/O27</f>
        <v>0.85921530094020071</v>
      </c>
      <c r="P29" s="31">
        <f>P28/P27</f>
        <v>0.85477802296899386</v>
      </c>
      <c r="Q29" s="32" t="s">
        <v>36</v>
      </c>
      <c r="R29" s="32" t="s">
        <v>36</v>
      </c>
      <c r="S29" s="32">
        <f>S28/S27</f>
        <v>0.89026834788231501</v>
      </c>
      <c r="T29" s="32">
        <f>T28/T27</f>
        <v>0.85448161243558407</v>
      </c>
      <c r="U29" s="32" t="s">
        <v>36</v>
      </c>
      <c r="V29" s="32">
        <f>V28/V27</f>
        <v>0.86125389709439104</v>
      </c>
      <c r="W29" s="32">
        <f>W28/W27</f>
        <v>0.83809686205178335</v>
      </c>
      <c r="X29" s="33">
        <f>X28/X27</f>
        <v>0.84587607251615604</v>
      </c>
    </row>
    <row r="30" spans="2:44" ht="17.25" customHeight="1">
      <c r="B30" s="207" t="s">
        <v>39</v>
      </c>
      <c r="C30" s="15" t="s">
        <v>40</v>
      </c>
      <c r="D30" s="2">
        <v>0.37806712962962963</v>
      </c>
      <c r="E30" s="2" t="s">
        <v>36</v>
      </c>
      <c r="F30" s="2" t="s">
        <v>36</v>
      </c>
      <c r="G30" s="2">
        <v>0.31666666666666665</v>
      </c>
      <c r="H30" s="2">
        <v>0.25</v>
      </c>
      <c r="I30" s="2" t="s">
        <v>36</v>
      </c>
      <c r="J30" s="2">
        <v>0.25001157407407409</v>
      </c>
      <c r="K30" s="2">
        <v>0.35648148148148145</v>
      </c>
      <c r="L30" s="2" t="s">
        <v>36</v>
      </c>
      <c r="M30" s="2">
        <v>0.25</v>
      </c>
      <c r="N30" s="2">
        <v>0.2502314814814815</v>
      </c>
      <c r="O30" s="2">
        <v>0.2502314814814815</v>
      </c>
      <c r="P30" s="1">
        <v>0.70854166666666663</v>
      </c>
      <c r="Q30" s="2" t="s">
        <v>36</v>
      </c>
      <c r="R30" s="2" t="s">
        <v>36</v>
      </c>
      <c r="S30" s="2">
        <v>0.7085069444444444</v>
      </c>
      <c r="T30" s="2">
        <v>0.7084259259259259</v>
      </c>
      <c r="U30" s="2" t="s">
        <v>36</v>
      </c>
      <c r="V30" s="2">
        <v>0.70833333333333337</v>
      </c>
      <c r="W30" s="2">
        <v>0.70861111111111108</v>
      </c>
      <c r="X30" s="4">
        <v>0.70833333333333337</v>
      </c>
    </row>
    <row r="31" spans="2:44" ht="17.25" customHeight="1">
      <c r="B31" s="204"/>
      <c r="C31" s="15" t="s">
        <v>41</v>
      </c>
      <c r="D31" s="2">
        <v>0.47598379629629628</v>
      </c>
      <c r="E31" s="2" t="s">
        <v>36</v>
      </c>
      <c r="F31" s="2" t="s">
        <v>36</v>
      </c>
      <c r="G31" s="2">
        <v>0.39739583333333334</v>
      </c>
      <c r="H31" s="2">
        <v>0.31180555555555556</v>
      </c>
      <c r="I31" s="2" t="s">
        <v>36</v>
      </c>
      <c r="J31" s="2">
        <v>0.35208333333333336</v>
      </c>
      <c r="K31" s="2">
        <v>0.44166666666666665</v>
      </c>
      <c r="L31" s="2" t="s">
        <v>36</v>
      </c>
      <c r="M31" s="2">
        <v>0.43402777777777779</v>
      </c>
      <c r="N31" s="2">
        <v>0.45655092592592594</v>
      </c>
      <c r="O31" s="2">
        <v>0.41261574074074076</v>
      </c>
      <c r="P31" s="1">
        <v>0.85624999999999996</v>
      </c>
      <c r="Q31" s="2" t="s">
        <v>36</v>
      </c>
      <c r="R31" s="2" t="s">
        <v>36</v>
      </c>
      <c r="S31" s="2">
        <v>0.88749999999999996</v>
      </c>
      <c r="T31" s="2">
        <v>0.95355324074074077</v>
      </c>
      <c r="U31" s="2" t="s">
        <v>36</v>
      </c>
      <c r="V31" s="2">
        <v>0.96075231481481482</v>
      </c>
      <c r="W31" s="2">
        <v>0.99791666666666667</v>
      </c>
      <c r="X31" s="4">
        <v>0.99755787037037036</v>
      </c>
    </row>
    <row r="32" spans="2:44" ht="17.25" customHeight="1">
      <c r="B32" s="204" t="s">
        <v>42</v>
      </c>
      <c r="C32" s="205"/>
      <c r="D32" s="35">
        <v>13.333333333333334</v>
      </c>
      <c r="E32" s="35" t="s">
        <v>36</v>
      </c>
      <c r="F32" s="35" t="s">
        <v>36</v>
      </c>
      <c r="G32" s="35">
        <v>11.5</v>
      </c>
      <c r="H32" s="35">
        <v>6</v>
      </c>
      <c r="I32" s="35" t="s">
        <v>36</v>
      </c>
      <c r="J32" s="35">
        <v>4</v>
      </c>
      <c r="K32" s="35">
        <v>4</v>
      </c>
      <c r="L32" s="35" t="s">
        <v>36</v>
      </c>
      <c r="M32" s="35">
        <v>3.75</v>
      </c>
      <c r="N32" s="35">
        <v>3</v>
      </c>
      <c r="O32" s="35">
        <v>3.6666666666666665</v>
      </c>
      <c r="P32" s="34">
        <v>14.5</v>
      </c>
      <c r="Q32" s="35" t="s">
        <v>36</v>
      </c>
      <c r="R32" s="35" t="s">
        <v>36</v>
      </c>
      <c r="S32" s="35">
        <v>4</v>
      </c>
      <c r="T32" s="35">
        <v>3.8</v>
      </c>
      <c r="U32" s="2" t="s">
        <v>36</v>
      </c>
      <c r="V32" s="35">
        <v>4.25</v>
      </c>
      <c r="W32" s="35">
        <v>3</v>
      </c>
      <c r="X32" s="36">
        <v>3.6666666666666665</v>
      </c>
    </row>
    <row r="33" spans="2:24" ht="17.25" customHeight="1">
      <c r="B33" s="197" t="s">
        <v>43</v>
      </c>
      <c r="C33" s="198"/>
      <c r="D33" s="14" t="s">
        <v>47</v>
      </c>
      <c r="E33" s="38" t="s">
        <v>45</v>
      </c>
      <c r="F33" s="38" t="s">
        <v>46</v>
      </c>
      <c r="G33" s="38" t="s">
        <v>68</v>
      </c>
      <c r="H33" s="38" t="s">
        <v>47</v>
      </c>
      <c r="I33" s="38" t="s">
        <v>47</v>
      </c>
      <c r="J33" s="38" t="s">
        <v>68</v>
      </c>
      <c r="K33" s="38" t="s">
        <v>69</v>
      </c>
      <c r="L33" s="38" t="s">
        <v>69</v>
      </c>
      <c r="M33" s="38" t="s">
        <v>69</v>
      </c>
      <c r="N33" s="38" t="s">
        <v>70</v>
      </c>
      <c r="O33" s="39" t="s">
        <v>70</v>
      </c>
      <c r="P33" s="37" t="s">
        <v>68</v>
      </c>
      <c r="Q33" s="38" t="s">
        <v>47</v>
      </c>
      <c r="R33" s="38" t="s">
        <v>47</v>
      </c>
      <c r="S33" s="38" t="s">
        <v>68</v>
      </c>
      <c r="T33" s="38" t="s">
        <v>69</v>
      </c>
      <c r="U33" s="38" t="s">
        <v>69</v>
      </c>
      <c r="V33" s="38" t="s">
        <v>69</v>
      </c>
      <c r="W33" s="38" t="s">
        <v>70</v>
      </c>
      <c r="X33" s="39" t="s">
        <v>70</v>
      </c>
    </row>
    <row r="34" spans="2:24" ht="17.25" customHeight="1">
      <c r="B34" s="197" t="s">
        <v>48</v>
      </c>
      <c r="C34" s="198"/>
      <c r="D34" s="14"/>
      <c r="E34" s="10"/>
      <c r="F34" s="38"/>
      <c r="G34" s="38"/>
      <c r="H34" s="38"/>
      <c r="I34" s="38"/>
      <c r="J34" s="38"/>
      <c r="K34" s="38"/>
      <c r="L34" s="38"/>
      <c r="M34" s="38"/>
      <c r="N34" s="38"/>
      <c r="O34" s="39"/>
      <c r="P34" s="37"/>
      <c r="Q34" s="38"/>
      <c r="R34" s="38"/>
      <c r="S34" s="38"/>
      <c r="T34" s="38"/>
      <c r="U34" s="38"/>
      <c r="V34" s="38"/>
      <c r="W34" s="38"/>
      <c r="X34" s="39"/>
    </row>
    <row r="35" spans="2:24" ht="17.25" customHeight="1" thickBot="1">
      <c r="B35" s="199" t="s">
        <v>49</v>
      </c>
      <c r="C35" s="200"/>
      <c r="D35" s="40"/>
      <c r="E35" s="50"/>
      <c r="F35" s="42"/>
      <c r="G35" s="42"/>
      <c r="H35" s="42"/>
      <c r="I35" s="42"/>
      <c r="J35" s="42"/>
      <c r="K35" s="42"/>
      <c r="L35" s="42"/>
      <c r="M35" s="42"/>
      <c r="N35" s="42"/>
      <c r="O35" s="44"/>
      <c r="P35" s="51"/>
      <c r="Q35" s="42"/>
      <c r="R35" s="42"/>
      <c r="S35" s="42"/>
      <c r="T35" s="42"/>
      <c r="U35" s="42"/>
      <c r="V35" s="42"/>
      <c r="W35" s="42"/>
      <c r="X35" s="44"/>
    </row>
    <row r="36" spans="2:24">
      <c r="T36" s="12"/>
    </row>
  </sheetData>
  <mergeCells count="55">
    <mergeCell ref="B35:C35"/>
    <mergeCell ref="P24:X24"/>
    <mergeCell ref="B25:C26"/>
    <mergeCell ref="B27:B29"/>
    <mergeCell ref="B30:B31"/>
    <mergeCell ref="B32:C32"/>
    <mergeCell ref="B33:C33"/>
    <mergeCell ref="D24:O24"/>
    <mergeCell ref="B19:C19"/>
    <mergeCell ref="B20:C20"/>
    <mergeCell ref="B21:C21"/>
    <mergeCell ref="B24:C24"/>
    <mergeCell ref="B34:C34"/>
    <mergeCell ref="D10:K10"/>
    <mergeCell ref="L10:O10"/>
    <mergeCell ref="B11:C12"/>
    <mergeCell ref="B13:B15"/>
    <mergeCell ref="B18:C18"/>
    <mergeCell ref="K6:L6"/>
    <mergeCell ref="M6:N6"/>
    <mergeCell ref="B16:B17"/>
    <mergeCell ref="M7:N7"/>
    <mergeCell ref="C8:D8"/>
    <mergeCell ref="E8:F8"/>
    <mergeCell ref="G8:H8"/>
    <mergeCell ref="I8:J8"/>
    <mergeCell ref="K8:L8"/>
    <mergeCell ref="M8:N8"/>
    <mergeCell ref="C7:D7"/>
    <mergeCell ref="E7:F7"/>
    <mergeCell ref="G7:H7"/>
    <mergeCell ref="I7:J7"/>
    <mergeCell ref="K7:L7"/>
    <mergeCell ref="B10:C10"/>
    <mergeCell ref="K4:L4"/>
    <mergeCell ref="M4:N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E6:F6"/>
    <mergeCell ref="G6:H6"/>
    <mergeCell ref="I6:J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1B11-8E92-4C4E-8504-AEC493A666F5}">
  <sheetPr>
    <tabColor theme="8" tint="0.59999389629810485"/>
    <pageSetUpPr fitToPage="1"/>
  </sheetPr>
  <dimension ref="A1:AC256"/>
  <sheetViews>
    <sheetView zoomScale="85" zoomScaleNormal="85" workbookViewId="0">
      <pane ySplit="4" topLeftCell="A5" activePane="bottomLeft" state="frozen"/>
      <selection activeCell="J37" sqref="J37"/>
      <selection pane="bottomLeft" activeCell="J37" sqref="J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SUM(F5:F242)</f>
        <v>134737</v>
      </c>
      <c r="E1" s="77" t="s">
        <v>3</v>
      </c>
      <c r="F1" s="78">
        <f>SUM(G5:G242)</f>
        <v>2611274.6300000004</v>
      </c>
      <c r="G1" s="79" t="s">
        <v>73</v>
      </c>
      <c r="H1" s="80">
        <f>L21+L38+L55+L72+L89+L106+L123+L140+L157+L174+L191+L208+L225+L242</f>
        <v>82.466666666666669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45901</v>
      </c>
      <c r="B2" s="326"/>
      <c r="C2" s="82" t="s">
        <v>34</v>
      </c>
      <c r="D2" s="83">
        <f>AVERAGE(N21,N38,N55,N72,N89,N106,N123,N140,N157,N174,N191,N208,N225,N242)</f>
        <v>611.11623786693769</v>
      </c>
      <c r="E2" s="83" t="s">
        <v>80</v>
      </c>
      <c r="F2" s="84">
        <f>F1/D1</f>
        <v>19.380531182971271</v>
      </c>
      <c r="G2" s="85" t="s">
        <v>81</v>
      </c>
      <c r="H2" s="86">
        <f>COUNT(H5:H242)</f>
        <v>5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92" t="s">
        <v>104</v>
      </c>
      <c r="C5" s="291" t="s">
        <v>220</v>
      </c>
      <c r="D5" s="291"/>
      <c r="E5" s="93">
        <v>29.85</v>
      </c>
      <c r="F5" s="94">
        <v>2411</v>
      </c>
      <c r="G5" s="95">
        <f t="shared" ref="G5:G7" si="0">E5*F5</f>
        <v>71968.350000000006</v>
      </c>
      <c r="H5" s="96"/>
      <c r="I5" s="97">
        <v>17</v>
      </c>
      <c r="J5" s="98">
        <v>3273</v>
      </c>
      <c r="K5" s="99">
        <f t="shared" ref="K5:K7" si="1">J5/I5</f>
        <v>192.52941176470588</v>
      </c>
      <c r="L5" s="100">
        <v>17</v>
      </c>
      <c r="M5" s="98">
        <f>F5/V5*60</f>
        <v>2804.3941841680148</v>
      </c>
      <c r="N5" s="99">
        <f>M5/L5</f>
        <v>164.96436377458912</v>
      </c>
      <c r="O5" s="101">
        <f>L5-I5</f>
        <v>0</v>
      </c>
      <c r="P5" s="102">
        <f>N5-K5</f>
        <v>-27.565047990116767</v>
      </c>
      <c r="Q5" s="103">
        <f>N5/K5</f>
        <v>0.85682682070516802</v>
      </c>
      <c r="R5" s="277">
        <f>Q21</f>
        <v>0.85483755353045821</v>
      </c>
      <c r="S5" s="1">
        <v>0.37806712962962963</v>
      </c>
      <c r="T5" s="2">
        <v>0.41388888888888886</v>
      </c>
      <c r="U5" s="104">
        <v>5.4166666666666607</v>
      </c>
      <c r="V5" s="105">
        <v>51.5833333333333</v>
      </c>
      <c r="W5" s="106"/>
      <c r="X5" s="107"/>
      <c r="Y5" s="279"/>
      <c r="Z5" s="280"/>
      <c r="AA5" s="109">
        <f>M5-J5</f>
        <v>-468.60581583198518</v>
      </c>
      <c r="AB5" s="110">
        <f>M5/J5</f>
        <v>0.85682682070516802</v>
      </c>
      <c r="AC5" s="292">
        <f>AB21</f>
        <v>0.85483755353045821</v>
      </c>
    </row>
    <row r="6" spans="1:29" ht="15.75" customHeight="1">
      <c r="A6" s="271"/>
      <c r="B6" s="92" t="s">
        <v>104</v>
      </c>
      <c r="C6" s="286" t="s">
        <v>105</v>
      </c>
      <c r="D6" s="286"/>
      <c r="E6" s="93">
        <v>29.52</v>
      </c>
      <c r="F6" s="94">
        <v>2358</v>
      </c>
      <c r="G6" s="95">
        <f t="shared" si="0"/>
        <v>69608.160000000003</v>
      </c>
      <c r="H6" s="96"/>
      <c r="I6" s="97">
        <v>17</v>
      </c>
      <c r="J6" s="98">
        <v>3273</v>
      </c>
      <c r="K6" s="99">
        <f t="shared" si="1"/>
        <v>192.52941176470588</v>
      </c>
      <c r="L6" s="100">
        <v>17</v>
      </c>
      <c r="M6" s="98">
        <f>F6/V6*60</f>
        <v>2804.3607532210076</v>
      </c>
      <c r="N6" s="99">
        <f>M6/L6</f>
        <v>164.96239724829456</v>
      </c>
      <c r="O6" s="101">
        <f>L6-I6</f>
        <v>0</v>
      </c>
      <c r="P6" s="102">
        <f>N6-K6</f>
        <v>-27.567014516411319</v>
      </c>
      <c r="Q6" s="103">
        <f>N6/K6</f>
        <v>0.85681660654476244</v>
      </c>
      <c r="R6" s="277"/>
      <c r="S6" s="1">
        <v>0.41666666666666663</v>
      </c>
      <c r="T6" s="2">
        <v>0.45170138888888889</v>
      </c>
      <c r="U6" s="104">
        <v>3.9999999999999858</v>
      </c>
      <c r="V6" s="105">
        <v>50.450000000000053</v>
      </c>
      <c r="W6" s="106"/>
      <c r="X6" s="107"/>
      <c r="Y6" s="262"/>
      <c r="Z6" s="263"/>
      <c r="AA6" s="111">
        <f>M6-J6</f>
        <v>-468.6392467789924</v>
      </c>
      <c r="AB6" s="112">
        <f>M6/J6</f>
        <v>0.85681660654476244</v>
      </c>
      <c r="AC6" s="293"/>
    </row>
    <row r="7" spans="1:29" ht="15.75" customHeight="1">
      <c r="A7" s="271"/>
      <c r="B7" s="92" t="s">
        <v>104</v>
      </c>
      <c r="C7" s="286" t="s">
        <v>106</v>
      </c>
      <c r="D7" s="286"/>
      <c r="E7" s="93">
        <v>21.61</v>
      </c>
      <c r="F7" s="94">
        <v>1006</v>
      </c>
      <c r="G7" s="95">
        <f t="shared" si="0"/>
        <v>21739.66</v>
      </c>
      <c r="H7" s="96"/>
      <c r="I7" s="97">
        <v>6</v>
      </c>
      <c r="J7" s="98">
        <v>2500</v>
      </c>
      <c r="K7" s="99">
        <f t="shared" si="1"/>
        <v>416.66666666666669</v>
      </c>
      <c r="L7" s="100">
        <v>6</v>
      </c>
      <c r="M7" s="98">
        <f>F7/V7*60</f>
        <v>2124.1055718475022</v>
      </c>
      <c r="N7" s="99">
        <f>M7/L7</f>
        <v>354.01759530791702</v>
      </c>
      <c r="O7" s="101">
        <f>L7-I7</f>
        <v>0</v>
      </c>
      <c r="P7" s="102">
        <f>N7-K7</f>
        <v>-62.649071358749666</v>
      </c>
      <c r="Q7" s="103">
        <f>N7/K7</f>
        <v>0.84964222873900086</v>
      </c>
      <c r="R7" s="277"/>
      <c r="S7" s="1">
        <v>0.45624999999999993</v>
      </c>
      <c r="T7" s="2">
        <v>0.47598379629629628</v>
      </c>
      <c r="U7" s="104">
        <v>6.5499999999999048</v>
      </c>
      <c r="V7" s="105">
        <v>28.416666666666739</v>
      </c>
      <c r="W7" s="106">
        <v>0.47598379629629628</v>
      </c>
      <c r="X7" s="107">
        <v>0.51603009259259258</v>
      </c>
      <c r="Y7" s="262"/>
      <c r="Z7" s="263"/>
      <c r="AA7" s="111">
        <f>M7-J7</f>
        <v>-375.89442815249777</v>
      </c>
      <c r="AB7" s="112">
        <f>M7/J7</f>
        <v>0.84964222873900086</v>
      </c>
      <c r="AC7" s="293"/>
    </row>
    <row r="8" spans="1:29" ht="15.75" customHeight="1">
      <c r="A8" s="271"/>
      <c r="B8" s="92"/>
      <c r="C8" s="286"/>
      <c r="D8" s="286"/>
      <c r="E8" s="93"/>
      <c r="F8" s="94"/>
      <c r="G8" s="95"/>
      <c r="H8" s="113"/>
      <c r="I8" s="97"/>
      <c r="J8" s="98"/>
      <c r="K8" s="99"/>
      <c r="L8" s="114"/>
      <c r="M8" s="98"/>
      <c r="N8" s="99"/>
      <c r="O8" s="101"/>
      <c r="P8" s="102"/>
      <c r="Q8" s="103"/>
      <c r="R8" s="277"/>
      <c r="S8" s="1"/>
      <c r="T8" s="2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6"/>
      <c r="D9" s="286"/>
      <c r="E9" s="93"/>
      <c r="F9" s="94"/>
      <c r="G9" s="115"/>
      <c r="H9" s="116"/>
      <c r="I9" s="97"/>
      <c r="J9" s="98"/>
      <c r="K9" s="99"/>
      <c r="L9" s="100"/>
      <c r="M9" s="98"/>
      <c r="N9" s="99"/>
      <c r="O9" s="101"/>
      <c r="P9" s="102"/>
      <c r="Q9" s="103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6"/>
      <c r="D10" s="286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6"/>
      <c r="D11" s="286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6"/>
      <c r="D12" s="286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6"/>
      <c r="D13" s="286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29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29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29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29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29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13.333333333333334</v>
      </c>
      <c r="J21" s="138">
        <f t="shared" si="2"/>
        <v>3015.3333333333335</v>
      </c>
      <c r="K21" s="139">
        <f t="shared" ref="K21:K23" si="3">J21/I21</f>
        <v>226.15</v>
      </c>
      <c r="L21" s="137">
        <f t="shared" ref="L21:M21" si="4">AVERAGE(L5:L20)</f>
        <v>13.333333333333334</v>
      </c>
      <c r="M21" s="138">
        <f t="shared" si="4"/>
        <v>2577.6201697455085</v>
      </c>
      <c r="N21" s="139">
        <f>M21/L21</f>
        <v>193.32151273091313</v>
      </c>
      <c r="O21" s="140">
        <f>L21-I21</f>
        <v>0</v>
      </c>
      <c r="P21" s="141">
        <f>N21-K21</f>
        <v>-32.828487269086878</v>
      </c>
      <c r="Q21" s="142">
        <f>N21/K21</f>
        <v>0.85483755353045821</v>
      </c>
      <c r="R21" s="278"/>
      <c r="S21" s="143">
        <f>S5</f>
        <v>0.37806712962962963</v>
      </c>
      <c r="T21" s="144">
        <f>INDEX(T5:T20,COUNTA(T5:T20))</f>
        <v>0.47598379629629628</v>
      </c>
      <c r="U21" s="145"/>
      <c r="V21" s="145"/>
      <c r="W21" s="146"/>
      <c r="X21" s="147"/>
      <c r="Y21" s="265"/>
      <c r="Z21" s="266"/>
      <c r="AA21" s="148">
        <f>M21-J21</f>
        <v>-437.71316358782497</v>
      </c>
      <c r="AB21" s="149">
        <f>M21/J21</f>
        <v>0.85483755353045821</v>
      </c>
      <c r="AC21" s="295"/>
    </row>
    <row r="22" spans="1:29" ht="15.75" customHeight="1">
      <c r="A22" s="281" t="s">
        <v>108</v>
      </c>
      <c r="B22" s="92" t="s">
        <v>104</v>
      </c>
      <c r="C22" s="274" t="s">
        <v>218</v>
      </c>
      <c r="D22" s="275"/>
      <c r="E22" s="93">
        <v>25.52</v>
      </c>
      <c r="F22" s="94">
        <v>2401</v>
      </c>
      <c r="G22" s="95">
        <f t="shared" ref="G22:G23" si="5">E22*F22</f>
        <v>61273.52</v>
      </c>
      <c r="H22" s="96"/>
      <c r="I22" s="97">
        <v>12</v>
      </c>
      <c r="J22" s="98">
        <v>3000</v>
      </c>
      <c r="K22" s="99">
        <f t="shared" si="3"/>
        <v>250</v>
      </c>
      <c r="L22" s="100">
        <v>12</v>
      </c>
      <c r="M22" s="98">
        <f>F22/V22*60</f>
        <v>2570.2051739518265</v>
      </c>
      <c r="N22" s="99">
        <f>M22/L22</f>
        <v>214.18376449598554</v>
      </c>
      <c r="O22" s="101">
        <f>L22-I22</f>
        <v>0</v>
      </c>
      <c r="P22" s="102">
        <f>N22-K22</f>
        <v>-35.816235504014458</v>
      </c>
      <c r="Q22" s="103">
        <f>N22/K22</f>
        <v>0.85673505798394212</v>
      </c>
      <c r="R22" s="276">
        <f>Q38</f>
        <v>0.85678381858473074</v>
      </c>
      <c r="S22" s="1">
        <v>0.31666666666666665</v>
      </c>
      <c r="T22" s="2">
        <v>0.3555902777777778</v>
      </c>
      <c r="U22" s="104">
        <v>3.9999999999999858</v>
      </c>
      <c r="V22" s="105">
        <v>56.050000000000047</v>
      </c>
      <c r="W22" s="106"/>
      <c r="X22" s="151"/>
      <c r="Y22" s="279"/>
      <c r="Z22" s="280"/>
      <c r="AA22" s="109">
        <f>M22-J22</f>
        <v>-429.79482604817349</v>
      </c>
      <c r="AB22" s="152">
        <f>M22/J22</f>
        <v>0.85673505798394212</v>
      </c>
      <c r="AC22" s="267">
        <f>AB38</f>
        <v>0.85678381858473074</v>
      </c>
    </row>
    <row r="23" spans="1:29" ht="15.75" customHeight="1">
      <c r="A23" s="282"/>
      <c r="B23" s="92" t="s">
        <v>104</v>
      </c>
      <c r="C23" s="260" t="s">
        <v>109</v>
      </c>
      <c r="D23" s="261"/>
      <c r="E23" s="93">
        <v>25.64</v>
      </c>
      <c r="F23" s="94">
        <v>2367</v>
      </c>
      <c r="G23" s="95">
        <f t="shared" si="5"/>
        <v>60689.880000000005</v>
      </c>
      <c r="H23" s="96"/>
      <c r="I23" s="97">
        <v>11</v>
      </c>
      <c r="J23" s="98">
        <v>3000</v>
      </c>
      <c r="K23" s="99">
        <f t="shared" si="3"/>
        <v>272.72727272727275</v>
      </c>
      <c r="L23" s="100">
        <v>11</v>
      </c>
      <c r="M23" s="98">
        <f>F23/V23*60</f>
        <v>2570.4977375565572</v>
      </c>
      <c r="N23" s="99">
        <f>M23/L23</f>
        <v>233.68161250514157</v>
      </c>
      <c r="O23" s="101">
        <f>L23-I23</f>
        <v>0</v>
      </c>
      <c r="P23" s="102">
        <f>N23-K23</f>
        <v>-39.045660222131175</v>
      </c>
      <c r="Q23" s="103">
        <f>N23/K23</f>
        <v>0.85683257918551903</v>
      </c>
      <c r="R23" s="277"/>
      <c r="S23" s="1">
        <v>0.35902777777777772</v>
      </c>
      <c r="T23" s="2">
        <v>0.39739583333333334</v>
      </c>
      <c r="U23" s="104">
        <v>4.9499999999998945</v>
      </c>
      <c r="V23" s="105">
        <v>55.250000000000085</v>
      </c>
      <c r="W23" s="106"/>
      <c r="X23" s="107"/>
      <c r="Y23" s="262"/>
      <c r="Z23" s="263"/>
      <c r="AA23" s="111">
        <f>M23-J23</f>
        <v>-429.50226244344276</v>
      </c>
      <c r="AB23" s="103">
        <f>M23/J23</f>
        <v>0.85683257918551903</v>
      </c>
      <c r="AC23" s="268"/>
    </row>
    <row r="24" spans="1:29" ht="15.75" customHeight="1">
      <c r="A24" s="282"/>
      <c r="B24" s="92"/>
      <c r="C24" s="260"/>
      <c r="D24" s="261"/>
      <c r="E24" s="93"/>
      <c r="F24" s="94"/>
      <c r="G24" s="95"/>
      <c r="H24" s="113"/>
      <c r="I24" s="97"/>
      <c r="J24" s="98"/>
      <c r="K24" s="99"/>
      <c r="L24" s="114"/>
      <c r="M24" s="98"/>
      <c r="N24" s="99"/>
      <c r="O24" s="101"/>
      <c r="P24" s="102"/>
      <c r="Q24" s="103"/>
      <c r="R24" s="277"/>
      <c r="S24" s="1"/>
      <c r="T24" s="2"/>
      <c r="U24" s="104"/>
      <c r="V24" s="105"/>
      <c r="W24" s="106"/>
      <c r="X24" s="107"/>
      <c r="Y24" s="262"/>
      <c r="Z24" s="263"/>
      <c r="AA24" s="111"/>
      <c r="AB24" s="103"/>
      <c r="AC24" s="268"/>
    </row>
    <row r="25" spans="1:29" ht="15.75" customHeight="1">
      <c r="A25" s="282"/>
      <c r="B25" s="92"/>
      <c r="C25" s="260"/>
      <c r="D25" s="261"/>
      <c r="E25" s="93"/>
      <c r="F25" s="94"/>
      <c r="G25" s="115"/>
      <c r="H25" s="116"/>
      <c r="I25" s="97"/>
      <c r="J25" s="98"/>
      <c r="K25" s="99"/>
      <c r="L25" s="100"/>
      <c r="M25" s="98"/>
      <c r="N25" s="99"/>
      <c r="O25" s="101"/>
      <c r="P25" s="102"/>
      <c r="Q25" s="103"/>
      <c r="R25" s="277"/>
      <c r="S25" s="1"/>
      <c r="T25" s="2"/>
      <c r="U25" s="104"/>
      <c r="V25" s="105"/>
      <c r="W25" s="106"/>
      <c r="X25" s="107"/>
      <c r="Y25" s="262"/>
      <c r="Z25" s="263"/>
      <c r="AA25" s="111"/>
      <c r="AB25" s="103"/>
      <c r="AC25" s="268"/>
    </row>
    <row r="26" spans="1:29" ht="15.75" customHeight="1">
      <c r="A26" s="282"/>
      <c r="B26" s="92"/>
      <c r="C26" s="260"/>
      <c r="D26" s="261"/>
      <c r="E26" s="93"/>
      <c r="F26" s="94"/>
      <c r="G26" s="115"/>
      <c r="H26" s="119"/>
      <c r="I26" s="97"/>
      <c r="J26" s="98"/>
      <c r="K26" s="99"/>
      <c r="L26" s="114"/>
      <c r="M26" s="98"/>
      <c r="N26" s="99"/>
      <c r="O26" s="120"/>
      <c r="P26" s="121"/>
      <c r="Q26" s="122"/>
      <c r="R26" s="277"/>
      <c r="S26" s="1"/>
      <c r="T26" s="2"/>
      <c r="U26" s="104"/>
      <c r="V26" s="105"/>
      <c r="W26" s="106"/>
      <c r="X26" s="107"/>
      <c r="Y26" s="262"/>
      <c r="Z26" s="263"/>
      <c r="AA26" s="111"/>
      <c r="AB26" s="103"/>
      <c r="AC26" s="268"/>
    </row>
    <row r="27" spans="1:29" ht="15.75" customHeight="1">
      <c r="A27" s="282"/>
      <c r="B27" s="92"/>
      <c r="C27" s="260"/>
      <c r="D27" s="261"/>
      <c r="E27" s="93"/>
      <c r="F27" s="94"/>
      <c r="G27" s="115"/>
      <c r="H27" s="119"/>
      <c r="I27" s="97"/>
      <c r="J27" s="98"/>
      <c r="K27" s="99"/>
      <c r="L27" s="114"/>
      <c r="M27" s="98"/>
      <c r="N27" s="99"/>
      <c r="O27" s="120"/>
      <c r="P27" s="121"/>
      <c r="Q27" s="122"/>
      <c r="R27" s="277"/>
      <c r="S27" s="1"/>
      <c r="T27" s="2"/>
      <c r="U27" s="104"/>
      <c r="V27" s="105"/>
      <c r="W27" s="106"/>
      <c r="X27" s="107"/>
      <c r="Y27" s="262"/>
      <c r="Z27" s="263"/>
      <c r="AA27" s="111"/>
      <c r="AB27" s="103"/>
      <c r="AC27" s="268"/>
    </row>
    <row r="28" spans="1:29" ht="15.75" customHeight="1">
      <c r="A28" s="282"/>
      <c r="B28" s="92"/>
      <c r="C28" s="260"/>
      <c r="D28" s="261"/>
      <c r="E28" s="93"/>
      <c r="F28" s="94"/>
      <c r="G28" s="115"/>
      <c r="H28" s="119"/>
      <c r="I28" s="97"/>
      <c r="J28" s="98"/>
      <c r="K28" s="99"/>
      <c r="L28" s="114"/>
      <c r="M28" s="98"/>
      <c r="N28" s="99"/>
      <c r="O28" s="120"/>
      <c r="P28" s="121"/>
      <c r="Q28" s="122"/>
      <c r="R28" s="277"/>
      <c r="S28" s="1"/>
      <c r="T28" s="2"/>
      <c r="U28" s="104"/>
      <c r="V28" s="105"/>
      <c r="W28" s="106"/>
      <c r="X28" s="107"/>
      <c r="Y28" s="262"/>
      <c r="Z28" s="263"/>
      <c r="AA28" s="111"/>
      <c r="AB28" s="103"/>
      <c r="AC28" s="268"/>
    </row>
    <row r="29" spans="1:29" ht="15.75" customHeight="1">
      <c r="A29" s="282"/>
      <c r="B29" s="92"/>
      <c r="C29" s="260"/>
      <c r="D29" s="261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68"/>
    </row>
    <row r="30" spans="1:29" ht="15.75" customHeight="1">
      <c r="A30" s="282"/>
      <c r="B30" s="92"/>
      <c r="C30" s="260"/>
      <c r="D30" s="261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24"/>
      <c r="Y30" s="262"/>
      <c r="Z30" s="263"/>
      <c r="AA30" s="111"/>
      <c r="AB30" s="103"/>
      <c r="AC30" s="268"/>
    </row>
    <row r="31" spans="1:29" ht="15.75" customHeight="1">
      <c r="A31" s="282"/>
      <c r="B31" s="92"/>
      <c r="C31" s="260"/>
      <c r="D31" s="261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24"/>
      <c r="Y31" s="262"/>
      <c r="Z31" s="263"/>
      <c r="AA31" s="111"/>
      <c r="AB31" s="103"/>
      <c r="AC31" s="268"/>
    </row>
    <row r="32" spans="1:29" ht="15.75" customHeight="1">
      <c r="A32" s="282"/>
      <c r="B32" s="92"/>
      <c r="C32" s="260"/>
      <c r="D32" s="261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24"/>
      <c r="Y32" s="262"/>
      <c r="Z32" s="263"/>
      <c r="AA32" s="111"/>
      <c r="AB32" s="103"/>
      <c r="AC32" s="268"/>
    </row>
    <row r="33" spans="1:29" ht="15.75" customHeight="1">
      <c r="A33" s="282"/>
      <c r="B33" s="92"/>
      <c r="C33" s="260"/>
      <c r="D33" s="261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24"/>
      <c r="Y33" s="262"/>
      <c r="Z33" s="263"/>
      <c r="AA33" s="111"/>
      <c r="AB33" s="103"/>
      <c r="AC33" s="268"/>
    </row>
    <row r="34" spans="1:29" ht="15.75" customHeight="1">
      <c r="A34" s="282"/>
      <c r="B34" s="92"/>
      <c r="C34" s="260"/>
      <c r="D34" s="261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24"/>
      <c r="Y34" s="262"/>
      <c r="Z34" s="263"/>
      <c r="AA34" s="111"/>
      <c r="AB34" s="103"/>
      <c r="AC34" s="268"/>
    </row>
    <row r="35" spans="1:29" ht="15.75" customHeight="1">
      <c r="A35" s="282"/>
      <c r="B35" s="92"/>
      <c r="C35" s="260"/>
      <c r="D35" s="261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24"/>
      <c r="Y35" s="262"/>
      <c r="Z35" s="263"/>
      <c r="AA35" s="111"/>
      <c r="AB35" s="103"/>
      <c r="AC35" s="268"/>
    </row>
    <row r="36" spans="1:29" ht="15.75" customHeight="1">
      <c r="A36" s="282"/>
      <c r="B36" s="92"/>
      <c r="C36" s="260"/>
      <c r="D36" s="261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24"/>
      <c r="Y36" s="262"/>
      <c r="Z36" s="263"/>
      <c r="AA36" s="111"/>
      <c r="AB36" s="103"/>
      <c r="AC36" s="268"/>
    </row>
    <row r="37" spans="1:29" ht="15.75" customHeight="1">
      <c r="A37" s="282"/>
      <c r="B37" s="153"/>
      <c r="C37" s="260"/>
      <c r="D37" s="261"/>
      <c r="E37" s="154"/>
      <c r="F37" s="127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17"/>
      <c r="T37" s="118"/>
      <c r="U37" s="129"/>
      <c r="V37" s="130"/>
      <c r="W37" s="123"/>
      <c r="X37" s="124"/>
      <c r="Y37" s="262"/>
      <c r="Z37" s="263"/>
      <c r="AA37" s="155"/>
      <c r="AB37" s="122"/>
      <c r="AC37" s="268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6">AVERAGE(I22:I37)</f>
        <v>11.5</v>
      </c>
      <c r="J38" s="138">
        <f t="shared" si="6"/>
        <v>3000</v>
      </c>
      <c r="K38" s="139">
        <f t="shared" ref="K38" si="7">J38/I38</f>
        <v>260.86956521739131</v>
      </c>
      <c r="L38" s="137">
        <f t="shared" ref="L38:M38" si="8">AVERAGE(L22:L37)</f>
        <v>11.5</v>
      </c>
      <c r="M38" s="138">
        <f t="shared" si="8"/>
        <v>2570.3514557541921</v>
      </c>
      <c r="N38" s="139">
        <f>M38/L38</f>
        <v>223.50882223949498</v>
      </c>
      <c r="O38" s="140">
        <f>L38-I38</f>
        <v>0</v>
      </c>
      <c r="P38" s="141">
        <f>N38-K38</f>
        <v>-37.360742977896336</v>
      </c>
      <c r="Q38" s="142">
        <f>N38/K38</f>
        <v>0.85678381858473074</v>
      </c>
      <c r="R38" s="278"/>
      <c r="S38" s="143">
        <f>S22</f>
        <v>0.31666666666666665</v>
      </c>
      <c r="T38" s="144">
        <f>INDEX(T22:T37,COUNTA(T22:T37))</f>
        <v>0.39739583333333334</v>
      </c>
      <c r="U38" s="145"/>
      <c r="V38" s="156"/>
      <c r="W38" s="135"/>
      <c r="X38" s="139"/>
      <c r="Y38" s="265"/>
      <c r="Z38" s="266"/>
      <c r="AA38" s="157">
        <f>M38-J38</f>
        <v>-429.6485442458079</v>
      </c>
      <c r="AB38" s="142">
        <f>M38/J38</f>
        <v>0.85678381858473074</v>
      </c>
      <c r="AC38" s="269"/>
    </row>
    <row r="39" spans="1:29" ht="15.75" customHeight="1">
      <c r="A39" s="270" t="s">
        <v>110</v>
      </c>
      <c r="B39" s="108" t="s">
        <v>104</v>
      </c>
      <c r="C39" s="274" t="s">
        <v>111</v>
      </c>
      <c r="D39" s="275"/>
      <c r="E39" s="158">
        <v>14.06</v>
      </c>
      <c r="F39" s="87">
        <v>993</v>
      </c>
      <c r="G39" s="159">
        <f t="shared" ref="G39:G41" si="9">E39*F39</f>
        <v>13961.58</v>
      </c>
      <c r="H39" s="160"/>
      <c r="I39" s="161">
        <v>6</v>
      </c>
      <c r="J39" s="162">
        <v>2600</v>
      </c>
      <c r="K39" s="163">
        <f>J39/I39</f>
        <v>433.33333333333331</v>
      </c>
      <c r="L39" s="164">
        <v>6</v>
      </c>
      <c r="M39" s="162">
        <f>F39/V39*60</f>
        <v>2167.8593086719197</v>
      </c>
      <c r="N39" s="163">
        <f>M39/L39</f>
        <v>361.30988477865327</v>
      </c>
      <c r="O39" s="165">
        <f>L39-I39</f>
        <v>0</v>
      </c>
      <c r="P39" s="166">
        <f>N39-K39</f>
        <v>-72.023448554680044</v>
      </c>
      <c r="Q39" s="152">
        <f>N39/K39</f>
        <v>0.83379204179689215</v>
      </c>
      <c r="R39" s="276">
        <f>Q55</f>
        <v>0.8334464826263942</v>
      </c>
      <c r="S39" s="167">
        <v>0.25</v>
      </c>
      <c r="T39" s="168">
        <v>0.26908564814814817</v>
      </c>
      <c r="U39" s="169"/>
      <c r="V39" s="170">
        <v>27.483333333333366</v>
      </c>
      <c r="W39" s="168"/>
      <c r="X39" s="171"/>
      <c r="Y39" s="279"/>
      <c r="Z39" s="280"/>
      <c r="AA39" s="109">
        <f>M39-J39</f>
        <v>-432.14069132808027</v>
      </c>
      <c r="AB39" s="152">
        <f>M39/J39</f>
        <v>0.83379204179689226</v>
      </c>
      <c r="AC39" s="267">
        <f>AB55</f>
        <v>0.83344648262639431</v>
      </c>
    </row>
    <row r="40" spans="1:29" ht="15.75" customHeight="1">
      <c r="A40" s="271"/>
      <c r="B40" s="92" t="s">
        <v>104</v>
      </c>
      <c r="C40" s="260" t="s">
        <v>112</v>
      </c>
      <c r="D40" s="261"/>
      <c r="E40" s="93">
        <v>14.81</v>
      </c>
      <c r="F40" s="94">
        <v>1168</v>
      </c>
      <c r="G40" s="95">
        <f t="shared" si="9"/>
        <v>17298.080000000002</v>
      </c>
      <c r="H40" s="96"/>
      <c r="I40" s="97">
        <v>6</v>
      </c>
      <c r="J40" s="98">
        <v>2600</v>
      </c>
      <c r="K40" s="99">
        <f t="shared" ref="K40:K41" si="10">J40/I40</f>
        <v>433.33333333333331</v>
      </c>
      <c r="L40" s="100">
        <v>6</v>
      </c>
      <c r="M40" s="98">
        <f>F40/V40*60</f>
        <v>2173.0232558139533</v>
      </c>
      <c r="N40" s="99">
        <f>M40/L40</f>
        <v>362.17054263565888</v>
      </c>
      <c r="O40" s="101">
        <f>L40-I40</f>
        <v>0</v>
      </c>
      <c r="P40" s="102">
        <f>N40-K40</f>
        <v>-71.162790697674438</v>
      </c>
      <c r="Q40" s="103">
        <f>N40/K40</f>
        <v>0.83577817531305898</v>
      </c>
      <c r="R40" s="277"/>
      <c r="S40" s="1">
        <v>0.2722222222222222</v>
      </c>
      <c r="T40" s="2">
        <v>0.29461805555555554</v>
      </c>
      <c r="U40" s="104">
        <v>4.5166666666666</v>
      </c>
      <c r="V40" s="105">
        <v>32.250000000000007</v>
      </c>
      <c r="W40" s="106"/>
      <c r="X40" s="113"/>
      <c r="Y40" s="262"/>
      <c r="Z40" s="263"/>
      <c r="AA40" s="111">
        <f>M40-J40</f>
        <v>-426.97674418604674</v>
      </c>
      <c r="AB40" s="103">
        <f>M40/J40</f>
        <v>0.83577817531305898</v>
      </c>
      <c r="AC40" s="268"/>
    </row>
    <row r="41" spans="1:29" ht="15.75" customHeight="1">
      <c r="A41" s="271"/>
      <c r="B41" s="92" t="s">
        <v>104</v>
      </c>
      <c r="C41" s="260" t="s">
        <v>113</v>
      </c>
      <c r="D41" s="261"/>
      <c r="E41" s="93">
        <v>17.87</v>
      </c>
      <c r="F41" s="94">
        <v>672</v>
      </c>
      <c r="G41" s="95">
        <f t="shared" si="9"/>
        <v>12008.640000000001</v>
      </c>
      <c r="H41" s="96"/>
      <c r="I41" s="97">
        <v>6</v>
      </c>
      <c r="J41" s="98">
        <v>2600</v>
      </c>
      <c r="K41" s="99">
        <f t="shared" si="10"/>
        <v>433.33333333333331</v>
      </c>
      <c r="L41" s="100">
        <v>6</v>
      </c>
      <c r="M41" s="98">
        <f>F41/V41*60</f>
        <v>2160.0000000000018</v>
      </c>
      <c r="N41" s="99">
        <f>M41/L41</f>
        <v>360.00000000000028</v>
      </c>
      <c r="O41" s="101">
        <f>L41-I41</f>
        <v>0</v>
      </c>
      <c r="P41" s="102">
        <f>N41-K41</f>
        <v>-73.33333333333303</v>
      </c>
      <c r="Q41" s="103">
        <f>N41/K41</f>
        <v>0.83076923076923148</v>
      </c>
      <c r="R41" s="277"/>
      <c r="S41" s="1">
        <v>0.2988425925925926</v>
      </c>
      <c r="T41" s="2">
        <v>0.31180555555555556</v>
      </c>
      <c r="U41" s="104">
        <v>6.0833333333333783</v>
      </c>
      <c r="V41" s="105">
        <v>18.666666666666654</v>
      </c>
      <c r="W41" s="106"/>
      <c r="X41" s="113"/>
      <c r="Y41" s="262"/>
      <c r="Z41" s="263"/>
      <c r="AA41" s="111">
        <f>M41-J41</f>
        <v>-439.99999999999818</v>
      </c>
      <c r="AB41" s="103">
        <f>M41/J41</f>
        <v>0.83076923076923148</v>
      </c>
      <c r="AC41" s="268"/>
    </row>
    <row r="42" spans="1:29" ht="15.75" customHeight="1">
      <c r="A42" s="271"/>
      <c r="B42" s="92"/>
      <c r="C42" s="260"/>
      <c r="D42" s="261"/>
      <c r="E42" s="93"/>
      <c r="F42" s="94"/>
      <c r="G42" s="95"/>
      <c r="H42" s="96"/>
      <c r="I42" s="97"/>
      <c r="J42" s="98"/>
      <c r="K42" s="99"/>
      <c r="L42" s="100"/>
      <c r="M42" s="98"/>
      <c r="N42" s="99"/>
      <c r="O42" s="101"/>
      <c r="P42" s="102"/>
      <c r="Q42" s="103"/>
      <c r="R42" s="277"/>
      <c r="S42" s="1"/>
      <c r="T42" s="2"/>
      <c r="U42" s="104"/>
      <c r="V42" s="105"/>
      <c r="W42" s="106"/>
      <c r="X42" s="107"/>
      <c r="Y42" s="262"/>
      <c r="Z42" s="263"/>
      <c r="AA42" s="111"/>
      <c r="AB42" s="103"/>
      <c r="AC42" s="268"/>
    </row>
    <row r="43" spans="1:29" ht="15.75" customHeight="1">
      <c r="A43" s="272"/>
      <c r="B43" s="92"/>
      <c r="C43" s="260"/>
      <c r="D43" s="261"/>
      <c r="E43" s="93"/>
      <c r="F43" s="94"/>
      <c r="G43" s="95"/>
      <c r="H43" s="113"/>
      <c r="I43" s="97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13"/>
      <c r="Y43" s="262"/>
      <c r="Z43" s="263"/>
      <c r="AA43" s="111"/>
      <c r="AB43" s="103"/>
      <c r="AC43" s="268"/>
    </row>
    <row r="44" spans="1:29" ht="15.75" customHeight="1">
      <c r="A44" s="272"/>
      <c r="B44" s="92"/>
      <c r="C44" s="260"/>
      <c r="D44" s="261"/>
      <c r="E44" s="93"/>
      <c r="F44" s="94"/>
      <c r="G44" s="115"/>
      <c r="H44" s="116"/>
      <c r="I44" s="97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4"/>
      <c r="Y44" s="262"/>
      <c r="Z44" s="263"/>
      <c r="AA44" s="111"/>
      <c r="AB44" s="103"/>
      <c r="AC44" s="268"/>
    </row>
    <row r="45" spans="1:29" ht="15.75" customHeight="1">
      <c r="A45" s="272"/>
      <c r="B45" s="92"/>
      <c r="C45" s="260"/>
      <c r="D45" s="261"/>
      <c r="E45" s="93"/>
      <c r="F45" s="94"/>
      <c r="G45" s="115"/>
      <c r="H45" s="119"/>
      <c r="I45" s="97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68"/>
    </row>
    <row r="46" spans="1:29" ht="15.75" customHeight="1">
      <c r="A46" s="272"/>
      <c r="B46" s="92"/>
      <c r="C46" s="260"/>
      <c r="D46" s="261"/>
      <c r="E46" s="93"/>
      <c r="F46" s="94"/>
      <c r="G46" s="115"/>
      <c r="H46" s="119"/>
      <c r="I46" s="97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68"/>
    </row>
    <row r="47" spans="1:29" ht="15.75" customHeight="1">
      <c r="A47" s="272"/>
      <c r="B47" s="92"/>
      <c r="C47" s="260"/>
      <c r="D47" s="261"/>
      <c r="E47" s="93"/>
      <c r="F47" s="94"/>
      <c r="G47" s="115"/>
      <c r="H47" s="119"/>
      <c r="I47" s="97"/>
      <c r="J47" s="98"/>
      <c r="K47" s="99"/>
      <c r="L47" s="114"/>
      <c r="M47" s="98"/>
      <c r="N47" s="99"/>
      <c r="O47" s="120"/>
      <c r="P47" s="121"/>
      <c r="Q47" s="122"/>
      <c r="R47" s="277"/>
      <c r="S47" s="117"/>
      <c r="T47" s="118"/>
      <c r="U47" s="104"/>
      <c r="V47" s="130"/>
      <c r="W47" s="106"/>
      <c r="X47" s="107"/>
      <c r="Y47" s="262"/>
      <c r="Z47" s="263"/>
      <c r="AA47" s="111"/>
      <c r="AB47" s="103"/>
      <c r="AC47" s="268"/>
    </row>
    <row r="48" spans="1:29" ht="15.75" customHeight="1">
      <c r="A48" s="272"/>
      <c r="B48" s="92"/>
      <c r="C48" s="260"/>
      <c r="D48" s="261"/>
      <c r="E48" s="93"/>
      <c r="F48" s="94"/>
      <c r="G48" s="115"/>
      <c r="H48" s="119"/>
      <c r="I48" s="97"/>
      <c r="J48" s="98"/>
      <c r="K48" s="99"/>
      <c r="L48" s="114"/>
      <c r="M48" s="98"/>
      <c r="N48" s="99"/>
      <c r="O48" s="120"/>
      <c r="P48" s="121"/>
      <c r="Q48" s="122"/>
      <c r="R48" s="277"/>
      <c r="S48" s="117"/>
      <c r="T48" s="118"/>
      <c r="U48" s="104"/>
      <c r="V48" s="130"/>
      <c r="W48" s="123"/>
      <c r="X48" s="124"/>
      <c r="Y48" s="262"/>
      <c r="Z48" s="263"/>
      <c r="AA48" s="111"/>
      <c r="AB48" s="103"/>
      <c r="AC48" s="268"/>
    </row>
    <row r="49" spans="1:29" ht="15.75" customHeight="1">
      <c r="A49" s="272"/>
      <c r="B49" s="92"/>
      <c r="C49" s="260"/>
      <c r="D49" s="261"/>
      <c r="E49" s="93"/>
      <c r="F49" s="94"/>
      <c r="G49" s="115"/>
      <c r="H49" s="119"/>
      <c r="I49" s="97"/>
      <c r="J49" s="98"/>
      <c r="K49" s="99"/>
      <c r="L49" s="114"/>
      <c r="M49" s="98"/>
      <c r="N49" s="99"/>
      <c r="O49" s="120"/>
      <c r="P49" s="121"/>
      <c r="Q49" s="122"/>
      <c r="R49" s="277"/>
      <c r="S49" s="117"/>
      <c r="T49" s="118"/>
      <c r="U49" s="104"/>
      <c r="V49" s="130"/>
      <c r="W49" s="123"/>
      <c r="X49" s="124"/>
      <c r="Y49" s="262"/>
      <c r="Z49" s="263"/>
      <c r="AA49" s="111"/>
      <c r="AB49" s="103"/>
      <c r="AC49" s="268"/>
    </row>
    <row r="50" spans="1:29" ht="15.75" customHeight="1">
      <c r="A50" s="272"/>
      <c r="B50" s="92"/>
      <c r="C50" s="260"/>
      <c r="D50" s="261"/>
      <c r="E50" s="93"/>
      <c r="F50" s="94"/>
      <c r="G50" s="115"/>
      <c r="H50" s="119"/>
      <c r="I50" s="97"/>
      <c r="J50" s="98"/>
      <c r="K50" s="99"/>
      <c r="L50" s="114"/>
      <c r="M50" s="98"/>
      <c r="N50" s="99"/>
      <c r="O50" s="120"/>
      <c r="P50" s="121"/>
      <c r="Q50" s="122"/>
      <c r="R50" s="277"/>
      <c r="S50" s="117"/>
      <c r="T50" s="118"/>
      <c r="U50" s="104"/>
      <c r="V50" s="130"/>
      <c r="W50" s="123"/>
      <c r="X50" s="124"/>
      <c r="Y50" s="262"/>
      <c r="Z50" s="263"/>
      <c r="AA50" s="111"/>
      <c r="AB50" s="103"/>
      <c r="AC50" s="268"/>
    </row>
    <row r="51" spans="1:29" ht="15.75" customHeight="1">
      <c r="A51" s="272"/>
      <c r="B51" s="92"/>
      <c r="C51" s="260"/>
      <c r="D51" s="261"/>
      <c r="E51" s="93"/>
      <c r="F51" s="94"/>
      <c r="G51" s="115"/>
      <c r="H51" s="119"/>
      <c r="I51" s="97"/>
      <c r="J51" s="98"/>
      <c r="K51" s="99"/>
      <c r="L51" s="114"/>
      <c r="M51" s="98"/>
      <c r="N51" s="99"/>
      <c r="O51" s="120"/>
      <c r="P51" s="121"/>
      <c r="Q51" s="122"/>
      <c r="R51" s="277"/>
      <c r="S51" s="117"/>
      <c r="T51" s="118"/>
      <c r="U51" s="104"/>
      <c r="V51" s="130"/>
      <c r="W51" s="123"/>
      <c r="X51" s="124"/>
      <c r="Y51" s="262"/>
      <c r="Z51" s="263"/>
      <c r="AA51" s="111"/>
      <c r="AB51" s="103"/>
      <c r="AC51" s="268"/>
    </row>
    <row r="52" spans="1:29" ht="15.75" customHeight="1">
      <c r="A52" s="272"/>
      <c r="B52" s="92"/>
      <c r="C52" s="260"/>
      <c r="D52" s="261"/>
      <c r="E52" s="93"/>
      <c r="F52" s="94"/>
      <c r="G52" s="115"/>
      <c r="H52" s="119"/>
      <c r="I52" s="97"/>
      <c r="J52" s="98"/>
      <c r="K52" s="99"/>
      <c r="L52" s="114"/>
      <c r="M52" s="98"/>
      <c r="N52" s="99"/>
      <c r="O52" s="120"/>
      <c r="P52" s="121"/>
      <c r="Q52" s="122"/>
      <c r="R52" s="277"/>
      <c r="S52" s="117"/>
      <c r="T52" s="118"/>
      <c r="U52" s="104"/>
      <c r="V52" s="130"/>
      <c r="W52" s="123"/>
      <c r="X52" s="124"/>
      <c r="Y52" s="262"/>
      <c r="Z52" s="263"/>
      <c r="AA52" s="111"/>
      <c r="AB52" s="103"/>
      <c r="AC52" s="268"/>
    </row>
    <row r="53" spans="1:29" ht="15.75" customHeight="1">
      <c r="A53" s="272"/>
      <c r="B53" s="92"/>
      <c r="C53" s="260"/>
      <c r="D53" s="261"/>
      <c r="E53" s="93"/>
      <c r="F53" s="94"/>
      <c r="G53" s="115"/>
      <c r="H53" s="119"/>
      <c r="I53" s="97"/>
      <c r="J53" s="98"/>
      <c r="K53" s="99"/>
      <c r="L53" s="114"/>
      <c r="M53" s="98"/>
      <c r="N53" s="99"/>
      <c r="O53" s="120"/>
      <c r="P53" s="121"/>
      <c r="Q53" s="122"/>
      <c r="R53" s="277"/>
      <c r="S53" s="117"/>
      <c r="T53" s="118"/>
      <c r="U53" s="104"/>
      <c r="V53" s="130"/>
      <c r="W53" s="123"/>
      <c r="X53" s="124"/>
      <c r="Y53" s="262"/>
      <c r="Z53" s="263"/>
      <c r="AA53" s="111"/>
      <c r="AB53" s="103"/>
      <c r="AC53" s="268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97"/>
      <c r="J54" s="98"/>
      <c r="K54" s="99"/>
      <c r="L54" s="114"/>
      <c r="M54" s="98"/>
      <c r="N54" s="99"/>
      <c r="O54" s="120"/>
      <c r="P54" s="121"/>
      <c r="Q54" s="122"/>
      <c r="R54" s="277"/>
      <c r="S54" s="117"/>
      <c r="T54" s="118"/>
      <c r="U54" s="129"/>
      <c r="V54" s="130"/>
      <c r="W54" s="123"/>
      <c r="X54" s="124"/>
      <c r="Y54" s="262"/>
      <c r="Z54" s="263"/>
      <c r="AA54" s="155"/>
      <c r="AB54" s="122"/>
      <c r="AC54" s="268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1">AVERAGE(I39:I54)</f>
        <v>6</v>
      </c>
      <c r="J55" s="138">
        <f t="shared" si="11"/>
        <v>2600</v>
      </c>
      <c r="K55" s="139">
        <f t="shared" ref="K55" si="12">J55/I55</f>
        <v>433.33333333333331</v>
      </c>
      <c r="L55" s="137">
        <f t="shared" ref="L55:M55" si="13">AVERAGE(L39:L54)</f>
        <v>6</v>
      </c>
      <c r="M55" s="138">
        <f t="shared" si="13"/>
        <v>2166.9608548286251</v>
      </c>
      <c r="N55" s="139">
        <f>M55/L55</f>
        <v>361.1601424714375</v>
      </c>
      <c r="O55" s="140">
        <f>L55-I55</f>
        <v>0</v>
      </c>
      <c r="P55" s="141">
        <f>N55-K55</f>
        <v>-72.173190861895819</v>
      </c>
      <c r="Q55" s="142">
        <f>N55/K55</f>
        <v>0.8334464826263942</v>
      </c>
      <c r="R55" s="278"/>
      <c r="S55" s="143">
        <f>S39</f>
        <v>0.25</v>
      </c>
      <c r="T55" s="144">
        <f>INDEX(T39:T54,COUNTA(T39:T54))</f>
        <v>0.31180555555555556</v>
      </c>
      <c r="U55" s="145"/>
      <c r="V55" s="156"/>
      <c r="W55" s="135"/>
      <c r="X55" s="139"/>
      <c r="Y55" s="265"/>
      <c r="Z55" s="266"/>
      <c r="AA55" s="157">
        <f>M55-J55</f>
        <v>-433.03914517137491</v>
      </c>
      <c r="AB55" s="142">
        <f>M55/J55</f>
        <v>0.83344648262639431</v>
      </c>
      <c r="AC55" s="269"/>
    </row>
    <row r="56" spans="1:29" ht="15.75" customHeight="1">
      <c r="A56" s="281" t="s">
        <v>114</v>
      </c>
      <c r="B56" s="108" t="s">
        <v>115</v>
      </c>
      <c r="C56" s="274" t="s">
        <v>116</v>
      </c>
      <c r="D56" s="275"/>
      <c r="E56" s="158">
        <v>14.03</v>
      </c>
      <c r="F56" s="87">
        <v>5826</v>
      </c>
      <c r="G56" s="159">
        <f t="shared" ref="G56" si="14">E56*F56</f>
        <v>81738.78</v>
      </c>
      <c r="H56" s="160"/>
      <c r="I56" s="161">
        <v>4</v>
      </c>
      <c r="J56" s="162">
        <v>2700</v>
      </c>
      <c r="K56" s="163">
        <f>J56/I56</f>
        <v>675</v>
      </c>
      <c r="L56" s="164">
        <v>4</v>
      </c>
      <c r="M56" s="162">
        <f>F56/V56*60</f>
        <v>2378.2288241297197</v>
      </c>
      <c r="N56" s="163">
        <f>M56/L56</f>
        <v>594.55720603242992</v>
      </c>
      <c r="O56" s="165">
        <f>L56-I56</f>
        <v>0</v>
      </c>
      <c r="P56" s="166">
        <f>N56-K56</f>
        <v>-80.442793967570083</v>
      </c>
      <c r="Q56" s="152">
        <f>N56/K56</f>
        <v>0.88082549041841474</v>
      </c>
      <c r="R56" s="276">
        <f>Q72</f>
        <v>0.88082549041841474</v>
      </c>
      <c r="S56" s="167">
        <v>0.25001157407407409</v>
      </c>
      <c r="T56" s="168">
        <v>0.35208333333333336</v>
      </c>
      <c r="U56" s="169"/>
      <c r="V56" s="170">
        <v>146.98333333333335</v>
      </c>
      <c r="W56" s="173"/>
      <c r="X56" s="151"/>
      <c r="Y56" s="279"/>
      <c r="Z56" s="280"/>
      <c r="AA56" s="109">
        <f>M56-J56</f>
        <v>-321.77117587028033</v>
      </c>
      <c r="AB56" s="152">
        <f>M56/J56</f>
        <v>0.88082549041841474</v>
      </c>
      <c r="AC56" s="267">
        <f>AB72</f>
        <v>0.88082549041841474</v>
      </c>
    </row>
    <row r="57" spans="1:29" ht="15.75" customHeight="1">
      <c r="A57" s="282"/>
      <c r="B57" s="92"/>
      <c r="C57" s="260"/>
      <c r="D57" s="261"/>
      <c r="E57" s="93"/>
      <c r="F57" s="94"/>
      <c r="G57" s="95"/>
      <c r="H57" s="96"/>
      <c r="I57" s="97"/>
      <c r="J57" s="98"/>
      <c r="K57" s="99"/>
      <c r="L57" s="100"/>
      <c r="M57" s="98"/>
      <c r="N57" s="99"/>
      <c r="O57" s="101"/>
      <c r="P57" s="102"/>
      <c r="Q57" s="103"/>
      <c r="R57" s="277"/>
      <c r="S57" s="1"/>
      <c r="T57" s="2"/>
      <c r="U57" s="104"/>
      <c r="V57" s="105"/>
      <c r="W57" s="106"/>
      <c r="X57" s="107"/>
      <c r="Y57" s="262"/>
      <c r="Z57" s="263"/>
      <c r="AA57" s="111"/>
      <c r="AB57" s="103"/>
      <c r="AC57" s="268"/>
    </row>
    <row r="58" spans="1:29" ht="15.75" customHeight="1">
      <c r="A58" s="282"/>
      <c r="B58" s="92"/>
      <c r="C58" s="260"/>
      <c r="D58" s="261"/>
      <c r="E58" s="93"/>
      <c r="F58" s="94"/>
      <c r="G58" s="95"/>
      <c r="H58" s="96"/>
      <c r="I58" s="97"/>
      <c r="J58" s="98"/>
      <c r="K58" s="99"/>
      <c r="L58" s="100"/>
      <c r="M58" s="98"/>
      <c r="N58" s="99"/>
      <c r="O58" s="101"/>
      <c r="P58" s="102"/>
      <c r="Q58" s="103"/>
      <c r="R58" s="277"/>
      <c r="S58" s="1"/>
      <c r="T58" s="2"/>
      <c r="U58" s="104"/>
      <c r="V58" s="105"/>
      <c r="W58" s="106"/>
      <c r="X58" s="107"/>
      <c r="Y58" s="262"/>
      <c r="Z58" s="263"/>
      <c r="AA58" s="111"/>
      <c r="AB58" s="103"/>
      <c r="AC58" s="268"/>
    </row>
    <row r="59" spans="1:29" ht="15.75" customHeight="1">
      <c r="A59" s="282"/>
      <c r="B59" s="92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92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92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92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"/>
      <c r="T62" s="2"/>
      <c r="U62" s="104"/>
      <c r="V62" s="105"/>
      <c r="W62" s="106"/>
      <c r="X62" s="107"/>
      <c r="Y62" s="262"/>
      <c r="Z62" s="263"/>
      <c r="AA62" s="111"/>
      <c r="AB62" s="103"/>
      <c r="AC62" s="268"/>
    </row>
    <row r="63" spans="1:29" ht="15.75" customHeight="1">
      <c r="A63" s="282"/>
      <c r="B63" s="92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"/>
      <c r="T63" s="2"/>
      <c r="U63" s="104"/>
      <c r="V63" s="105"/>
      <c r="W63" s="106"/>
      <c r="X63" s="107"/>
      <c r="Y63" s="262"/>
      <c r="Z63" s="263"/>
      <c r="AA63" s="111"/>
      <c r="AB63" s="103"/>
      <c r="AC63" s="268"/>
    </row>
    <row r="64" spans="1:29" ht="15.75" customHeight="1">
      <c r="A64" s="282"/>
      <c r="B64" s="92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"/>
      <c r="T64" s="2"/>
      <c r="U64" s="104"/>
      <c r="V64" s="105"/>
      <c r="W64" s="106"/>
      <c r="X64" s="107"/>
      <c r="Y64" s="262"/>
      <c r="Z64" s="263"/>
      <c r="AA64" s="111"/>
      <c r="AB64" s="103"/>
      <c r="AC64" s="268"/>
    </row>
    <row r="65" spans="1:29" ht="15.75" customHeight="1">
      <c r="A65" s="282"/>
      <c r="B65" s="92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"/>
      <c r="T65" s="2"/>
      <c r="U65" s="104"/>
      <c r="V65" s="105"/>
      <c r="W65" s="106"/>
      <c r="X65" s="107"/>
      <c r="Y65" s="262"/>
      <c r="Z65" s="263"/>
      <c r="AA65" s="111"/>
      <c r="AB65" s="103"/>
      <c r="AC65" s="268"/>
    </row>
    <row r="66" spans="1:29" ht="15.75" customHeight="1">
      <c r="A66" s="282"/>
      <c r="B66" s="92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"/>
      <c r="T66" s="2"/>
      <c r="U66" s="104"/>
      <c r="V66" s="105"/>
      <c r="W66" s="106"/>
      <c r="X66" s="107"/>
      <c r="Y66" s="262"/>
      <c r="Z66" s="263"/>
      <c r="AA66" s="111"/>
      <c r="AB66" s="103"/>
      <c r="AC66" s="268"/>
    </row>
    <row r="67" spans="1:29" ht="15.75" customHeight="1">
      <c r="A67" s="282"/>
      <c r="B67" s="92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"/>
      <c r="T67" s="2"/>
      <c r="U67" s="104"/>
      <c r="V67" s="105"/>
      <c r="W67" s="106"/>
      <c r="X67" s="107"/>
      <c r="Y67" s="262"/>
      <c r="Z67" s="263"/>
      <c r="AA67" s="111"/>
      <c r="AB67" s="103"/>
      <c r="AC67" s="268"/>
    </row>
    <row r="68" spans="1:29" ht="15.75" customHeight="1">
      <c r="A68" s="282"/>
      <c r="B68" s="92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"/>
      <c r="T68" s="2"/>
      <c r="U68" s="104"/>
      <c r="V68" s="105"/>
      <c r="W68" s="106"/>
      <c r="X68" s="107"/>
      <c r="Y68" s="262"/>
      <c r="Z68" s="263"/>
      <c r="AA68" s="111"/>
      <c r="AB68" s="103"/>
      <c r="AC68" s="268"/>
    </row>
    <row r="69" spans="1:29" ht="15.75" customHeight="1">
      <c r="A69" s="282"/>
      <c r="B69" s="92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"/>
      <c r="T69" s="2"/>
      <c r="U69" s="104"/>
      <c r="V69" s="105"/>
      <c r="W69" s="106"/>
      <c r="X69" s="107"/>
      <c r="Y69" s="262"/>
      <c r="Z69" s="263"/>
      <c r="AA69" s="111"/>
      <c r="AB69" s="103"/>
      <c r="AC69" s="268"/>
    </row>
    <row r="70" spans="1:29" ht="15.75" customHeight="1">
      <c r="A70" s="282"/>
      <c r="B70" s="92"/>
      <c r="C70" s="260"/>
      <c r="D70" s="261"/>
      <c r="E70" s="93"/>
      <c r="F70" s="94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"/>
      <c r="T70" s="2"/>
      <c r="U70" s="104"/>
      <c r="V70" s="105"/>
      <c r="W70" s="106"/>
      <c r="X70" s="107"/>
      <c r="Y70" s="262"/>
      <c r="Z70" s="263"/>
      <c r="AA70" s="111"/>
      <c r="AB70" s="103"/>
      <c r="AC70" s="268"/>
    </row>
    <row r="71" spans="1:29" ht="15.75" customHeight="1">
      <c r="A71" s="282"/>
      <c r="B71" s="92"/>
      <c r="C71" s="260"/>
      <c r="D71" s="261"/>
      <c r="E71" s="172"/>
      <c r="F71" s="94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89"/>
      <c r="G72" s="136"/>
      <c r="H72" s="91"/>
      <c r="I72" s="137">
        <f t="shared" ref="I72:J72" si="15">AVERAGE(I56:I71)</f>
        <v>4</v>
      </c>
      <c r="J72" s="138">
        <f t="shared" si="15"/>
        <v>2700</v>
      </c>
      <c r="K72" s="139">
        <f t="shared" ref="K72" si="16">J72/I72</f>
        <v>675</v>
      </c>
      <c r="L72" s="137">
        <f t="shared" ref="L72:M72" si="17">AVERAGE(L56:L71)</f>
        <v>4</v>
      </c>
      <c r="M72" s="138">
        <f t="shared" si="17"/>
        <v>2378.2288241297197</v>
      </c>
      <c r="N72" s="139">
        <f>M72/L72</f>
        <v>594.55720603242992</v>
      </c>
      <c r="O72" s="140">
        <f>L72-I72</f>
        <v>0</v>
      </c>
      <c r="P72" s="141">
        <f>N72-K72</f>
        <v>-80.442793967570083</v>
      </c>
      <c r="Q72" s="142">
        <f>N72/K72</f>
        <v>0.88082549041841474</v>
      </c>
      <c r="R72" s="278"/>
      <c r="S72" s="143">
        <f>S56</f>
        <v>0.25001157407407409</v>
      </c>
      <c r="T72" s="144">
        <f>INDEX(T56:T71,COUNTA(T56:T71))</f>
        <v>0.35208333333333336</v>
      </c>
      <c r="U72" s="145"/>
      <c r="V72" s="156"/>
      <c r="W72" s="89"/>
      <c r="X72" s="91"/>
      <c r="Y72" s="265"/>
      <c r="Z72" s="266"/>
      <c r="AA72" s="157">
        <f>M72-J72</f>
        <v>-321.77117587028033</v>
      </c>
      <c r="AB72" s="142">
        <f>M72/J72</f>
        <v>0.88082549041841474</v>
      </c>
      <c r="AC72" s="269"/>
    </row>
    <row r="73" spans="1:29" ht="15.75" customHeight="1">
      <c r="A73" s="270" t="s">
        <v>117</v>
      </c>
      <c r="B73" s="108" t="s">
        <v>115</v>
      </c>
      <c r="C73" s="274" t="s">
        <v>122</v>
      </c>
      <c r="D73" s="275"/>
      <c r="E73" s="158">
        <v>16.66</v>
      </c>
      <c r="F73" s="87">
        <v>5840</v>
      </c>
      <c r="G73" s="159">
        <f t="shared" ref="G73" si="18">E73*F73</f>
        <v>97294.399999999994</v>
      </c>
      <c r="H73" s="160"/>
      <c r="I73" s="161">
        <v>4</v>
      </c>
      <c r="J73" s="162">
        <v>3300</v>
      </c>
      <c r="K73" s="163">
        <f>J73/I73</f>
        <v>825</v>
      </c>
      <c r="L73" s="164">
        <v>4</v>
      </c>
      <c r="M73" s="162">
        <f>F73/V73*60</f>
        <v>2856.5217391304345</v>
      </c>
      <c r="N73" s="163">
        <f>M73/L73</f>
        <v>714.13043478260863</v>
      </c>
      <c r="O73" s="165">
        <f>L73-I73</f>
        <v>0</v>
      </c>
      <c r="P73" s="166">
        <f>N73-K73</f>
        <v>-110.86956521739137</v>
      </c>
      <c r="Q73" s="152">
        <f>N73/K73</f>
        <v>0.86561264822134376</v>
      </c>
      <c r="R73" s="276">
        <f>Q89</f>
        <v>0.86561264822134376</v>
      </c>
      <c r="S73" s="167">
        <v>0.35648148148148145</v>
      </c>
      <c r="T73" s="168">
        <v>0.44166666666666665</v>
      </c>
      <c r="U73" s="169"/>
      <c r="V73" s="170">
        <v>122.66666666666669</v>
      </c>
      <c r="W73" s="168"/>
      <c r="X73" s="171"/>
      <c r="Y73" s="279"/>
      <c r="Z73" s="280"/>
      <c r="AA73" s="109">
        <f>M73-J73</f>
        <v>-443.47826086956547</v>
      </c>
      <c r="AB73" s="152">
        <f>M73/J73</f>
        <v>0.86561264822134376</v>
      </c>
      <c r="AC73" s="267">
        <f>AB89</f>
        <v>0.86561264822134376</v>
      </c>
    </row>
    <row r="74" spans="1:29" ht="15.75" customHeight="1">
      <c r="A74" s="271"/>
      <c r="B74" s="92"/>
      <c r="C74" s="260"/>
      <c r="D74" s="261"/>
      <c r="E74" s="93"/>
      <c r="F74" s="94"/>
      <c r="G74" s="95"/>
      <c r="H74" s="96"/>
      <c r="I74" s="97"/>
      <c r="J74" s="98"/>
      <c r="K74" s="99"/>
      <c r="L74" s="100"/>
      <c r="M74" s="98"/>
      <c r="N74" s="99"/>
      <c r="O74" s="101"/>
      <c r="P74" s="102"/>
      <c r="Q74" s="103"/>
      <c r="R74" s="277"/>
      <c r="S74" s="1"/>
      <c r="T74" s="2"/>
      <c r="U74" s="104"/>
      <c r="V74" s="105"/>
      <c r="W74" s="106"/>
      <c r="X74" s="107"/>
      <c r="Y74" s="262"/>
      <c r="Z74" s="263"/>
      <c r="AA74" s="111"/>
      <c r="AB74" s="103"/>
      <c r="AC74" s="268"/>
    </row>
    <row r="75" spans="1:29" ht="15.75" customHeight="1">
      <c r="A75" s="271"/>
      <c r="B75" s="92"/>
      <c r="C75" s="260"/>
      <c r="D75" s="261"/>
      <c r="E75" s="93"/>
      <c r="F75" s="94"/>
      <c r="G75" s="95"/>
      <c r="H75" s="96"/>
      <c r="I75" s="97"/>
      <c r="J75" s="98"/>
      <c r="K75" s="99"/>
      <c r="L75" s="100"/>
      <c r="M75" s="98"/>
      <c r="N75" s="99"/>
      <c r="O75" s="101"/>
      <c r="P75" s="102"/>
      <c r="Q75" s="103"/>
      <c r="R75" s="277"/>
      <c r="S75" s="1"/>
      <c r="T75" s="2"/>
      <c r="U75" s="104"/>
      <c r="V75" s="105"/>
      <c r="W75" s="106"/>
      <c r="X75" s="113"/>
      <c r="Y75" s="262"/>
      <c r="Z75" s="263"/>
      <c r="AA75" s="111"/>
      <c r="AB75" s="103"/>
      <c r="AC75" s="268"/>
    </row>
    <row r="76" spans="1:29" ht="15.75" customHeight="1">
      <c r="A76" s="271"/>
      <c r="B76" s="92"/>
      <c r="C76" s="260"/>
      <c r="D76" s="261"/>
      <c r="E76" s="93"/>
      <c r="F76" s="94"/>
      <c r="G76" s="95"/>
      <c r="H76" s="96"/>
      <c r="I76" s="97"/>
      <c r="J76" s="98"/>
      <c r="K76" s="99"/>
      <c r="L76" s="100"/>
      <c r="M76" s="98"/>
      <c r="N76" s="99"/>
      <c r="O76" s="101"/>
      <c r="P76" s="102"/>
      <c r="Q76" s="103"/>
      <c r="R76" s="277"/>
      <c r="S76" s="1"/>
      <c r="T76" s="2"/>
      <c r="U76" s="104"/>
      <c r="V76" s="105"/>
      <c r="W76" s="106"/>
      <c r="X76" s="113"/>
      <c r="Y76" s="262"/>
      <c r="Z76" s="263"/>
      <c r="AA76" s="111"/>
      <c r="AB76" s="103"/>
      <c r="AC76" s="268"/>
    </row>
    <row r="77" spans="1:29" ht="15.75" customHeight="1">
      <c r="A77" s="272"/>
      <c r="B77" s="92"/>
      <c r="C77" s="260"/>
      <c r="D77" s="261"/>
      <c r="E77" s="93"/>
      <c r="F77" s="94"/>
      <c r="G77" s="95"/>
      <c r="H77" s="113"/>
      <c r="I77" s="97"/>
      <c r="J77" s="98"/>
      <c r="K77" s="99"/>
      <c r="L77" s="114"/>
      <c r="M77" s="98"/>
      <c r="N77" s="99"/>
      <c r="O77" s="101"/>
      <c r="P77" s="102"/>
      <c r="Q77" s="103"/>
      <c r="R77" s="277"/>
      <c r="S77" s="1"/>
      <c r="T77" s="2"/>
      <c r="U77" s="104"/>
      <c r="V77" s="105"/>
      <c r="W77" s="106"/>
      <c r="X77" s="113"/>
      <c r="Y77" s="262"/>
      <c r="Z77" s="263"/>
      <c r="AA77" s="111"/>
      <c r="AB77" s="103"/>
      <c r="AC77" s="268"/>
    </row>
    <row r="78" spans="1:29" ht="15.75" customHeight="1">
      <c r="A78" s="272"/>
      <c r="B78" s="92"/>
      <c r="C78" s="260"/>
      <c r="D78" s="261"/>
      <c r="E78" s="93"/>
      <c r="F78" s="94"/>
      <c r="G78" s="115"/>
      <c r="H78" s="116"/>
      <c r="I78" s="97"/>
      <c r="J78" s="98"/>
      <c r="K78" s="99"/>
      <c r="L78" s="100"/>
      <c r="M78" s="98"/>
      <c r="N78" s="99"/>
      <c r="O78" s="101"/>
      <c r="P78" s="102"/>
      <c r="Q78" s="103"/>
      <c r="R78" s="277"/>
      <c r="S78" s="1"/>
      <c r="T78" s="2"/>
      <c r="U78" s="104"/>
      <c r="V78" s="105"/>
      <c r="W78" s="106"/>
      <c r="X78" s="107"/>
      <c r="Y78" s="262"/>
      <c r="Z78" s="263"/>
      <c r="AA78" s="111"/>
      <c r="AB78" s="103"/>
      <c r="AC78" s="268"/>
    </row>
    <row r="79" spans="1:29" ht="15.75" customHeight="1">
      <c r="A79" s="272"/>
      <c r="B79" s="92"/>
      <c r="C79" s="260"/>
      <c r="D79" s="261"/>
      <c r="E79" s="93"/>
      <c r="F79" s="94"/>
      <c r="G79" s="115"/>
      <c r="H79" s="119"/>
      <c r="I79" s="97"/>
      <c r="J79" s="98"/>
      <c r="K79" s="99"/>
      <c r="L79" s="114"/>
      <c r="M79" s="98"/>
      <c r="N79" s="99"/>
      <c r="O79" s="120"/>
      <c r="P79" s="121"/>
      <c r="Q79" s="122"/>
      <c r="R79" s="277"/>
      <c r="S79" s="1"/>
      <c r="T79" s="2"/>
      <c r="U79" s="104"/>
      <c r="V79" s="105"/>
      <c r="W79" s="106"/>
      <c r="X79" s="107"/>
      <c r="Y79" s="262"/>
      <c r="Z79" s="263"/>
      <c r="AA79" s="111"/>
      <c r="AB79" s="103"/>
      <c r="AC79" s="268"/>
    </row>
    <row r="80" spans="1:29" ht="15.75" customHeight="1">
      <c r="A80" s="272"/>
      <c r="B80" s="92"/>
      <c r="C80" s="260"/>
      <c r="D80" s="261"/>
      <c r="E80" s="93"/>
      <c r="F80" s="94"/>
      <c r="G80" s="115"/>
      <c r="H80" s="119"/>
      <c r="I80" s="97"/>
      <c r="J80" s="98"/>
      <c r="K80" s="99"/>
      <c r="L80" s="114"/>
      <c r="M80" s="98"/>
      <c r="N80" s="99"/>
      <c r="O80" s="120"/>
      <c r="P80" s="121"/>
      <c r="Q80" s="122"/>
      <c r="R80" s="277"/>
      <c r="S80" s="1"/>
      <c r="T80" s="2"/>
      <c r="U80" s="104"/>
      <c r="V80" s="105"/>
      <c r="W80" s="106"/>
      <c r="X80" s="107"/>
      <c r="Y80" s="262"/>
      <c r="Z80" s="263"/>
      <c r="AA80" s="111"/>
      <c r="AB80" s="103"/>
      <c r="AC80" s="268"/>
    </row>
    <row r="81" spans="1:29" ht="15.75" customHeight="1">
      <c r="A81" s="272"/>
      <c r="B81" s="92"/>
      <c r="C81" s="260"/>
      <c r="D81" s="261"/>
      <c r="E81" s="93"/>
      <c r="F81" s="94"/>
      <c r="G81" s="115"/>
      <c r="H81" s="119"/>
      <c r="I81" s="97"/>
      <c r="J81" s="98"/>
      <c r="K81" s="99"/>
      <c r="L81" s="114"/>
      <c r="M81" s="98"/>
      <c r="N81" s="99"/>
      <c r="O81" s="120"/>
      <c r="P81" s="121"/>
      <c r="Q81" s="122"/>
      <c r="R81" s="277"/>
      <c r="S81" s="1"/>
      <c r="T81" s="2"/>
      <c r="U81" s="104"/>
      <c r="V81" s="105"/>
      <c r="W81" s="106"/>
      <c r="X81" s="107"/>
      <c r="Y81" s="262"/>
      <c r="Z81" s="263"/>
      <c r="AA81" s="111"/>
      <c r="AB81" s="103"/>
      <c r="AC81" s="268"/>
    </row>
    <row r="82" spans="1:29" ht="15.75" customHeight="1">
      <c r="A82" s="272"/>
      <c r="B82" s="92"/>
      <c r="C82" s="260"/>
      <c r="D82" s="261"/>
      <c r="E82" s="93"/>
      <c r="F82" s="94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11"/>
      <c r="AB82" s="103"/>
      <c r="AC82" s="268"/>
    </row>
    <row r="83" spans="1:29" ht="15.75" customHeight="1">
      <c r="A83" s="272"/>
      <c r="B83" s="92"/>
      <c r="C83" s="260"/>
      <c r="D83" s="261"/>
      <c r="E83" s="93"/>
      <c r="F83" s="94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11"/>
      <c r="AB83" s="103"/>
      <c r="AC83" s="268"/>
    </row>
    <row r="84" spans="1:29" ht="15.75" customHeight="1">
      <c r="A84" s="272"/>
      <c r="B84" s="92"/>
      <c r="C84" s="260"/>
      <c r="D84" s="261"/>
      <c r="E84" s="93"/>
      <c r="F84" s="94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11"/>
      <c r="AB84" s="103"/>
      <c r="AC84" s="268"/>
    </row>
    <row r="85" spans="1:29" ht="15.75" customHeight="1">
      <c r="A85" s="272"/>
      <c r="B85" s="92"/>
      <c r="C85" s="260"/>
      <c r="D85" s="261"/>
      <c r="E85" s="93"/>
      <c r="F85" s="94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11"/>
      <c r="AB85" s="103"/>
      <c r="AC85" s="268"/>
    </row>
    <row r="86" spans="1:29" ht="15.75" customHeight="1">
      <c r="A86" s="272"/>
      <c r="B86" s="92"/>
      <c r="C86" s="260"/>
      <c r="D86" s="261"/>
      <c r="E86" s="93"/>
      <c r="F86" s="94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11"/>
      <c r="AB86" s="103"/>
      <c r="AC86" s="268"/>
    </row>
    <row r="87" spans="1:29" ht="15.75" customHeight="1">
      <c r="A87" s="272"/>
      <c r="B87" s="92"/>
      <c r="C87" s="260"/>
      <c r="D87" s="261"/>
      <c r="E87" s="93"/>
      <c r="F87" s="94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11"/>
      <c r="AB87" s="103"/>
      <c r="AC87" s="268"/>
    </row>
    <row r="88" spans="1:29" ht="15.75" customHeight="1">
      <c r="A88" s="272"/>
      <c r="B88" s="92"/>
      <c r="C88" s="260"/>
      <c r="D88" s="261"/>
      <c r="E88" s="172"/>
      <c r="F88" s="94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19">AVERAGE(I73:I88)</f>
        <v>4</v>
      </c>
      <c r="J89" s="138">
        <f t="shared" si="19"/>
        <v>3300</v>
      </c>
      <c r="K89" s="139">
        <f t="shared" ref="K89" si="20">J89/I89</f>
        <v>825</v>
      </c>
      <c r="L89" s="137">
        <f t="shared" ref="L89:M89" si="21">AVERAGE(L73:L88)</f>
        <v>4</v>
      </c>
      <c r="M89" s="138">
        <f t="shared" si="21"/>
        <v>2856.5217391304345</v>
      </c>
      <c r="N89" s="139">
        <f>M89/L89</f>
        <v>714.13043478260863</v>
      </c>
      <c r="O89" s="140">
        <f>L89-I89</f>
        <v>0</v>
      </c>
      <c r="P89" s="141">
        <f>N89-K89</f>
        <v>-110.86956521739137</v>
      </c>
      <c r="Q89" s="142">
        <f>N89/K89</f>
        <v>0.86561264822134376</v>
      </c>
      <c r="R89" s="278"/>
      <c r="S89" s="143">
        <f>S73</f>
        <v>0.35648148148148145</v>
      </c>
      <c r="T89" s="144">
        <f>INDEX(T73:T88,COUNTA(T73:T88))</f>
        <v>0.44166666666666665</v>
      </c>
      <c r="U89" s="145"/>
      <c r="V89" s="156"/>
      <c r="W89" s="135"/>
      <c r="X89" s="139"/>
      <c r="Y89" s="265"/>
      <c r="Z89" s="266"/>
      <c r="AA89" s="157">
        <f>M89-J89</f>
        <v>-443.47826086956547</v>
      </c>
      <c r="AB89" s="142">
        <f>M89/J89</f>
        <v>0.86561264822134376</v>
      </c>
      <c r="AC89" s="269"/>
    </row>
    <row r="90" spans="1:29" ht="15.75" customHeight="1">
      <c r="A90" s="281" t="s">
        <v>119</v>
      </c>
      <c r="B90" s="108" t="s">
        <v>115</v>
      </c>
      <c r="C90" s="274" t="s">
        <v>118</v>
      </c>
      <c r="D90" s="275"/>
      <c r="E90" s="158">
        <v>21.45</v>
      </c>
      <c r="F90" s="87">
        <v>1752</v>
      </c>
      <c r="G90" s="159">
        <f t="shared" ref="G90:G93" si="22">E90*F90</f>
        <v>37580.400000000001</v>
      </c>
      <c r="H90" s="160"/>
      <c r="I90" s="161">
        <v>3</v>
      </c>
      <c r="J90" s="162">
        <v>3300</v>
      </c>
      <c r="K90" s="163">
        <f>J90/I90</f>
        <v>1100</v>
      </c>
      <c r="L90" s="164">
        <v>3</v>
      </c>
      <c r="M90" s="162">
        <f>F90/V90*60</f>
        <v>2828.3408071748877</v>
      </c>
      <c r="N90" s="163">
        <f>M90/L90</f>
        <v>942.78026905829586</v>
      </c>
      <c r="O90" s="165">
        <f>L90-I90</f>
        <v>0</v>
      </c>
      <c r="P90" s="166">
        <f>N90-K90</f>
        <v>-157.21973094170414</v>
      </c>
      <c r="Q90" s="152">
        <f>N90/K90</f>
        <v>0.85707297187117804</v>
      </c>
      <c r="R90" s="276">
        <f>Q106</f>
        <v>0.85979803860766035</v>
      </c>
      <c r="S90" s="167">
        <v>0.25</v>
      </c>
      <c r="T90" s="168">
        <v>0.27581018518518519</v>
      </c>
      <c r="U90" s="169"/>
      <c r="V90" s="170">
        <v>37.166666666666671</v>
      </c>
      <c r="W90" s="173"/>
      <c r="X90" s="151"/>
      <c r="Y90" s="279"/>
      <c r="Z90" s="280"/>
      <c r="AA90" s="109">
        <f>M90-J90</f>
        <v>-471.65919282511231</v>
      </c>
      <c r="AB90" s="152">
        <f>M90/J90</f>
        <v>0.85707297187117804</v>
      </c>
      <c r="AC90" s="267">
        <f>AB106</f>
        <v>0.85979803860766035</v>
      </c>
    </row>
    <row r="91" spans="1:29" ht="15.75" customHeight="1">
      <c r="A91" s="282"/>
      <c r="B91" s="92" t="s">
        <v>115</v>
      </c>
      <c r="C91" s="260" t="s">
        <v>219</v>
      </c>
      <c r="D91" s="261"/>
      <c r="E91" s="93">
        <v>15.71</v>
      </c>
      <c r="F91" s="94">
        <v>4812</v>
      </c>
      <c r="G91" s="95">
        <f t="shared" si="22"/>
        <v>75596.52</v>
      </c>
      <c r="H91" s="96"/>
      <c r="I91" s="97">
        <v>3</v>
      </c>
      <c r="J91" s="98">
        <v>3300</v>
      </c>
      <c r="K91" s="99">
        <f t="shared" ref="K91:K93" si="23">J91/I91</f>
        <v>1100</v>
      </c>
      <c r="L91" s="100">
        <v>3</v>
      </c>
      <c r="M91" s="98">
        <f>F91/V91*60</f>
        <v>2849.21052631579</v>
      </c>
      <c r="N91" s="99">
        <f>M91/L91</f>
        <v>949.73684210526335</v>
      </c>
      <c r="O91" s="101">
        <f>L91-I91</f>
        <v>0</v>
      </c>
      <c r="P91" s="102">
        <f>N91-K91</f>
        <v>-150.26315789473665</v>
      </c>
      <c r="Q91" s="103">
        <f>N91/K91</f>
        <v>0.86339712918660305</v>
      </c>
      <c r="R91" s="277"/>
      <c r="S91" s="1">
        <v>0.28055555555555556</v>
      </c>
      <c r="T91" s="2">
        <v>0.35092592592592592</v>
      </c>
      <c r="U91" s="104">
        <v>6.8333333333333357</v>
      </c>
      <c r="V91" s="105">
        <v>101.33333333333331</v>
      </c>
      <c r="W91" s="106"/>
      <c r="X91" s="107"/>
      <c r="Y91" s="262"/>
      <c r="Z91" s="263"/>
      <c r="AA91" s="111">
        <f>M91-J91</f>
        <v>-450.78947368420995</v>
      </c>
      <c r="AB91" s="103">
        <f>M91/J91</f>
        <v>0.86339712918660305</v>
      </c>
      <c r="AC91" s="268"/>
    </row>
    <row r="92" spans="1:29" ht="15.75" customHeight="1">
      <c r="A92" s="282"/>
      <c r="B92" s="92" t="s">
        <v>115</v>
      </c>
      <c r="C92" s="260" t="s">
        <v>121</v>
      </c>
      <c r="D92" s="261"/>
      <c r="E92" s="93">
        <v>17.89</v>
      </c>
      <c r="F92" s="94">
        <v>3527</v>
      </c>
      <c r="G92" s="95">
        <f t="shared" si="22"/>
        <v>63098.03</v>
      </c>
      <c r="H92" s="96"/>
      <c r="I92" s="97">
        <v>4</v>
      </c>
      <c r="J92" s="98">
        <v>3300</v>
      </c>
      <c r="K92" s="99">
        <f t="shared" si="23"/>
        <v>825</v>
      </c>
      <c r="L92" s="100">
        <v>4</v>
      </c>
      <c r="M92" s="98">
        <f>F92/V92*60</f>
        <v>2839.9015880116303</v>
      </c>
      <c r="N92" s="99">
        <f>M92/L92</f>
        <v>709.97539700290758</v>
      </c>
      <c r="O92" s="101">
        <f>L92-I92</f>
        <v>0</v>
      </c>
      <c r="P92" s="102">
        <f>N92-K92</f>
        <v>-115.02460299709242</v>
      </c>
      <c r="Q92" s="103">
        <f>N92/K92</f>
        <v>0.8605762387914031</v>
      </c>
      <c r="R92" s="277"/>
      <c r="S92" s="1">
        <v>0.35519675925925925</v>
      </c>
      <c r="T92" s="2">
        <v>0.40694444444444444</v>
      </c>
      <c r="U92" s="104">
        <v>6.1500000000000021</v>
      </c>
      <c r="V92" s="105">
        <v>74.516666666666666</v>
      </c>
      <c r="W92" s="106"/>
      <c r="X92" s="107"/>
      <c r="Y92" s="262"/>
      <c r="Z92" s="263"/>
      <c r="AA92" s="111">
        <f>M92-J92</f>
        <v>-460.09841198836966</v>
      </c>
      <c r="AB92" s="103">
        <f>M92/J92</f>
        <v>0.8605762387914031</v>
      </c>
      <c r="AC92" s="268"/>
    </row>
    <row r="93" spans="1:29" ht="15.75" customHeight="1">
      <c r="A93" s="282"/>
      <c r="B93" s="92" t="s">
        <v>115</v>
      </c>
      <c r="C93" s="260" t="s">
        <v>120</v>
      </c>
      <c r="D93" s="261"/>
      <c r="E93" s="93">
        <v>22.28</v>
      </c>
      <c r="F93" s="94">
        <v>1589</v>
      </c>
      <c r="G93" s="95">
        <f t="shared" si="22"/>
        <v>35402.92</v>
      </c>
      <c r="H93" s="96"/>
      <c r="I93" s="97">
        <v>5</v>
      </c>
      <c r="J93" s="98">
        <v>3300</v>
      </c>
      <c r="K93" s="99">
        <f t="shared" si="23"/>
        <v>660</v>
      </c>
      <c r="L93" s="100">
        <v>5</v>
      </c>
      <c r="M93" s="98">
        <f>F93/V93*60</f>
        <v>2831.8811881188108</v>
      </c>
      <c r="N93" s="99">
        <f>M93/L93</f>
        <v>566.37623762376211</v>
      </c>
      <c r="O93" s="101">
        <f>L93-I93</f>
        <v>0</v>
      </c>
      <c r="P93" s="102">
        <f>N93-K93</f>
        <v>-93.623762376237892</v>
      </c>
      <c r="Q93" s="103">
        <f>N93/K93</f>
        <v>0.85814581458145778</v>
      </c>
      <c r="R93" s="277"/>
      <c r="S93" s="1">
        <v>0.41064814814814815</v>
      </c>
      <c r="T93" s="2">
        <v>0.43402777777777779</v>
      </c>
      <c r="U93" s="104">
        <v>5.333333333333341</v>
      </c>
      <c r="V93" s="105">
        <v>33.666666666666679</v>
      </c>
      <c r="W93" s="106"/>
      <c r="X93" s="107"/>
      <c r="Y93" s="262"/>
      <c r="Z93" s="263"/>
      <c r="AA93" s="111">
        <f>M93-J93</f>
        <v>-468.11881188118923</v>
      </c>
      <c r="AB93" s="103">
        <f>M93/J93</f>
        <v>0.85814581458145778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95"/>
      <c r="H94" s="113"/>
      <c r="I94" s="97"/>
      <c r="J94" s="98"/>
      <c r="K94" s="99"/>
      <c r="L94" s="114"/>
      <c r="M94" s="98"/>
      <c r="N94" s="99"/>
      <c r="O94" s="101"/>
      <c r="P94" s="102"/>
      <c r="Q94" s="103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6"/>
      <c r="I95" s="97"/>
      <c r="J95" s="98"/>
      <c r="K95" s="99"/>
      <c r="L95" s="100"/>
      <c r="M95" s="98"/>
      <c r="N95" s="99"/>
      <c r="O95" s="101"/>
      <c r="P95" s="102"/>
      <c r="Q95" s="103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07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07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07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07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07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07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07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07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07"/>
      <c r="Y104" s="262"/>
      <c r="Z104" s="263"/>
      <c r="AA104" s="111"/>
      <c r="AB104" s="103"/>
      <c r="AC104" s="268"/>
    </row>
    <row r="105" spans="1:29" ht="15.75" customHeight="1">
      <c r="A105" s="282"/>
      <c r="B105" s="92"/>
      <c r="C105" s="260"/>
      <c r="D105" s="261"/>
      <c r="E105" s="172"/>
      <c r="F105" s="94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89"/>
      <c r="G106" s="136"/>
      <c r="H106" s="91"/>
      <c r="I106" s="137">
        <f t="shared" ref="I106:J106" si="24">AVERAGE(I90:I105)</f>
        <v>3.75</v>
      </c>
      <c r="J106" s="138">
        <f t="shared" si="24"/>
        <v>3300</v>
      </c>
      <c r="K106" s="139">
        <f t="shared" ref="K106" si="25">J106/I106</f>
        <v>880</v>
      </c>
      <c r="L106" s="137">
        <f t="shared" ref="L106:M106" si="26">AVERAGE(L90:L105)</f>
        <v>3.75</v>
      </c>
      <c r="M106" s="138">
        <f t="shared" si="26"/>
        <v>2837.3335274052793</v>
      </c>
      <c r="N106" s="139">
        <f>M106/L106</f>
        <v>756.62227397474112</v>
      </c>
      <c r="O106" s="140">
        <f>L106-I106</f>
        <v>0</v>
      </c>
      <c r="P106" s="141">
        <f>N106-K106</f>
        <v>-123.37772602525888</v>
      </c>
      <c r="Q106" s="142">
        <f>N106/K106</f>
        <v>0.85979803860766035</v>
      </c>
      <c r="R106" s="278"/>
      <c r="S106" s="143">
        <f>S90</f>
        <v>0.25</v>
      </c>
      <c r="T106" s="144">
        <f>INDEX(T90:T105,COUNTA(T90:T105))</f>
        <v>0.43402777777777779</v>
      </c>
      <c r="U106" s="145"/>
      <c r="V106" s="156"/>
      <c r="W106" s="89"/>
      <c r="X106" s="91"/>
      <c r="Y106" s="265"/>
      <c r="Z106" s="266"/>
      <c r="AA106" s="157">
        <f>M106-J106</f>
        <v>-462.66647259472074</v>
      </c>
      <c r="AB106" s="142">
        <f>M106/J106</f>
        <v>0.85979803860766035</v>
      </c>
      <c r="AC106" s="269"/>
    </row>
    <row r="107" spans="1:29" ht="15.75" customHeight="1">
      <c r="A107" s="270" t="s">
        <v>60</v>
      </c>
      <c r="B107" s="108" t="s">
        <v>115</v>
      </c>
      <c r="C107" s="274" t="s">
        <v>123</v>
      </c>
      <c r="D107" s="275"/>
      <c r="E107" s="158">
        <v>18.18</v>
      </c>
      <c r="F107" s="87">
        <v>3050</v>
      </c>
      <c r="G107" s="159">
        <f t="shared" ref="G107:G109" si="27">E107*F107</f>
        <v>55449</v>
      </c>
      <c r="H107" s="160"/>
      <c r="I107" s="161">
        <v>3</v>
      </c>
      <c r="J107" s="162">
        <v>3600</v>
      </c>
      <c r="K107" s="163">
        <f>J107/I107</f>
        <v>1200</v>
      </c>
      <c r="L107" s="164">
        <v>3</v>
      </c>
      <c r="M107" s="162">
        <f>F107/V107*60</f>
        <v>3016.4835164835167</v>
      </c>
      <c r="N107" s="163">
        <f>M107/L107</f>
        <v>1005.4945054945056</v>
      </c>
      <c r="O107" s="165">
        <f>L107-I107</f>
        <v>0</v>
      </c>
      <c r="P107" s="166">
        <f>N107-K107</f>
        <v>-194.50549450549443</v>
      </c>
      <c r="Q107" s="152">
        <f>N107/K107</f>
        <v>0.83791208791208793</v>
      </c>
      <c r="R107" s="276">
        <f>Q123</f>
        <v>0.83787619303284377</v>
      </c>
      <c r="S107" s="167">
        <v>0.2502314814814815</v>
      </c>
      <c r="T107" s="168">
        <v>0.29236111111111113</v>
      </c>
      <c r="U107" s="169"/>
      <c r="V107" s="170">
        <v>60.666666666666664</v>
      </c>
      <c r="W107" s="173"/>
      <c r="X107" s="151"/>
      <c r="Y107" s="279"/>
      <c r="Z107" s="280"/>
      <c r="AA107" s="109">
        <f>M107-J107</f>
        <v>-583.51648351648328</v>
      </c>
      <c r="AB107" s="152">
        <f>M107/J107</f>
        <v>0.83791208791208793</v>
      </c>
      <c r="AC107" s="267">
        <f>AB123</f>
        <v>0.83787619303284389</v>
      </c>
    </row>
    <row r="108" spans="1:29" ht="15.75" customHeight="1">
      <c r="A108" s="271"/>
      <c r="B108" s="92" t="s">
        <v>115</v>
      </c>
      <c r="C108" s="260" t="s">
        <v>207</v>
      </c>
      <c r="D108" s="261"/>
      <c r="E108" s="93">
        <v>18.18</v>
      </c>
      <c r="F108" s="94">
        <v>2785</v>
      </c>
      <c r="G108" s="95">
        <f t="shared" si="27"/>
        <v>50631.299999999996</v>
      </c>
      <c r="H108" s="96"/>
      <c r="I108" s="97">
        <v>3</v>
      </c>
      <c r="J108" s="98">
        <v>3600</v>
      </c>
      <c r="K108" s="99">
        <f t="shared" ref="K108:K144" si="28">J108/I108</f>
        <v>1200</v>
      </c>
      <c r="L108" s="100">
        <v>3</v>
      </c>
      <c r="M108" s="98">
        <f>F108/V108*60</f>
        <v>3009.9069348543985</v>
      </c>
      <c r="N108" s="99">
        <f>M108/L108</f>
        <v>1003.3023116181329</v>
      </c>
      <c r="O108" s="101">
        <f>L108-I108</f>
        <v>0</v>
      </c>
      <c r="P108" s="102">
        <f>N108-K108</f>
        <v>-196.69768838186712</v>
      </c>
      <c r="Q108" s="103">
        <f>N108/K108</f>
        <v>0.83608525968177738</v>
      </c>
      <c r="R108" s="277"/>
      <c r="S108" s="1">
        <v>0.30589120370370371</v>
      </c>
      <c r="T108" s="2">
        <v>0.34444444444444444</v>
      </c>
      <c r="U108" s="104">
        <v>19.483333333333313</v>
      </c>
      <c r="V108" s="105">
        <v>55.516666666666659</v>
      </c>
      <c r="W108" s="106"/>
      <c r="X108" s="107"/>
      <c r="Y108" s="262"/>
      <c r="Z108" s="263"/>
      <c r="AA108" s="111">
        <f>M108-J108</f>
        <v>-590.09306514560149</v>
      </c>
      <c r="AB108" s="103">
        <f>M108/J108</f>
        <v>0.83608525968177738</v>
      </c>
      <c r="AC108" s="268"/>
    </row>
    <row r="109" spans="1:29" ht="15.75" customHeight="1">
      <c r="A109" s="271"/>
      <c r="B109" s="92" t="s">
        <v>115</v>
      </c>
      <c r="C109" s="260" t="s">
        <v>208</v>
      </c>
      <c r="D109" s="261"/>
      <c r="E109" s="93">
        <v>14.28</v>
      </c>
      <c r="F109" s="94">
        <v>7377</v>
      </c>
      <c r="G109" s="95">
        <f t="shared" si="27"/>
        <v>105343.56</v>
      </c>
      <c r="H109" s="96"/>
      <c r="I109" s="97">
        <v>3</v>
      </c>
      <c r="J109" s="98">
        <v>3600</v>
      </c>
      <c r="K109" s="99">
        <f t="shared" si="28"/>
        <v>1200</v>
      </c>
      <c r="L109" s="100">
        <v>3</v>
      </c>
      <c r="M109" s="98">
        <f>F109/V109*60</f>
        <v>3022.6724334167998</v>
      </c>
      <c r="N109" s="99">
        <f>M109/L109</f>
        <v>1007.5574778055999</v>
      </c>
      <c r="O109" s="101">
        <f>L109-I109</f>
        <v>0</v>
      </c>
      <c r="P109" s="102">
        <f>N109-K109</f>
        <v>-192.44252219440011</v>
      </c>
      <c r="Q109" s="103">
        <f>N109/K109</f>
        <v>0.83963123150466656</v>
      </c>
      <c r="R109" s="277"/>
      <c r="S109" s="1">
        <v>0.35486111111111113</v>
      </c>
      <c r="T109" s="2">
        <v>0.45655092592592594</v>
      </c>
      <c r="U109" s="104">
        <v>15.000000000000027</v>
      </c>
      <c r="V109" s="105">
        <v>146.43333333333334</v>
      </c>
      <c r="W109" s="106"/>
      <c r="X109" s="107"/>
      <c r="Y109" s="262"/>
      <c r="Z109" s="263"/>
      <c r="AA109" s="111">
        <f>M109-J109</f>
        <v>-577.32756658320022</v>
      </c>
      <c r="AB109" s="103">
        <f>M109/J109</f>
        <v>0.83963123150466656</v>
      </c>
      <c r="AC109" s="268"/>
    </row>
    <row r="110" spans="1:29" ht="15.75" customHeight="1">
      <c r="A110" s="271"/>
      <c r="B110" s="92"/>
      <c r="C110" s="260"/>
      <c r="D110" s="261"/>
      <c r="E110" s="93"/>
      <c r="F110" s="94"/>
      <c r="G110" s="95"/>
      <c r="H110" s="96"/>
      <c r="I110" s="97"/>
      <c r="J110" s="98"/>
      <c r="K110" s="99"/>
      <c r="L110" s="100"/>
      <c r="M110" s="98"/>
      <c r="N110" s="99"/>
      <c r="O110" s="101"/>
      <c r="P110" s="102"/>
      <c r="Q110" s="103"/>
      <c r="R110" s="277"/>
      <c r="S110" s="1"/>
      <c r="T110" s="2"/>
      <c r="U110" s="104"/>
      <c r="V110" s="105"/>
      <c r="W110" s="106"/>
      <c r="X110" s="107"/>
      <c r="Y110" s="262"/>
      <c r="Z110" s="263"/>
      <c r="AA110" s="111"/>
      <c r="AB110" s="103"/>
      <c r="AC110" s="268"/>
    </row>
    <row r="111" spans="1:29" ht="15.75" customHeight="1">
      <c r="A111" s="272"/>
      <c r="B111" s="92"/>
      <c r="C111" s="260"/>
      <c r="D111" s="261"/>
      <c r="E111" s="93"/>
      <c r="F111" s="94"/>
      <c r="G111" s="95"/>
      <c r="H111" s="113"/>
      <c r="I111" s="97"/>
      <c r="J111" s="98"/>
      <c r="K111" s="99"/>
      <c r="L111" s="114"/>
      <c r="M111" s="98"/>
      <c r="N111" s="99"/>
      <c r="O111" s="101"/>
      <c r="P111" s="102"/>
      <c r="Q111" s="103"/>
      <c r="R111" s="277"/>
      <c r="S111" s="1"/>
      <c r="T111" s="2"/>
      <c r="U111" s="104"/>
      <c r="V111" s="105"/>
      <c r="W111" s="106"/>
      <c r="X111" s="107"/>
      <c r="Y111" s="262"/>
      <c r="Z111" s="263"/>
      <c r="AA111" s="111"/>
      <c r="AB111" s="103"/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07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07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07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07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23"/>
      <c r="X117" s="124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23"/>
      <c r="X118" s="124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23"/>
      <c r="X119" s="124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23"/>
      <c r="X120" s="124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23"/>
      <c r="X121" s="124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89"/>
      <c r="G123" s="136"/>
      <c r="H123" s="91"/>
      <c r="I123" s="137">
        <f t="shared" ref="I123:J123" si="29">AVERAGE(I107:I122)</f>
        <v>3</v>
      </c>
      <c r="J123" s="138">
        <f t="shared" si="29"/>
        <v>3600</v>
      </c>
      <c r="K123" s="139">
        <f t="shared" ref="K123" si="30">J123/I123</f>
        <v>1200</v>
      </c>
      <c r="L123" s="137">
        <f t="shared" ref="L123:M123" si="31">AVERAGE(L107:L122)</f>
        <v>3</v>
      </c>
      <c r="M123" s="138">
        <f t="shared" si="31"/>
        <v>3016.3542949182379</v>
      </c>
      <c r="N123" s="139">
        <f>M123/L123</f>
        <v>1005.4514316394126</v>
      </c>
      <c r="O123" s="140">
        <f>L123-I123</f>
        <v>0</v>
      </c>
      <c r="P123" s="141">
        <f>N123-K123</f>
        <v>-194.54856836058741</v>
      </c>
      <c r="Q123" s="142">
        <f>N123/K123</f>
        <v>0.83787619303284377</v>
      </c>
      <c r="R123" s="278"/>
      <c r="S123" s="143">
        <f>S107</f>
        <v>0.2502314814814815</v>
      </c>
      <c r="T123" s="144">
        <f>INDEX(T107:T122,COUNTA(T107:T122))</f>
        <v>0.45655092592592594</v>
      </c>
      <c r="U123" s="145"/>
      <c r="V123" s="156"/>
      <c r="W123" s="89"/>
      <c r="X123" s="91"/>
      <c r="Y123" s="265"/>
      <c r="Z123" s="266"/>
      <c r="AA123" s="157">
        <f>M123-J123</f>
        <v>-583.64570508176212</v>
      </c>
      <c r="AB123" s="142">
        <f>M123/J123</f>
        <v>0.83787619303284389</v>
      </c>
      <c r="AC123" s="269"/>
    </row>
    <row r="124" spans="1:29" ht="15.75" customHeight="1">
      <c r="A124" s="281" t="s">
        <v>67</v>
      </c>
      <c r="B124" s="108" t="s">
        <v>115</v>
      </c>
      <c r="C124" s="274" t="s">
        <v>126</v>
      </c>
      <c r="D124" s="275"/>
      <c r="E124" s="158">
        <v>30</v>
      </c>
      <c r="F124" s="87">
        <v>4216</v>
      </c>
      <c r="G124" s="159">
        <f t="shared" ref="G124:G126" si="32">E124*F124</f>
        <v>126480</v>
      </c>
      <c r="H124" s="160"/>
      <c r="I124" s="161">
        <v>3</v>
      </c>
      <c r="J124" s="162">
        <v>3000</v>
      </c>
      <c r="K124" s="163">
        <f>J124/I124</f>
        <v>1000</v>
      </c>
      <c r="L124" s="164">
        <v>3</v>
      </c>
      <c r="M124" s="162">
        <f>F124/V124*60</f>
        <v>2590.0341296928345</v>
      </c>
      <c r="N124" s="163">
        <f>M124/L124</f>
        <v>863.34470989761155</v>
      </c>
      <c r="O124" s="165">
        <f>L124-I124</f>
        <v>0</v>
      </c>
      <c r="P124" s="166">
        <f>N124-K124</f>
        <v>-136.65529010238845</v>
      </c>
      <c r="Q124" s="152">
        <f>N124/K124</f>
        <v>0.86334470989761158</v>
      </c>
      <c r="R124" s="276">
        <f>Q140</f>
        <v>0.85921530094020071</v>
      </c>
      <c r="S124" s="167">
        <v>0.2502314814814815</v>
      </c>
      <c r="T124" s="168">
        <v>0.31805555555555554</v>
      </c>
      <c r="U124" s="169"/>
      <c r="V124" s="170">
        <v>97.666666666666615</v>
      </c>
      <c r="W124" s="168"/>
      <c r="X124" s="171"/>
      <c r="Y124" s="279"/>
      <c r="Z124" s="280"/>
      <c r="AA124" s="109">
        <f>M124-J124</f>
        <v>-409.96587030716546</v>
      </c>
      <c r="AB124" s="152">
        <f>M124/J124</f>
        <v>0.86334470989761147</v>
      </c>
      <c r="AC124" s="267">
        <f>AB140</f>
        <v>0.85921530094020071</v>
      </c>
    </row>
    <row r="125" spans="1:29" ht="15.75" customHeight="1">
      <c r="A125" s="282"/>
      <c r="B125" s="92" t="s">
        <v>115</v>
      </c>
      <c r="C125" s="260" t="s">
        <v>125</v>
      </c>
      <c r="D125" s="261"/>
      <c r="E125" s="93">
        <v>25.03</v>
      </c>
      <c r="F125" s="94">
        <v>2210</v>
      </c>
      <c r="G125" s="95">
        <f t="shared" si="32"/>
        <v>55316.3</v>
      </c>
      <c r="H125" s="96"/>
      <c r="I125" s="97">
        <v>4</v>
      </c>
      <c r="J125" s="98">
        <v>3300</v>
      </c>
      <c r="K125" s="99">
        <f t="shared" si="28"/>
        <v>825</v>
      </c>
      <c r="L125" s="100">
        <v>4</v>
      </c>
      <c r="M125" s="98">
        <f>F125/V125*60</f>
        <v>2826.287744227353</v>
      </c>
      <c r="N125" s="99">
        <f>M125/L125</f>
        <v>706.57193605683824</v>
      </c>
      <c r="O125" s="101">
        <f>L125-I125</f>
        <v>0</v>
      </c>
      <c r="P125" s="102">
        <f>N125-K125</f>
        <v>-118.42806394316176</v>
      </c>
      <c r="Q125" s="103">
        <f>N125/K125</f>
        <v>0.85645083158404633</v>
      </c>
      <c r="R125" s="277"/>
      <c r="S125" s="1">
        <v>0.32991898148148147</v>
      </c>
      <c r="T125" s="2">
        <v>0.36249999999999999</v>
      </c>
      <c r="U125" s="104">
        <v>17.083333333333339</v>
      </c>
      <c r="V125" s="105">
        <v>46.916666666666671</v>
      </c>
      <c r="W125" s="106"/>
      <c r="X125" s="113"/>
      <c r="Y125" s="262"/>
      <c r="Z125" s="263"/>
      <c r="AA125" s="111">
        <f>M125-J125</f>
        <v>-473.71225577264704</v>
      </c>
      <c r="AB125" s="103">
        <f>M125/J125</f>
        <v>0.85645083158404633</v>
      </c>
      <c r="AC125" s="268"/>
    </row>
    <row r="126" spans="1:29" ht="15.75" customHeight="1">
      <c r="A126" s="282"/>
      <c r="B126" s="92" t="s">
        <v>115</v>
      </c>
      <c r="C126" s="260" t="s">
        <v>124</v>
      </c>
      <c r="D126" s="261"/>
      <c r="E126" s="93">
        <v>24.83</v>
      </c>
      <c r="F126" s="94">
        <v>2604</v>
      </c>
      <c r="G126" s="95">
        <f t="shared" si="32"/>
        <v>64657.319999999992</v>
      </c>
      <c r="H126" s="96"/>
      <c r="I126" s="97">
        <v>4</v>
      </c>
      <c r="J126" s="98">
        <v>3300</v>
      </c>
      <c r="K126" s="99">
        <f t="shared" si="28"/>
        <v>825</v>
      </c>
      <c r="L126" s="100">
        <v>4</v>
      </c>
      <c r="M126" s="98">
        <f>F126/V126*60</f>
        <v>2832.1450151057393</v>
      </c>
      <c r="N126" s="99">
        <f>M126/L126</f>
        <v>708.03625377643482</v>
      </c>
      <c r="O126" s="101">
        <f>L126-I126</f>
        <v>0</v>
      </c>
      <c r="P126" s="102">
        <f>N126-K126</f>
        <v>-116.96374622356518</v>
      </c>
      <c r="Q126" s="103">
        <f>N126/K126</f>
        <v>0.8582257621532543</v>
      </c>
      <c r="R126" s="277"/>
      <c r="S126" s="1">
        <v>0.37430555555555556</v>
      </c>
      <c r="T126" s="2">
        <v>0.41261574074074076</v>
      </c>
      <c r="U126" s="104">
        <v>17.000000000000021</v>
      </c>
      <c r="V126" s="105">
        <v>55.166666666666686</v>
      </c>
      <c r="W126" s="106"/>
      <c r="X126" s="113"/>
      <c r="Y126" s="262"/>
      <c r="Z126" s="263"/>
      <c r="AA126" s="111">
        <f>M126-J126</f>
        <v>-467.85498489426072</v>
      </c>
      <c r="AB126" s="103">
        <f>M126/J126</f>
        <v>0.8582257621532543</v>
      </c>
      <c r="AC126" s="268"/>
    </row>
    <row r="127" spans="1:29" ht="15.75" customHeight="1">
      <c r="A127" s="282"/>
      <c r="B127" s="92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92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92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4"/>
      <c r="Y129" s="262"/>
      <c r="Z129" s="263"/>
      <c r="AA129" s="111"/>
      <c r="AB129" s="103"/>
      <c r="AC129" s="268"/>
    </row>
    <row r="130" spans="1:29" ht="15.75" customHeight="1">
      <c r="A130" s="282"/>
      <c r="B130" s="92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"/>
      <c r="T130" s="2"/>
      <c r="U130" s="104"/>
      <c r="V130" s="105"/>
      <c r="W130" s="106"/>
      <c r="X130" s="107"/>
      <c r="Y130" s="262"/>
      <c r="Z130" s="263"/>
      <c r="AA130" s="111"/>
      <c r="AB130" s="103"/>
      <c r="AC130" s="268"/>
    </row>
    <row r="131" spans="1:29" ht="15.75" customHeight="1">
      <c r="A131" s="282"/>
      <c r="B131" s="92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"/>
      <c r="T131" s="2"/>
      <c r="U131" s="104"/>
      <c r="V131" s="105"/>
      <c r="W131" s="106"/>
      <c r="X131" s="107"/>
      <c r="Y131" s="262"/>
      <c r="Z131" s="263"/>
      <c r="AA131" s="111"/>
      <c r="AB131" s="103"/>
      <c r="AC131" s="268"/>
    </row>
    <row r="132" spans="1:29" ht="15.75" customHeight="1">
      <c r="A132" s="282"/>
      <c r="B132" s="92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"/>
      <c r="T132" s="2"/>
      <c r="U132" s="104"/>
      <c r="V132" s="105"/>
      <c r="W132" s="123"/>
      <c r="X132" s="124"/>
      <c r="Y132" s="262"/>
      <c r="Z132" s="263"/>
      <c r="AA132" s="111"/>
      <c r="AB132" s="103"/>
      <c r="AC132" s="268"/>
    </row>
    <row r="133" spans="1:29" ht="15.75" customHeight="1">
      <c r="A133" s="282"/>
      <c r="B133" s="92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"/>
      <c r="T133" s="2"/>
      <c r="U133" s="104"/>
      <c r="V133" s="105"/>
      <c r="W133" s="123"/>
      <c r="X133" s="124"/>
      <c r="Y133" s="262"/>
      <c r="Z133" s="263"/>
      <c r="AA133" s="111"/>
      <c r="AB133" s="103"/>
      <c r="AC133" s="268"/>
    </row>
    <row r="134" spans="1:29" ht="15.75" customHeight="1">
      <c r="A134" s="282"/>
      <c r="B134" s="92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"/>
      <c r="T134" s="2"/>
      <c r="U134" s="104"/>
      <c r="V134" s="105"/>
      <c r="W134" s="123"/>
      <c r="X134" s="124"/>
      <c r="Y134" s="262"/>
      <c r="Z134" s="263"/>
      <c r="AA134" s="111"/>
      <c r="AB134" s="103"/>
      <c r="AC134" s="268"/>
    </row>
    <row r="135" spans="1:29" ht="15.75" customHeight="1">
      <c r="A135" s="282"/>
      <c r="B135" s="92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"/>
      <c r="T135" s="2"/>
      <c r="U135" s="104"/>
      <c r="V135" s="105"/>
      <c r="W135" s="123"/>
      <c r="X135" s="124"/>
      <c r="Y135" s="262"/>
      <c r="Z135" s="263"/>
      <c r="AA135" s="111"/>
      <c r="AB135" s="103"/>
      <c r="AC135" s="268"/>
    </row>
    <row r="136" spans="1:29" ht="15.75" customHeight="1">
      <c r="A136" s="282"/>
      <c r="B136" s="92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"/>
      <c r="T136" s="2"/>
      <c r="U136" s="104"/>
      <c r="V136" s="105"/>
      <c r="W136" s="123"/>
      <c r="X136" s="124"/>
      <c r="Y136" s="262"/>
      <c r="Z136" s="263"/>
      <c r="AA136" s="111"/>
      <c r="AB136" s="103"/>
      <c r="AC136" s="268"/>
    </row>
    <row r="137" spans="1:29" ht="15.75" customHeight="1">
      <c r="A137" s="282"/>
      <c r="B137" s="92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"/>
      <c r="T137" s="2"/>
      <c r="U137" s="104"/>
      <c r="V137" s="105"/>
      <c r="W137" s="123"/>
      <c r="X137" s="124"/>
      <c r="Y137" s="262"/>
      <c r="Z137" s="263"/>
      <c r="AA137" s="111"/>
      <c r="AB137" s="103"/>
      <c r="AC137" s="268"/>
    </row>
    <row r="138" spans="1:29" ht="15.75" customHeight="1">
      <c r="A138" s="282"/>
      <c r="B138" s="92"/>
      <c r="C138" s="260"/>
      <c r="D138" s="261"/>
      <c r="E138" s="93"/>
      <c r="F138" s="94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"/>
      <c r="T138" s="2"/>
      <c r="U138" s="104"/>
      <c r="V138" s="105"/>
      <c r="W138" s="123"/>
      <c r="X138" s="124"/>
      <c r="Y138" s="262"/>
      <c r="Z138" s="263"/>
      <c r="AA138" s="111"/>
      <c r="AB138" s="103"/>
      <c r="AC138" s="268"/>
    </row>
    <row r="139" spans="1:29" ht="15.75" customHeight="1">
      <c r="A139" s="282"/>
      <c r="B139" s="92"/>
      <c r="C139" s="260"/>
      <c r="D139" s="261"/>
      <c r="E139" s="172"/>
      <c r="F139" s="94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33">AVERAGE(I124:I139)</f>
        <v>3.6666666666666665</v>
      </c>
      <c r="J140" s="138">
        <f t="shared" si="33"/>
        <v>3200</v>
      </c>
      <c r="K140" s="139">
        <f t="shared" ref="K140" si="34">J140/I140</f>
        <v>872.72727272727275</v>
      </c>
      <c r="L140" s="137">
        <f t="shared" ref="L140:M140" si="35">AVERAGE(L124:L139)</f>
        <v>3.6666666666666665</v>
      </c>
      <c r="M140" s="138">
        <f t="shared" si="35"/>
        <v>2749.4889630086423</v>
      </c>
      <c r="N140" s="139">
        <f>M140/L140</f>
        <v>749.86062627508431</v>
      </c>
      <c r="O140" s="140">
        <f>L140-I140</f>
        <v>0</v>
      </c>
      <c r="P140" s="141">
        <f>N140-K140</f>
        <v>-122.86664645218843</v>
      </c>
      <c r="Q140" s="142">
        <f>N140/K140</f>
        <v>0.85921530094020071</v>
      </c>
      <c r="R140" s="278"/>
      <c r="S140" s="143">
        <f>S124</f>
        <v>0.2502314814814815</v>
      </c>
      <c r="T140" s="144">
        <f>INDEX(T124:T139,COUNTA(T124:T139))</f>
        <v>0.41261574074074076</v>
      </c>
      <c r="U140" s="145"/>
      <c r="V140" s="156"/>
      <c r="W140" s="135"/>
      <c r="X140" s="139"/>
      <c r="Y140" s="265"/>
      <c r="Z140" s="266"/>
      <c r="AA140" s="157">
        <f>M140-J140</f>
        <v>-450.51103699135774</v>
      </c>
      <c r="AB140" s="142">
        <f>M140/J140</f>
        <v>0.85921530094020071</v>
      </c>
      <c r="AC140" s="269"/>
    </row>
    <row r="141" spans="1:29" ht="15.75" customHeight="1">
      <c r="A141" s="270" t="s">
        <v>127</v>
      </c>
      <c r="B141" s="108" t="s">
        <v>104</v>
      </c>
      <c r="C141" s="274" t="s">
        <v>129</v>
      </c>
      <c r="D141" s="275"/>
      <c r="E141" s="158">
        <v>29.52</v>
      </c>
      <c r="F141" s="87">
        <v>2463</v>
      </c>
      <c r="G141" s="159">
        <f t="shared" ref="G141:G144" si="36">E141*F141</f>
        <v>72707.759999999995</v>
      </c>
      <c r="H141" s="160"/>
      <c r="I141" s="161">
        <v>17</v>
      </c>
      <c r="J141" s="162">
        <v>3273</v>
      </c>
      <c r="K141" s="163">
        <f>J141/I141</f>
        <v>192.52941176470588</v>
      </c>
      <c r="L141" s="164">
        <v>17</v>
      </c>
      <c r="M141" s="162">
        <f>F141/V141*60</f>
        <v>2804.1745730550238</v>
      </c>
      <c r="N141" s="163">
        <f>M141/L141</f>
        <v>164.95144547382492</v>
      </c>
      <c r="O141" s="165">
        <f>L141-I141</f>
        <v>0</v>
      </c>
      <c r="P141" s="166">
        <f>N141-K141</f>
        <v>-27.577966290880966</v>
      </c>
      <c r="Q141" s="152">
        <f>N141/K141</f>
        <v>0.85675972290101543</v>
      </c>
      <c r="R141" s="276">
        <f>Q157</f>
        <v>0.85477802296899386</v>
      </c>
      <c r="S141" s="167">
        <v>0.70854166666666663</v>
      </c>
      <c r="T141" s="168">
        <v>0.74513888888888891</v>
      </c>
      <c r="U141" s="169"/>
      <c r="V141" s="170">
        <v>52.700000000000088</v>
      </c>
      <c r="W141" s="168"/>
      <c r="X141" s="171"/>
      <c r="Y141" s="279"/>
      <c r="Z141" s="280"/>
      <c r="AA141" s="109">
        <f>M141-J141</f>
        <v>-468.82542694497624</v>
      </c>
      <c r="AB141" s="152">
        <f>M141/J141</f>
        <v>0.85675972290101554</v>
      </c>
      <c r="AC141" s="267">
        <f>AB157</f>
        <v>0.85477802296899386</v>
      </c>
    </row>
    <row r="142" spans="1:29" ht="15.75" customHeight="1">
      <c r="A142" s="271"/>
      <c r="B142" s="92" t="s">
        <v>104</v>
      </c>
      <c r="C142" s="260" t="s">
        <v>130</v>
      </c>
      <c r="D142" s="261"/>
      <c r="E142" s="93">
        <v>29.85</v>
      </c>
      <c r="F142" s="94">
        <v>2486</v>
      </c>
      <c r="G142" s="95">
        <f t="shared" si="36"/>
        <v>74207.100000000006</v>
      </c>
      <c r="H142" s="96"/>
      <c r="I142" s="97">
        <v>17</v>
      </c>
      <c r="J142" s="98">
        <v>3273</v>
      </c>
      <c r="K142" s="99">
        <f t="shared" si="28"/>
        <v>192.52941176470588</v>
      </c>
      <c r="L142" s="100">
        <v>17</v>
      </c>
      <c r="M142" s="98">
        <f>F142/V142*60</f>
        <v>2803.7593984962405</v>
      </c>
      <c r="N142" s="99">
        <f>M142/L142</f>
        <v>164.92702344095531</v>
      </c>
      <c r="O142" s="101">
        <f>L142-I142</f>
        <v>0</v>
      </c>
      <c r="P142" s="102">
        <f>N142-K142</f>
        <v>-27.602388323750574</v>
      </c>
      <c r="Q142" s="103">
        <f>N142/K142</f>
        <v>0.85663287457874737</v>
      </c>
      <c r="R142" s="277"/>
      <c r="S142" s="1">
        <v>0.74861111111111112</v>
      </c>
      <c r="T142" s="2">
        <v>0.78555555555555556</v>
      </c>
      <c r="U142" s="104">
        <v>4.9999999999999822</v>
      </c>
      <c r="V142" s="105">
        <v>53.2</v>
      </c>
      <c r="W142" s="106"/>
      <c r="X142" s="113"/>
      <c r="Y142" s="262"/>
      <c r="Z142" s="263"/>
      <c r="AA142" s="111">
        <f>M142-J142</f>
        <v>-469.24060150375954</v>
      </c>
      <c r="AB142" s="103">
        <f>M142/J142</f>
        <v>0.85663287457874748</v>
      </c>
      <c r="AC142" s="268"/>
    </row>
    <row r="143" spans="1:29" ht="15.75" customHeight="1">
      <c r="A143" s="271"/>
      <c r="B143" s="92" t="s">
        <v>115</v>
      </c>
      <c r="C143" s="260" t="s">
        <v>131</v>
      </c>
      <c r="D143" s="261"/>
      <c r="E143" s="93">
        <v>28.57</v>
      </c>
      <c r="F143" s="94">
        <v>1801</v>
      </c>
      <c r="G143" s="95">
        <f t="shared" si="36"/>
        <v>51454.57</v>
      </c>
      <c r="H143" s="96"/>
      <c r="I143" s="97">
        <v>13</v>
      </c>
      <c r="J143" s="98">
        <v>3600</v>
      </c>
      <c r="K143" s="99">
        <f t="shared" si="28"/>
        <v>276.92307692307691</v>
      </c>
      <c r="L143" s="100">
        <v>13</v>
      </c>
      <c r="M143" s="98">
        <f>F143/V143*60</f>
        <v>3058.3018867924543</v>
      </c>
      <c r="N143" s="99">
        <f>M143/L143</f>
        <v>235.25399129172726</v>
      </c>
      <c r="O143" s="101">
        <f>L143-I143</f>
        <v>0</v>
      </c>
      <c r="P143" s="102">
        <f>N143-K143</f>
        <v>-41.669085631349645</v>
      </c>
      <c r="Q143" s="103">
        <f>N143/K143</f>
        <v>0.84952830188679296</v>
      </c>
      <c r="R143" s="277"/>
      <c r="S143" s="1">
        <v>0.78888888888888886</v>
      </c>
      <c r="T143" s="2">
        <v>0.81342592592592589</v>
      </c>
      <c r="U143" s="104">
        <v>4.799999999999951</v>
      </c>
      <c r="V143" s="105">
        <v>35.333333333333314</v>
      </c>
      <c r="W143" s="106"/>
      <c r="X143" s="113"/>
      <c r="Y143" s="262"/>
      <c r="Z143" s="263"/>
      <c r="AA143" s="111">
        <f>M143-J143</f>
        <v>-541.6981132075457</v>
      </c>
      <c r="AB143" s="103">
        <f>M143/J143</f>
        <v>0.84952830188679285</v>
      </c>
      <c r="AC143" s="268"/>
    </row>
    <row r="144" spans="1:29" ht="15.75" customHeight="1">
      <c r="A144" s="271"/>
      <c r="B144" s="92" t="s">
        <v>104</v>
      </c>
      <c r="C144" s="260" t="s">
        <v>128</v>
      </c>
      <c r="D144" s="261"/>
      <c r="E144" s="93">
        <v>25.64</v>
      </c>
      <c r="F144" s="94">
        <v>2440</v>
      </c>
      <c r="G144" s="95">
        <f t="shared" si="36"/>
        <v>62561.599999999999</v>
      </c>
      <c r="H144" s="96"/>
      <c r="I144" s="97">
        <v>11</v>
      </c>
      <c r="J144" s="98">
        <v>3000</v>
      </c>
      <c r="K144" s="99">
        <f t="shared" si="28"/>
        <v>272.72727272727275</v>
      </c>
      <c r="L144" s="100">
        <v>11</v>
      </c>
      <c r="M144" s="98">
        <f>F144/V144*60</f>
        <v>2570.6760316066752</v>
      </c>
      <c r="N144" s="99">
        <f>M144/L144</f>
        <v>233.6978210551523</v>
      </c>
      <c r="O144" s="101">
        <f>L144-I144</f>
        <v>0</v>
      </c>
      <c r="P144" s="102">
        <f>N144-K144</f>
        <v>-39.029451672120445</v>
      </c>
      <c r="Q144" s="103">
        <f>N144/K144</f>
        <v>0.85689201053555841</v>
      </c>
      <c r="R144" s="277"/>
      <c r="S144" s="1">
        <v>0.81670138888888888</v>
      </c>
      <c r="T144" s="2">
        <v>0.85624999999999996</v>
      </c>
      <c r="U144" s="104">
        <v>4.7166666666667112</v>
      </c>
      <c r="V144" s="105">
        <v>56.949999999999946</v>
      </c>
      <c r="W144" s="106"/>
      <c r="X144" s="107"/>
      <c r="Y144" s="262"/>
      <c r="Z144" s="263"/>
      <c r="AA144" s="111">
        <f>M144-J144</f>
        <v>-429.32396839332478</v>
      </c>
      <c r="AB144" s="103">
        <f>M144/J144</f>
        <v>0.85689201053555841</v>
      </c>
      <c r="AC144" s="268"/>
    </row>
    <row r="145" spans="1:29" ht="15.75" customHeight="1">
      <c r="A145" s="272"/>
      <c r="B145" s="92"/>
      <c r="C145" s="260"/>
      <c r="D145" s="261"/>
      <c r="E145" s="93"/>
      <c r="F145" s="9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68"/>
    </row>
    <row r="146" spans="1:29" ht="15.75" customHeight="1">
      <c r="A146" s="272"/>
      <c r="B146" s="92"/>
      <c r="C146" s="260"/>
      <c r="D146" s="261"/>
      <c r="E146" s="93"/>
      <c r="F146" s="9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4"/>
      <c r="Y146" s="262"/>
      <c r="Z146" s="263"/>
      <c r="AA146" s="111"/>
      <c r="AB146" s="103"/>
      <c r="AC146" s="268"/>
    </row>
    <row r="147" spans="1:29" ht="15.75" customHeight="1">
      <c r="A147" s="272"/>
      <c r="B147" s="92"/>
      <c r="C147" s="260"/>
      <c r="D147" s="261"/>
      <c r="E147" s="93"/>
      <c r="F147" s="9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68"/>
    </row>
    <row r="148" spans="1:29" ht="15.75" customHeight="1">
      <c r="A148" s="272"/>
      <c r="B148" s="92"/>
      <c r="C148" s="260"/>
      <c r="D148" s="261"/>
      <c r="E148" s="93"/>
      <c r="F148" s="9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68"/>
    </row>
    <row r="149" spans="1:29" ht="15.75" customHeight="1">
      <c r="A149" s="272"/>
      <c r="B149" s="92"/>
      <c r="C149" s="260"/>
      <c r="D149" s="261"/>
      <c r="E149" s="93"/>
      <c r="F149" s="9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23"/>
      <c r="X149" s="124"/>
      <c r="Y149" s="262"/>
      <c r="Z149" s="263"/>
      <c r="AA149" s="111"/>
      <c r="AB149" s="103"/>
      <c r="AC149" s="268"/>
    </row>
    <row r="150" spans="1:29" ht="15.75" customHeight="1">
      <c r="A150" s="272"/>
      <c r="B150" s="92"/>
      <c r="C150" s="260"/>
      <c r="D150" s="261"/>
      <c r="E150" s="93"/>
      <c r="F150" s="9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23"/>
      <c r="X150" s="124"/>
      <c r="Y150" s="262"/>
      <c r="Z150" s="263"/>
      <c r="AA150" s="111"/>
      <c r="AB150" s="103"/>
      <c r="AC150" s="268"/>
    </row>
    <row r="151" spans="1:29" ht="15.75" customHeight="1">
      <c r="A151" s="272"/>
      <c r="B151" s="92"/>
      <c r="C151" s="260"/>
      <c r="D151" s="261"/>
      <c r="E151" s="93"/>
      <c r="F151" s="9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23"/>
      <c r="X151" s="124"/>
      <c r="Y151" s="262"/>
      <c r="Z151" s="263"/>
      <c r="AA151" s="111"/>
      <c r="AB151" s="103"/>
      <c r="AC151" s="268"/>
    </row>
    <row r="152" spans="1:29" ht="15.75" customHeight="1">
      <c r="A152" s="272"/>
      <c r="B152" s="92"/>
      <c r="C152" s="260"/>
      <c r="D152" s="261"/>
      <c r="E152" s="93"/>
      <c r="F152" s="9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23"/>
      <c r="X152" s="124"/>
      <c r="Y152" s="262"/>
      <c r="Z152" s="263"/>
      <c r="AA152" s="111"/>
      <c r="AB152" s="103"/>
      <c r="AC152" s="268"/>
    </row>
    <row r="153" spans="1:29" ht="15.75" customHeight="1">
      <c r="A153" s="272"/>
      <c r="B153" s="92"/>
      <c r="C153" s="260"/>
      <c r="D153" s="261"/>
      <c r="E153" s="93"/>
      <c r="F153" s="9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23"/>
      <c r="X153" s="124"/>
      <c r="Y153" s="262"/>
      <c r="Z153" s="263"/>
      <c r="AA153" s="111"/>
      <c r="AB153" s="103"/>
      <c r="AC153" s="268"/>
    </row>
    <row r="154" spans="1:29" ht="15.75" customHeight="1">
      <c r="A154" s="272"/>
      <c r="B154" s="92"/>
      <c r="C154" s="260"/>
      <c r="D154" s="261"/>
      <c r="E154" s="93"/>
      <c r="F154" s="9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23"/>
      <c r="X154" s="124"/>
      <c r="Y154" s="262"/>
      <c r="Z154" s="263"/>
      <c r="AA154" s="111"/>
      <c r="AB154" s="103"/>
      <c r="AC154" s="268"/>
    </row>
    <row r="155" spans="1:29" ht="15.75" customHeight="1">
      <c r="A155" s="272"/>
      <c r="B155" s="92"/>
      <c r="C155" s="260"/>
      <c r="D155" s="261"/>
      <c r="E155" s="93"/>
      <c r="F155" s="9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23"/>
      <c r="X155" s="124"/>
      <c r="Y155" s="262"/>
      <c r="Z155" s="263"/>
      <c r="AA155" s="111"/>
      <c r="AB155" s="103"/>
      <c r="AC155" s="268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17"/>
      <c r="T156" s="118"/>
      <c r="U156" s="129"/>
      <c r="V156" s="130"/>
      <c r="W156" s="123"/>
      <c r="X156" s="124"/>
      <c r="Y156" s="262"/>
      <c r="Z156" s="263"/>
      <c r="AA156" s="155"/>
      <c r="AB156" s="122"/>
      <c r="AC156" s="268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37">AVERAGE(I141:I156)</f>
        <v>14.5</v>
      </c>
      <c r="J157" s="138">
        <f t="shared" si="37"/>
        <v>3286.5</v>
      </c>
      <c r="K157" s="139">
        <f t="shared" ref="K157" si="38">J157/I157</f>
        <v>226.65517241379311</v>
      </c>
      <c r="L157" s="137">
        <f t="shared" ref="L157:M157" si="39">AVERAGE(L141:L156)</f>
        <v>14.5</v>
      </c>
      <c r="M157" s="138">
        <f t="shared" si="39"/>
        <v>2809.2279724875984</v>
      </c>
      <c r="N157" s="139">
        <f>M157/L157</f>
        <v>193.73986017155852</v>
      </c>
      <c r="O157" s="140">
        <f>L157-I157</f>
        <v>0</v>
      </c>
      <c r="P157" s="141">
        <f>N157-K157</f>
        <v>-32.915312242234592</v>
      </c>
      <c r="Q157" s="142">
        <f>N157/K157</f>
        <v>0.85477802296899386</v>
      </c>
      <c r="R157" s="278"/>
      <c r="S157" s="143">
        <f>S141</f>
        <v>0.70854166666666663</v>
      </c>
      <c r="T157" s="144">
        <f>INDEX(T141:T156,COUNTA(T141:T156))</f>
        <v>0.85624999999999996</v>
      </c>
      <c r="U157" s="145"/>
      <c r="V157" s="156"/>
      <c r="W157" s="135"/>
      <c r="X157" s="139"/>
      <c r="Y157" s="265"/>
      <c r="Z157" s="266"/>
      <c r="AA157" s="157">
        <f>M157-J157</f>
        <v>-477.27202751240156</v>
      </c>
      <c r="AB157" s="142">
        <f>M157/J157</f>
        <v>0.85477802296899386</v>
      </c>
      <c r="AC157" s="269"/>
    </row>
    <row r="158" spans="1:29" ht="15.75" customHeight="1">
      <c r="A158" s="281" t="s">
        <v>132</v>
      </c>
      <c r="B158" s="108" t="s">
        <v>115</v>
      </c>
      <c r="C158" s="274" t="s">
        <v>133</v>
      </c>
      <c r="D158" s="275"/>
      <c r="E158" s="158">
        <v>14.03</v>
      </c>
      <c r="F158" s="87">
        <v>10326</v>
      </c>
      <c r="G158" s="159">
        <f t="shared" ref="G158" si="40">E158*F158</f>
        <v>144873.78</v>
      </c>
      <c r="H158" s="160"/>
      <c r="I158" s="161">
        <v>4</v>
      </c>
      <c r="J158" s="162">
        <v>2700</v>
      </c>
      <c r="K158" s="163">
        <f>J158/I158</f>
        <v>675</v>
      </c>
      <c r="L158" s="164">
        <v>4</v>
      </c>
      <c r="M158" s="162">
        <f>F158/V158*60</f>
        <v>2403.7245392822506</v>
      </c>
      <c r="N158" s="163">
        <f>M158/L158</f>
        <v>600.93113482056265</v>
      </c>
      <c r="O158" s="165">
        <f>L158-I158</f>
        <v>0</v>
      </c>
      <c r="P158" s="166">
        <f>N158-K158</f>
        <v>-74.068865179437353</v>
      </c>
      <c r="Q158" s="152">
        <f>N158/K158</f>
        <v>0.89026834788231501</v>
      </c>
      <c r="R158" s="276">
        <f>Q174</f>
        <v>0.89026834788231501</v>
      </c>
      <c r="S158" s="167">
        <v>0.7085069444444444</v>
      </c>
      <c r="T158" s="168">
        <v>0.88749999999999996</v>
      </c>
      <c r="U158" s="169"/>
      <c r="V158" s="170">
        <v>257.75</v>
      </c>
      <c r="W158" s="168"/>
      <c r="X158" s="171"/>
      <c r="Y158" s="279"/>
      <c r="Z158" s="280"/>
      <c r="AA158" s="109">
        <f>M158-J158</f>
        <v>-296.27546071774941</v>
      </c>
      <c r="AB158" s="152">
        <f>M158/J158</f>
        <v>0.89026834788231501</v>
      </c>
      <c r="AC158" s="267">
        <f>AB174</f>
        <v>0.89026834788231501</v>
      </c>
    </row>
    <row r="159" spans="1:29" ht="15.75" customHeight="1">
      <c r="A159" s="282"/>
      <c r="B159" s="92"/>
      <c r="C159" s="260"/>
      <c r="D159" s="261"/>
      <c r="E159" s="93"/>
      <c r="F159" s="94"/>
      <c r="G159" s="95"/>
      <c r="H159" s="96"/>
      <c r="I159" s="97"/>
      <c r="J159" s="98"/>
      <c r="K159" s="99"/>
      <c r="L159" s="100"/>
      <c r="M159" s="98"/>
      <c r="N159" s="99"/>
      <c r="O159" s="101"/>
      <c r="P159" s="102"/>
      <c r="Q159" s="103"/>
      <c r="R159" s="277"/>
      <c r="S159" s="1"/>
      <c r="T159" s="2"/>
      <c r="U159" s="104"/>
      <c r="V159" s="105"/>
      <c r="W159" s="106"/>
      <c r="X159" s="107"/>
      <c r="Y159" s="262"/>
      <c r="Z159" s="263"/>
      <c r="AA159" s="111"/>
      <c r="AB159" s="103"/>
      <c r="AC159" s="268"/>
    </row>
    <row r="160" spans="1:29" ht="15.75" customHeight="1">
      <c r="A160" s="282"/>
      <c r="B160" s="92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13"/>
      <c r="Y160" s="262"/>
      <c r="Z160" s="263"/>
      <c r="AA160" s="111"/>
      <c r="AB160" s="103"/>
      <c r="AC160" s="268"/>
    </row>
    <row r="161" spans="1:29" ht="15.75" customHeight="1">
      <c r="A161" s="282"/>
      <c r="B161" s="92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13"/>
      <c r="Y161" s="262"/>
      <c r="Z161" s="263"/>
      <c r="AA161" s="111"/>
      <c r="AB161" s="103"/>
      <c r="AC161" s="268"/>
    </row>
    <row r="162" spans="1:29" ht="15.75" customHeight="1">
      <c r="A162" s="282"/>
      <c r="B162" s="92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13"/>
      <c r="Y162" s="262"/>
      <c r="Z162" s="263"/>
      <c r="AA162" s="111"/>
      <c r="AB162" s="103"/>
      <c r="AC162" s="268"/>
    </row>
    <row r="163" spans="1:29" ht="15.75" customHeight="1">
      <c r="A163" s="282"/>
      <c r="B163" s="92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13"/>
      <c r="Y163" s="262"/>
      <c r="Z163" s="263"/>
      <c r="AA163" s="111"/>
      <c r="AB163" s="103"/>
      <c r="AC163" s="268"/>
    </row>
    <row r="164" spans="1:29" ht="15.75" customHeight="1">
      <c r="A164" s="282"/>
      <c r="B164" s="92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"/>
      <c r="T164" s="2"/>
      <c r="U164" s="104"/>
      <c r="V164" s="105"/>
      <c r="W164" s="106"/>
      <c r="X164" s="113"/>
      <c r="Y164" s="262"/>
      <c r="Z164" s="263"/>
      <c r="AA164" s="111"/>
      <c r="AB164" s="103"/>
      <c r="AC164" s="268"/>
    </row>
    <row r="165" spans="1:29" ht="15.75" customHeight="1">
      <c r="A165" s="282"/>
      <c r="B165" s="92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"/>
      <c r="T165" s="2"/>
      <c r="U165" s="104"/>
      <c r="V165" s="105"/>
      <c r="W165" s="106"/>
      <c r="X165" s="113"/>
      <c r="Y165" s="262"/>
      <c r="Z165" s="263"/>
      <c r="AA165" s="111"/>
      <c r="AB165" s="103"/>
      <c r="AC165" s="268"/>
    </row>
    <row r="166" spans="1:29" ht="15.75" customHeight="1">
      <c r="A166" s="282"/>
      <c r="B166" s="92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"/>
      <c r="T166" s="2"/>
      <c r="U166" s="104"/>
      <c r="V166" s="105"/>
      <c r="W166" s="106"/>
      <c r="X166" s="113"/>
      <c r="Y166" s="262"/>
      <c r="Z166" s="263"/>
      <c r="AA166" s="111"/>
      <c r="AB166" s="103"/>
      <c r="AC166" s="268"/>
    </row>
    <row r="167" spans="1:29" ht="15.75" customHeight="1">
      <c r="A167" s="282"/>
      <c r="B167" s="92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"/>
      <c r="T167" s="2"/>
      <c r="U167" s="104"/>
      <c r="V167" s="105"/>
      <c r="W167" s="106"/>
      <c r="X167" s="113"/>
      <c r="Y167" s="262"/>
      <c r="Z167" s="263"/>
      <c r="AA167" s="111"/>
      <c r="AB167" s="103"/>
      <c r="AC167" s="268"/>
    </row>
    <row r="168" spans="1:29" ht="15.75" customHeight="1">
      <c r="A168" s="282"/>
      <c r="B168" s="92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"/>
      <c r="T168" s="2"/>
      <c r="U168" s="104"/>
      <c r="V168" s="105"/>
      <c r="W168" s="106"/>
      <c r="X168" s="113"/>
      <c r="Y168" s="262"/>
      <c r="Z168" s="263"/>
      <c r="AA168" s="111"/>
      <c r="AB168" s="103"/>
      <c r="AC168" s="268"/>
    </row>
    <row r="169" spans="1:29" ht="15.75" customHeight="1">
      <c r="A169" s="282"/>
      <c r="B169" s="92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"/>
      <c r="T169" s="2"/>
      <c r="U169" s="104"/>
      <c r="V169" s="105"/>
      <c r="W169" s="106"/>
      <c r="X169" s="113"/>
      <c r="Y169" s="262"/>
      <c r="Z169" s="263"/>
      <c r="AA169" s="111"/>
      <c r="AB169" s="103"/>
      <c r="AC169" s="268"/>
    </row>
    <row r="170" spans="1:29" ht="15.75" customHeight="1">
      <c r="A170" s="282"/>
      <c r="B170" s="92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"/>
      <c r="T170" s="2"/>
      <c r="U170" s="104"/>
      <c r="V170" s="105"/>
      <c r="W170" s="106"/>
      <c r="X170" s="113"/>
      <c r="Y170" s="262"/>
      <c r="Z170" s="263"/>
      <c r="AA170" s="111"/>
      <c r="AB170" s="103"/>
      <c r="AC170" s="268"/>
    </row>
    <row r="171" spans="1:29" ht="15.75" customHeight="1">
      <c r="A171" s="282"/>
      <c r="B171" s="92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"/>
      <c r="T171" s="2"/>
      <c r="U171" s="104"/>
      <c r="V171" s="105"/>
      <c r="W171" s="106"/>
      <c r="X171" s="113"/>
      <c r="Y171" s="262"/>
      <c r="Z171" s="263"/>
      <c r="AA171" s="111"/>
      <c r="AB171" s="103"/>
      <c r="AC171" s="268"/>
    </row>
    <row r="172" spans="1:29" ht="15.75" customHeight="1">
      <c r="A172" s="282"/>
      <c r="B172" s="92"/>
      <c r="C172" s="260"/>
      <c r="D172" s="261"/>
      <c r="E172" s="93"/>
      <c r="F172" s="94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"/>
      <c r="T172" s="2"/>
      <c r="U172" s="104"/>
      <c r="V172" s="105"/>
      <c r="W172" s="106"/>
      <c r="X172" s="113"/>
      <c r="Y172" s="262"/>
      <c r="Z172" s="263"/>
      <c r="AA172" s="111"/>
      <c r="AB172" s="103"/>
      <c r="AC172" s="268"/>
    </row>
    <row r="173" spans="1:29" ht="15.75" customHeight="1">
      <c r="A173" s="282"/>
      <c r="B173" s="92"/>
      <c r="C173" s="260"/>
      <c r="D173" s="261"/>
      <c r="E173" s="172"/>
      <c r="F173" s="94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41">AVERAGE(I158:I173)</f>
        <v>4</v>
      </c>
      <c r="J174" s="138">
        <f t="shared" si="41"/>
        <v>2700</v>
      </c>
      <c r="K174" s="139">
        <f t="shared" ref="K174" si="42">J174/I174</f>
        <v>675</v>
      </c>
      <c r="L174" s="137">
        <f t="shared" ref="L174:M174" si="43">AVERAGE(L158:L173)</f>
        <v>4</v>
      </c>
      <c r="M174" s="138">
        <f t="shared" si="43"/>
        <v>2403.7245392822506</v>
      </c>
      <c r="N174" s="139">
        <f t="shared" ref="N174:N179" si="44">M174/L174</f>
        <v>600.93113482056265</v>
      </c>
      <c r="O174" s="140">
        <f t="shared" ref="O174:O179" si="45">L174-I174</f>
        <v>0</v>
      </c>
      <c r="P174" s="141">
        <f t="shared" ref="P174:P179" si="46">N174-K174</f>
        <v>-74.068865179437353</v>
      </c>
      <c r="Q174" s="142">
        <f t="shared" ref="Q174:Q179" si="47">N174/K174</f>
        <v>0.89026834788231501</v>
      </c>
      <c r="R174" s="278"/>
      <c r="S174" s="143">
        <f>S158</f>
        <v>0.7085069444444444</v>
      </c>
      <c r="T174" s="144">
        <f>INDEX(T158:T173,COUNTA(T158:T173))</f>
        <v>0.88749999999999996</v>
      </c>
      <c r="U174" s="145"/>
      <c r="V174" s="156"/>
      <c r="W174" s="135"/>
      <c r="X174" s="139"/>
      <c r="Y174" s="265"/>
      <c r="Z174" s="266"/>
      <c r="AA174" s="157">
        <f t="shared" ref="AA174:AA179" si="48">M174-J174</f>
        <v>-296.27546071774941</v>
      </c>
      <c r="AB174" s="142">
        <f t="shared" ref="AB174:AB179" si="49">M174/J174</f>
        <v>0.89026834788231501</v>
      </c>
      <c r="AC174" s="269"/>
    </row>
    <row r="175" spans="1:29" ht="15.75" customHeight="1">
      <c r="A175" s="270" t="s">
        <v>134</v>
      </c>
      <c r="B175" s="108" t="s">
        <v>115</v>
      </c>
      <c r="C175" s="274" t="s">
        <v>136</v>
      </c>
      <c r="D175" s="275"/>
      <c r="E175" s="158">
        <v>27.58</v>
      </c>
      <c r="F175" s="87">
        <v>1558</v>
      </c>
      <c r="G175" s="159">
        <f t="shared" ref="G175:G179" si="50">E175*F175</f>
        <v>42969.64</v>
      </c>
      <c r="H175" s="160"/>
      <c r="I175" s="161">
        <v>4</v>
      </c>
      <c r="J175" s="162">
        <v>3000</v>
      </c>
      <c r="K175" s="163">
        <f>J175/I175</f>
        <v>750</v>
      </c>
      <c r="L175" s="164">
        <v>4</v>
      </c>
      <c r="M175" s="162">
        <f>F175/V175*60</f>
        <v>2535.6238698010884</v>
      </c>
      <c r="N175" s="163">
        <f t="shared" si="44"/>
        <v>633.9059674502721</v>
      </c>
      <c r="O175" s="165">
        <f t="shared" si="45"/>
        <v>0</v>
      </c>
      <c r="P175" s="166">
        <f t="shared" si="46"/>
        <v>-116.0940325497279</v>
      </c>
      <c r="Q175" s="152">
        <f t="shared" si="47"/>
        <v>0.84520795660036285</v>
      </c>
      <c r="R175" s="276">
        <f>Q191</f>
        <v>0.85448161243558407</v>
      </c>
      <c r="S175" s="167">
        <v>0.7084259259259259</v>
      </c>
      <c r="T175" s="168">
        <v>0.73402777777777772</v>
      </c>
      <c r="U175" s="169"/>
      <c r="V175" s="170">
        <v>36.866666666666617</v>
      </c>
      <c r="W175" s="173"/>
      <c r="X175" s="151"/>
      <c r="Y175" s="279"/>
      <c r="Z175" s="280"/>
      <c r="AA175" s="109">
        <f t="shared" si="48"/>
        <v>-464.3761301989116</v>
      </c>
      <c r="AB175" s="152">
        <f t="shared" si="49"/>
        <v>0.84520795660036285</v>
      </c>
      <c r="AC175" s="267">
        <f>AB191</f>
        <v>0.85448161243558407</v>
      </c>
    </row>
    <row r="176" spans="1:29" ht="15.75" customHeight="1">
      <c r="A176" s="271"/>
      <c r="B176" s="92" t="s">
        <v>115</v>
      </c>
      <c r="C176" s="260" t="s">
        <v>135</v>
      </c>
      <c r="D176" s="261"/>
      <c r="E176" s="93">
        <v>24.15</v>
      </c>
      <c r="F176" s="94">
        <v>1250</v>
      </c>
      <c r="G176" s="95">
        <f t="shared" si="50"/>
        <v>30187.5</v>
      </c>
      <c r="H176" s="96"/>
      <c r="I176" s="97">
        <v>4</v>
      </c>
      <c r="J176" s="98">
        <v>3000</v>
      </c>
      <c r="K176" s="99">
        <f t="shared" ref="K176:K179" si="51">J176/I176</f>
        <v>750</v>
      </c>
      <c r="L176" s="100">
        <v>4</v>
      </c>
      <c r="M176" s="98">
        <f>F176/V176*60</f>
        <v>2525.2525252525247</v>
      </c>
      <c r="N176" s="99">
        <f t="shared" si="44"/>
        <v>631.31313131313118</v>
      </c>
      <c r="O176" s="101">
        <f t="shared" si="45"/>
        <v>0</v>
      </c>
      <c r="P176" s="102">
        <f t="shared" si="46"/>
        <v>-118.68686868686882</v>
      </c>
      <c r="Q176" s="103">
        <f t="shared" si="47"/>
        <v>0.84175084175084158</v>
      </c>
      <c r="R176" s="277"/>
      <c r="S176" s="1">
        <v>0.7377083333333333</v>
      </c>
      <c r="T176" s="2">
        <v>0.7583333333333333</v>
      </c>
      <c r="U176" s="104">
        <v>5.3000000000000291</v>
      </c>
      <c r="V176" s="105">
        <v>29.700000000000006</v>
      </c>
      <c r="W176" s="106"/>
      <c r="X176" s="107"/>
      <c r="Y176" s="262"/>
      <c r="Z176" s="263"/>
      <c r="AA176" s="111">
        <f t="shared" si="48"/>
        <v>-474.74747474747528</v>
      </c>
      <c r="AB176" s="103">
        <f t="shared" si="49"/>
        <v>0.84175084175084158</v>
      </c>
      <c r="AC176" s="268"/>
    </row>
    <row r="177" spans="1:29" ht="15.75" customHeight="1">
      <c r="A177" s="271"/>
      <c r="B177" s="92" t="s">
        <v>115</v>
      </c>
      <c r="C177" s="260" t="s">
        <v>217</v>
      </c>
      <c r="D177" s="261"/>
      <c r="E177" s="93">
        <v>15.71</v>
      </c>
      <c r="F177" s="94">
        <v>3694</v>
      </c>
      <c r="G177" s="95">
        <f t="shared" si="50"/>
        <v>58032.740000000005</v>
      </c>
      <c r="H177" s="96"/>
      <c r="I177" s="97">
        <v>3</v>
      </c>
      <c r="J177" s="98">
        <v>3300</v>
      </c>
      <c r="K177" s="99">
        <f t="shared" si="51"/>
        <v>1100</v>
      </c>
      <c r="L177" s="100">
        <v>3</v>
      </c>
      <c r="M177" s="98">
        <f>F177/V177*60</f>
        <v>2841.5384615384655</v>
      </c>
      <c r="N177" s="99">
        <f t="shared" si="44"/>
        <v>947.17948717948855</v>
      </c>
      <c r="O177" s="101">
        <f t="shared" si="45"/>
        <v>0</v>
      </c>
      <c r="P177" s="102">
        <f t="shared" si="46"/>
        <v>-152.82051282051145</v>
      </c>
      <c r="Q177" s="103">
        <f t="shared" si="47"/>
        <v>0.86107226107226231</v>
      </c>
      <c r="R177" s="277"/>
      <c r="S177" s="1">
        <v>0.76111111111111118</v>
      </c>
      <c r="T177" s="2">
        <v>0.81527777777777777</v>
      </c>
      <c r="U177" s="104">
        <v>4.0000000000001457</v>
      </c>
      <c r="V177" s="105">
        <v>77.999999999999886</v>
      </c>
      <c r="W177" s="106"/>
      <c r="X177" s="107"/>
      <c r="Y177" s="262"/>
      <c r="Z177" s="263"/>
      <c r="AA177" s="111">
        <f t="shared" si="48"/>
        <v>-458.46153846153447</v>
      </c>
      <c r="AB177" s="103">
        <f t="shared" si="49"/>
        <v>0.86107226107226231</v>
      </c>
      <c r="AC177" s="268"/>
    </row>
    <row r="178" spans="1:29" ht="15.75" customHeight="1">
      <c r="A178" s="271"/>
      <c r="B178" s="92" t="s">
        <v>115</v>
      </c>
      <c r="C178" s="260" t="s">
        <v>137</v>
      </c>
      <c r="D178" s="261"/>
      <c r="E178" s="93">
        <v>17.89</v>
      </c>
      <c r="F178" s="94">
        <v>2586</v>
      </c>
      <c r="G178" s="95">
        <f t="shared" si="50"/>
        <v>46263.54</v>
      </c>
      <c r="H178" s="96">
        <v>2</v>
      </c>
      <c r="I178" s="97">
        <v>4</v>
      </c>
      <c r="J178" s="98">
        <v>3300</v>
      </c>
      <c r="K178" s="99">
        <f t="shared" si="51"/>
        <v>825</v>
      </c>
      <c r="L178" s="100">
        <v>4</v>
      </c>
      <c r="M178" s="98">
        <f>F178/V178*60</f>
        <v>2836.5630712979932</v>
      </c>
      <c r="N178" s="99">
        <f t="shared" si="44"/>
        <v>709.14076782449831</v>
      </c>
      <c r="O178" s="101">
        <f t="shared" si="45"/>
        <v>0</v>
      </c>
      <c r="P178" s="102">
        <f t="shared" si="46"/>
        <v>-115.85923217550169</v>
      </c>
      <c r="Q178" s="103">
        <f t="shared" si="47"/>
        <v>0.85956456705999795</v>
      </c>
      <c r="R178" s="277"/>
      <c r="S178" s="1">
        <v>0.82104166666666667</v>
      </c>
      <c r="T178" s="2">
        <v>0.85902777777777772</v>
      </c>
      <c r="U178" s="104">
        <v>8.3000000000000185</v>
      </c>
      <c r="V178" s="105">
        <v>54.699999999999918</v>
      </c>
      <c r="W178" s="106">
        <v>0.85902777777777772</v>
      </c>
      <c r="X178" s="107">
        <v>0.89930555555555558</v>
      </c>
      <c r="Y178" s="262"/>
      <c r="Z178" s="263"/>
      <c r="AA178" s="111">
        <f t="shared" si="48"/>
        <v>-463.43692870200675</v>
      </c>
      <c r="AB178" s="103">
        <f t="shared" si="49"/>
        <v>0.85956456705999795</v>
      </c>
      <c r="AC178" s="268"/>
    </row>
    <row r="179" spans="1:29" ht="15.75" customHeight="1">
      <c r="A179" s="272"/>
      <c r="B179" s="92" t="s">
        <v>115</v>
      </c>
      <c r="C179" s="260" t="s">
        <v>137</v>
      </c>
      <c r="D179" s="261"/>
      <c r="E179" s="93">
        <v>17.89</v>
      </c>
      <c r="F179" s="94">
        <v>3707</v>
      </c>
      <c r="G179" s="95">
        <f t="shared" si="50"/>
        <v>66318.23</v>
      </c>
      <c r="H179" s="113"/>
      <c r="I179" s="97">
        <v>4</v>
      </c>
      <c r="J179" s="98">
        <v>3300</v>
      </c>
      <c r="K179" s="99">
        <f t="shared" si="51"/>
        <v>825</v>
      </c>
      <c r="L179" s="114">
        <v>4</v>
      </c>
      <c r="M179" s="98">
        <f>F179/V179*60</f>
        <v>2847.2797098357155</v>
      </c>
      <c r="N179" s="99">
        <f t="shared" si="44"/>
        <v>711.81992745892887</v>
      </c>
      <c r="O179" s="101">
        <f t="shared" si="45"/>
        <v>0</v>
      </c>
      <c r="P179" s="102">
        <f t="shared" si="46"/>
        <v>-113.18007254107113</v>
      </c>
      <c r="Q179" s="103">
        <f t="shared" si="47"/>
        <v>0.86281203328355016</v>
      </c>
      <c r="R179" s="277"/>
      <c r="S179" s="1">
        <v>0.89930555555555558</v>
      </c>
      <c r="T179" s="2">
        <v>0.95355324074074077</v>
      </c>
      <c r="U179" s="104">
        <v>58.000000000000114</v>
      </c>
      <c r="V179" s="105">
        <v>78.116666666666674</v>
      </c>
      <c r="W179" s="106"/>
      <c r="X179" s="107"/>
      <c r="Y179" s="262"/>
      <c r="Z179" s="263"/>
      <c r="AA179" s="111">
        <f t="shared" si="48"/>
        <v>-452.72029016428451</v>
      </c>
      <c r="AB179" s="103">
        <f t="shared" si="49"/>
        <v>0.86281203328355016</v>
      </c>
      <c r="AC179" s="268"/>
    </row>
    <row r="180" spans="1:29" ht="15.75" customHeight="1">
      <c r="A180" s="272"/>
      <c r="B180" s="92"/>
      <c r="C180" s="260"/>
      <c r="D180" s="261"/>
      <c r="E180" s="93"/>
      <c r="F180" s="94"/>
      <c r="G180" s="115"/>
      <c r="H180" s="116"/>
      <c r="I180" s="97"/>
      <c r="J180" s="98"/>
      <c r="K180" s="99"/>
      <c r="L180" s="100"/>
      <c r="M180" s="98"/>
      <c r="N180" s="99"/>
      <c r="O180" s="101"/>
      <c r="P180" s="102"/>
      <c r="Q180" s="103"/>
      <c r="R180" s="277"/>
      <c r="S180" s="1"/>
      <c r="T180" s="2"/>
      <c r="U180" s="104"/>
      <c r="V180" s="105"/>
      <c r="W180" s="106"/>
      <c r="X180" s="107"/>
      <c r="Y180" s="262"/>
      <c r="Z180" s="263"/>
      <c r="AA180" s="111"/>
      <c r="AB180" s="103"/>
      <c r="AC180" s="268"/>
    </row>
    <row r="181" spans="1:29" ht="15.75" customHeight="1">
      <c r="A181" s="272"/>
      <c r="B181" s="92"/>
      <c r="C181" s="260"/>
      <c r="D181" s="261"/>
      <c r="E181" s="93"/>
      <c r="F181" s="94"/>
      <c r="G181" s="115"/>
      <c r="H181" s="119"/>
      <c r="I181" s="97"/>
      <c r="J181" s="98"/>
      <c r="K181" s="99"/>
      <c r="L181" s="114"/>
      <c r="M181" s="98"/>
      <c r="N181" s="99"/>
      <c r="O181" s="120"/>
      <c r="P181" s="121"/>
      <c r="Q181" s="122"/>
      <c r="R181" s="277"/>
      <c r="S181" s="1"/>
      <c r="T181" s="2"/>
      <c r="U181" s="104"/>
      <c r="V181" s="105"/>
      <c r="W181" s="106"/>
      <c r="X181" s="107"/>
      <c r="Y181" s="262"/>
      <c r="Z181" s="263"/>
      <c r="AA181" s="111"/>
      <c r="AB181" s="103"/>
      <c r="AC181" s="268"/>
    </row>
    <row r="182" spans="1:29" ht="15.75" customHeight="1">
      <c r="A182" s="272"/>
      <c r="B182" s="92"/>
      <c r="C182" s="260"/>
      <c r="D182" s="261"/>
      <c r="E182" s="93"/>
      <c r="F182" s="94"/>
      <c r="G182" s="115"/>
      <c r="H182" s="119"/>
      <c r="I182" s="97"/>
      <c r="J182" s="98"/>
      <c r="K182" s="99"/>
      <c r="L182" s="114"/>
      <c r="M182" s="98"/>
      <c r="N182" s="99"/>
      <c r="O182" s="120"/>
      <c r="P182" s="121"/>
      <c r="Q182" s="122"/>
      <c r="R182" s="277"/>
      <c r="S182" s="1"/>
      <c r="T182" s="2"/>
      <c r="U182" s="104"/>
      <c r="V182" s="105"/>
      <c r="W182" s="106"/>
      <c r="X182" s="107"/>
      <c r="Y182" s="262"/>
      <c r="Z182" s="263"/>
      <c r="AA182" s="111"/>
      <c r="AB182" s="103"/>
      <c r="AC182" s="268"/>
    </row>
    <row r="183" spans="1:29" ht="15.75" customHeight="1">
      <c r="A183" s="272"/>
      <c r="B183" s="92"/>
      <c r="C183" s="260"/>
      <c r="D183" s="261"/>
      <c r="E183" s="93"/>
      <c r="F183" s="94"/>
      <c r="G183" s="115"/>
      <c r="H183" s="119"/>
      <c r="I183" s="97"/>
      <c r="J183" s="98"/>
      <c r="K183" s="99"/>
      <c r="L183" s="114"/>
      <c r="M183" s="98"/>
      <c r="N183" s="99"/>
      <c r="O183" s="120"/>
      <c r="P183" s="121"/>
      <c r="Q183" s="122"/>
      <c r="R183" s="277"/>
      <c r="S183" s="1"/>
      <c r="T183" s="2"/>
      <c r="U183" s="104"/>
      <c r="V183" s="105"/>
      <c r="W183" s="106"/>
      <c r="X183" s="107"/>
      <c r="Y183" s="262"/>
      <c r="Z183" s="263"/>
      <c r="AA183" s="111"/>
      <c r="AB183" s="103"/>
      <c r="AC183" s="268"/>
    </row>
    <row r="184" spans="1:29" ht="15.75" customHeight="1">
      <c r="A184" s="272"/>
      <c r="B184" s="92"/>
      <c r="C184" s="260"/>
      <c r="D184" s="261"/>
      <c r="E184" s="93"/>
      <c r="F184" s="94"/>
      <c r="G184" s="115"/>
      <c r="H184" s="119"/>
      <c r="I184" s="97"/>
      <c r="J184" s="98"/>
      <c r="K184" s="99"/>
      <c r="L184" s="114"/>
      <c r="M184" s="98"/>
      <c r="N184" s="99"/>
      <c r="O184" s="120"/>
      <c r="P184" s="121"/>
      <c r="Q184" s="122"/>
      <c r="R184" s="277"/>
      <c r="S184" s="1"/>
      <c r="T184" s="2"/>
      <c r="U184" s="104"/>
      <c r="V184" s="105"/>
      <c r="W184" s="106"/>
      <c r="X184" s="107"/>
      <c r="Y184" s="262"/>
      <c r="Z184" s="263"/>
      <c r="AA184" s="111"/>
      <c r="AB184" s="103"/>
      <c r="AC184" s="268"/>
    </row>
    <row r="185" spans="1:29" ht="15.75" customHeight="1">
      <c r="A185" s="272"/>
      <c r="B185" s="92"/>
      <c r="C185" s="260"/>
      <c r="D185" s="261"/>
      <c r="E185" s="93"/>
      <c r="F185" s="94"/>
      <c r="G185" s="115"/>
      <c r="H185" s="119"/>
      <c r="I185" s="97"/>
      <c r="J185" s="98"/>
      <c r="K185" s="99"/>
      <c r="L185" s="114"/>
      <c r="M185" s="98"/>
      <c r="N185" s="99"/>
      <c r="O185" s="120"/>
      <c r="P185" s="121"/>
      <c r="Q185" s="122"/>
      <c r="R185" s="277"/>
      <c r="S185" s="1"/>
      <c r="T185" s="2"/>
      <c r="U185" s="104"/>
      <c r="V185" s="105"/>
      <c r="W185" s="106"/>
      <c r="X185" s="107"/>
      <c r="Y185" s="262"/>
      <c r="Z185" s="263"/>
      <c r="AA185" s="111"/>
      <c r="AB185" s="103"/>
      <c r="AC185" s="268"/>
    </row>
    <row r="186" spans="1:29" ht="15.75" customHeight="1">
      <c r="A186" s="272"/>
      <c r="B186" s="92"/>
      <c r="C186" s="260"/>
      <c r="D186" s="261"/>
      <c r="E186" s="93"/>
      <c r="F186" s="94"/>
      <c r="G186" s="115"/>
      <c r="H186" s="119"/>
      <c r="I186" s="97"/>
      <c r="J186" s="98"/>
      <c r="K186" s="99"/>
      <c r="L186" s="114"/>
      <c r="M186" s="98"/>
      <c r="N186" s="99"/>
      <c r="O186" s="120"/>
      <c r="P186" s="121"/>
      <c r="Q186" s="122"/>
      <c r="R186" s="277"/>
      <c r="S186" s="1"/>
      <c r="T186" s="2"/>
      <c r="U186" s="104"/>
      <c r="V186" s="105"/>
      <c r="W186" s="106"/>
      <c r="X186" s="107"/>
      <c r="Y186" s="262"/>
      <c r="Z186" s="263"/>
      <c r="AA186" s="111"/>
      <c r="AB186" s="103"/>
      <c r="AC186" s="268"/>
    </row>
    <row r="187" spans="1:29" ht="15.75" customHeight="1">
      <c r="A187" s="272"/>
      <c r="B187" s="92"/>
      <c r="C187" s="260"/>
      <c r="D187" s="261"/>
      <c r="E187" s="93"/>
      <c r="F187" s="94"/>
      <c r="G187" s="115"/>
      <c r="H187" s="119"/>
      <c r="I187" s="97"/>
      <c r="J187" s="98"/>
      <c r="K187" s="99"/>
      <c r="L187" s="114"/>
      <c r="M187" s="98"/>
      <c r="N187" s="99"/>
      <c r="O187" s="120"/>
      <c r="P187" s="121"/>
      <c r="Q187" s="122"/>
      <c r="R187" s="277"/>
      <c r="S187" s="1"/>
      <c r="T187" s="2"/>
      <c r="U187" s="104"/>
      <c r="V187" s="105"/>
      <c r="W187" s="106"/>
      <c r="X187" s="107"/>
      <c r="Y187" s="262"/>
      <c r="Z187" s="263"/>
      <c r="AA187" s="111"/>
      <c r="AB187" s="103"/>
      <c r="AC187" s="268"/>
    </row>
    <row r="188" spans="1:29" ht="15.75" customHeight="1">
      <c r="A188" s="272"/>
      <c r="B188" s="92"/>
      <c r="C188" s="260"/>
      <c r="D188" s="261"/>
      <c r="E188" s="93"/>
      <c r="F188" s="94"/>
      <c r="G188" s="115"/>
      <c r="H188" s="119"/>
      <c r="I188" s="97"/>
      <c r="J188" s="98"/>
      <c r="K188" s="99"/>
      <c r="L188" s="114"/>
      <c r="M188" s="98"/>
      <c r="N188" s="99"/>
      <c r="O188" s="120"/>
      <c r="P188" s="121"/>
      <c r="Q188" s="122"/>
      <c r="R188" s="277"/>
      <c r="S188" s="1"/>
      <c r="T188" s="2"/>
      <c r="U188" s="104"/>
      <c r="V188" s="105"/>
      <c r="W188" s="106"/>
      <c r="X188" s="107"/>
      <c r="Y188" s="262"/>
      <c r="Z188" s="263"/>
      <c r="AA188" s="111"/>
      <c r="AB188" s="103"/>
      <c r="AC188" s="268"/>
    </row>
    <row r="189" spans="1:29" ht="15.75" customHeight="1">
      <c r="A189" s="272"/>
      <c r="B189" s="92"/>
      <c r="C189" s="260"/>
      <c r="D189" s="261"/>
      <c r="E189" s="93"/>
      <c r="F189" s="94"/>
      <c r="G189" s="115"/>
      <c r="H189" s="119"/>
      <c r="I189" s="97"/>
      <c r="J189" s="98"/>
      <c r="K189" s="99"/>
      <c r="L189" s="114"/>
      <c r="M189" s="98"/>
      <c r="N189" s="99"/>
      <c r="O189" s="120"/>
      <c r="P189" s="121"/>
      <c r="Q189" s="122"/>
      <c r="R189" s="277"/>
      <c r="S189" s="1"/>
      <c r="T189" s="2"/>
      <c r="U189" s="104"/>
      <c r="V189" s="105"/>
      <c r="W189" s="106"/>
      <c r="X189" s="107"/>
      <c r="Y189" s="262"/>
      <c r="Z189" s="263"/>
      <c r="AA189" s="111"/>
      <c r="AB189" s="103"/>
      <c r="AC189" s="268"/>
    </row>
    <row r="190" spans="1:29" ht="15.75" customHeight="1">
      <c r="A190" s="272"/>
      <c r="B190" s="92"/>
      <c r="C190" s="260"/>
      <c r="D190" s="261"/>
      <c r="E190" s="172"/>
      <c r="F190" s="94"/>
      <c r="G190" s="128"/>
      <c r="H190" s="119"/>
      <c r="I190" s="97"/>
      <c r="J190" s="98"/>
      <c r="K190" s="99"/>
      <c r="L190" s="114"/>
      <c r="M190" s="98"/>
      <c r="N190" s="99"/>
      <c r="O190" s="120"/>
      <c r="P190" s="121"/>
      <c r="Q190" s="122"/>
      <c r="R190" s="277"/>
      <c r="S190" s="117"/>
      <c r="T190" s="118"/>
      <c r="U190" s="129"/>
      <c r="V190" s="130"/>
      <c r="W190" s="123"/>
      <c r="X190" s="124"/>
      <c r="Y190" s="262"/>
      <c r="Z190" s="263"/>
      <c r="AA190" s="155"/>
      <c r="AB190" s="122"/>
      <c r="AC190" s="268"/>
    </row>
    <row r="191" spans="1:29" ht="15.75" customHeight="1" thickBot="1">
      <c r="A191" s="273"/>
      <c r="B191" s="133" t="s">
        <v>107</v>
      </c>
      <c r="C191" s="264"/>
      <c r="D191" s="264"/>
      <c r="E191" s="134"/>
      <c r="F191" s="89"/>
      <c r="G191" s="136"/>
      <c r="H191" s="91"/>
      <c r="I191" s="137">
        <f t="shared" ref="I191:J191" si="52">AVERAGE(I175:I190)</f>
        <v>3.8</v>
      </c>
      <c r="J191" s="138">
        <f t="shared" si="52"/>
        <v>3180</v>
      </c>
      <c r="K191" s="139">
        <f t="shared" ref="K191" si="53">J191/I191</f>
        <v>836.84210526315792</v>
      </c>
      <c r="L191" s="137">
        <f t="shared" ref="L191:M191" si="54">AVERAGE(L175:L190)</f>
        <v>3.8</v>
      </c>
      <c r="M191" s="138">
        <f t="shared" si="54"/>
        <v>2717.2515275451574</v>
      </c>
      <c r="N191" s="139">
        <f>M191/L191</f>
        <v>715.06619145925197</v>
      </c>
      <c r="O191" s="140">
        <f>L191-I191</f>
        <v>0</v>
      </c>
      <c r="P191" s="141">
        <f>N191-K191</f>
        <v>-121.77591380390595</v>
      </c>
      <c r="Q191" s="142">
        <f>N191/K191</f>
        <v>0.85448161243558407</v>
      </c>
      <c r="R191" s="278"/>
      <c r="S191" s="143">
        <f>S175</f>
        <v>0.7084259259259259</v>
      </c>
      <c r="T191" s="144">
        <f>INDEX(T175:T190,COUNTA(T175:T190))</f>
        <v>0.95355324074074077</v>
      </c>
      <c r="U191" s="145"/>
      <c r="V191" s="156"/>
      <c r="W191" s="89"/>
      <c r="X191" s="91"/>
      <c r="Y191" s="265"/>
      <c r="Z191" s="266"/>
      <c r="AA191" s="157">
        <f>M191-J191</f>
        <v>-462.74847245484261</v>
      </c>
      <c r="AB191" s="142">
        <f>M191/J191</f>
        <v>0.85448161243558407</v>
      </c>
      <c r="AC191" s="269"/>
    </row>
    <row r="192" spans="1:29" ht="15.75" customHeight="1">
      <c r="A192" s="281" t="s">
        <v>138</v>
      </c>
      <c r="B192" s="108" t="s">
        <v>115</v>
      </c>
      <c r="C192" s="274" t="s">
        <v>139</v>
      </c>
      <c r="D192" s="275"/>
      <c r="E192" s="158">
        <v>22.28</v>
      </c>
      <c r="F192" s="87">
        <v>1991</v>
      </c>
      <c r="G192" s="159">
        <f t="shared" ref="G192:G195" si="55">E192*F192</f>
        <v>44359.48</v>
      </c>
      <c r="H192" s="160"/>
      <c r="I192" s="161">
        <v>5</v>
      </c>
      <c r="J192" s="162">
        <v>3300</v>
      </c>
      <c r="K192" s="163">
        <f>J192/I192</f>
        <v>660</v>
      </c>
      <c r="L192" s="164">
        <v>5</v>
      </c>
      <c r="M192" s="162">
        <f>F192/V192*60</f>
        <v>2827.4556213017827</v>
      </c>
      <c r="N192" s="163">
        <f>M192/L192</f>
        <v>565.49112426035651</v>
      </c>
      <c r="O192" s="165">
        <f>L192-I192</f>
        <v>0</v>
      </c>
      <c r="P192" s="166">
        <f>N192-K192</f>
        <v>-94.508875739643486</v>
      </c>
      <c r="Q192" s="152">
        <f>N192/K192</f>
        <v>0.85680473372781285</v>
      </c>
      <c r="R192" s="276">
        <f>Q208</f>
        <v>0.86125389709439104</v>
      </c>
      <c r="S192" s="167">
        <v>0.70833333333333337</v>
      </c>
      <c r="T192" s="168">
        <v>0.73767361111111107</v>
      </c>
      <c r="U192" s="169"/>
      <c r="V192" s="170">
        <v>42.249999999999886</v>
      </c>
      <c r="W192" s="173"/>
      <c r="X192" s="151"/>
      <c r="Y192" s="279"/>
      <c r="Z192" s="280"/>
      <c r="AA192" s="109">
        <f>M192-J192</f>
        <v>-472.54437869821732</v>
      </c>
      <c r="AB192" s="152">
        <f>M192/J192</f>
        <v>0.85680473372781296</v>
      </c>
      <c r="AC192" s="267">
        <f>AB208</f>
        <v>0.86125389709439115</v>
      </c>
    </row>
    <row r="193" spans="1:29" ht="15.75" customHeight="1">
      <c r="A193" s="282"/>
      <c r="B193" s="92" t="s">
        <v>115</v>
      </c>
      <c r="C193" s="260" t="s">
        <v>140</v>
      </c>
      <c r="D193" s="261"/>
      <c r="E193" s="93">
        <v>18.18</v>
      </c>
      <c r="F193" s="94">
        <v>2258</v>
      </c>
      <c r="G193" s="95">
        <f t="shared" si="55"/>
        <v>41050.44</v>
      </c>
      <c r="H193" s="96"/>
      <c r="I193" s="97">
        <v>4</v>
      </c>
      <c r="J193" s="98">
        <v>3300</v>
      </c>
      <c r="K193" s="99">
        <f t="shared" ref="K193:K231" si="56">J193/I193</f>
        <v>825</v>
      </c>
      <c r="L193" s="100">
        <v>4</v>
      </c>
      <c r="M193" s="98">
        <f>F193/V193*60</f>
        <v>2838.2681564245809</v>
      </c>
      <c r="N193" s="99">
        <f>M193/L193</f>
        <v>709.56703910614522</v>
      </c>
      <c r="O193" s="101">
        <f>L193-I193</f>
        <v>0</v>
      </c>
      <c r="P193" s="102">
        <f>N193-K193</f>
        <v>-115.43296089385478</v>
      </c>
      <c r="Q193" s="103">
        <f>N193/K193</f>
        <v>0.86008125952260028</v>
      </c>
      <c r="R193" s="277"/>
      <c r="S193" s="1">
        <v>0.74324074074074076</v>
      </c>
      <c r="T193" s="2">
        <v>0.77638888888888891</v>
      </c>
      <c r="U193" s="104">
        <v>8.0166666666667474</v>
      </c>
      <c r="V193" s="105">
        <v>47.733333333333334</v>
      </c>
      <c r="W193" s="106"/>
      <c r="X193" s="107"/>
      <c r="Y193" s="262"/>
      <c r="Z193" s="263"/>
      <c r="AA193" s="111">
        <f>M193-J193</f>
        <v>-461.73184357541913</v>
      </c>
      <c r="AB193" s="103">
        <f>M193/J193</f>
        <v>0.86008125952260028</v>
      </c>
      <c r="AC193" s="268"/>
    </row>
    <row r="194" spans="1:29" ht="15.75" customHeight="1">
      <c r="A194" s="282"/>
      <c r="B194" s="92" t="s">
        <v>115</v>
      </c>
      <c r="C194" s="260" t="s">
        <v>141</v>
      </c>
      <c r="D194" s="261"/>
      <c r="E194" s="93">
        <v>16.66</v>
      </c>
      <c r="F194" s="94">
        <v>5558</v>
      </c>
      <c r="G194" s="95">
        <f t="shared" si="55"/>
        <v>92596.28</v>
      </c>
      <c r="H194" s="96">
        <v>2</v>
      </c>
      <c r="I194" s="97">
        <v>4</v>
      </c>
      <c r="J194" s="98">
        <v>3300</v>
      </c>
      <c r="K194" s="99">
        <f t="shared" si="56"/>
        <v>825</v>
      </c>
      <c r="L194" s="100">
        <v>4</v>
      </c>
      <c r="M194" s="98">
        <f>F194/V194*60</f>
        <v>2853.5082715345125</v>
      </c>
      <c r="N194" s="99">
        <f>M194/L194</f>
        <v>713.37706788362811</v>
      </c>
      <c r="O194" s="101">
        <f>L194-I194</f>
        <v>0</v>
      </c>
      <c r="P194" s="102">
        <f>N194-K194</f>
        <v>-111.62293211637189</v>
      </c>
      <c r="Q194" s="103">
        <f>N194/K194</f>
        <v>0.86469947622257959</v>
      </c>
      <c r="R194" s="277"/>
      <c r="S194" s="1">
        <v>0.7806481481481482</v>
      </c>
      <c r="T194" s="2">
        <v>0.8618055555555556</v>
      </c>
      <c r="U194" s="104">
        <v>6.1333333333333862</v>
      </c>
      <c r="V194" s="105">
        <v>116.86666666666666</v>
      </c>
      <c r="W194" s="106">
        <v>0.8618055555555556</v>
      </c>
      <c r="X194" s="107">
        <v>0.90208333333333335</v>
      </c>
      <c r="Y194" s="262"/>
      <c r="Z194" s="263"/>
      <c r="AA194" s="111">
        <f>M194-J194</f>
        <v>-446.49172846548754</v>
      </c>
      <c r="AB194" s="103">
        <f>M194/J194</f>
        <v>0.86469947622257959</v>
      </c>
      <c r="AC194" s="268"/>
    </row>
    <row r="195" spans="1:29" ht="15.75" customHeight="1">
      <c r="A195" s="282"/>
      <c r="B195" s="92" t="s">
        <v>115</v>
      </c>
      <c r="C195" s="260" t="s">
        <v>141</v>
      </c>
      <c r="D195" s="261"/>
      <c r="E195" s="93">
        <v>16.66</v>
      </c>
      <c r="F195" s="94">
        <v>4012</v>
      </c>
      <c r="G195" s="95">
        <f t="shared" si="55"/>
        <v>66839.92</v>
      </c>
      <c r="H195" s="96"/>
      <c r="I195" s="97">
        <v>4</v>
      </c>
      <c r="J195" s="98">
        <v>3300</v>
      </c>
      <c r="K195" s="99">
        <f t="shared" si="56"/>
        <v>825</v>
      </c>
      <c r="L195" s="100">
        <v>4</v>
      </c>
      <c r="M195" s="98">
        <f>F195/V195*60</f>
        <v>2849.3193923850863</v>
      </c>
      <c r="N195" s="99">
        <f>M195/L195</f>
        <v>712.32984809627158</v>
      </c>
      <c r="O195" s="101">
        <f>L195-I195</f>
        <v>0</v>
      </c>
      <c r="P195" s="102">
        <f>N195-K195</f>
        <v>-112.67015190372842</v>
      </c>
      <c r="Q195" s="103">
        <f>N195/K195</f>
        <v>0.86343011890457155</v>
      </c>
      <c r="R195" s="277"/>
      <c r="S195" s="1">
        <v>0.90208333333333335</v>
      </c>
      <c r="T195" s="2">
        <v>0.96075231481481482</v>
      </c>
      <c r="U195" s="104">
        <v>57.999999999999957</v>
      </c>
      <c r="V195" s="105">
        <v>84.48333333333332</v>
      </c>
      <c r="W195" s="106"/>
      <c r="X195" s="107"/>
      <c r="Y195" s="262"/>
      <c r="Z195" s="263"/>
      <c r="AA195" s="111">
        <f>M195-J195</f>
        <v>-450.6806076149137</v>
      </c>
      <c r="AB195" s="103">
        <f>M195/J195</f>
        <v>0.86343011890457155</v>
      </c>
      <c r="AC195" s="268"/>
    </row>
    <row r="196" spans="1:29" ht="15.75" customHeight="1">
      <c r="A196" s="282"/>
      <c r="B196" s="92"/>
      <c r="C196" s="260"/>
      <c r="D196" s="261"/>
      <c r="E196" s="93"/>
      <c r="F196" s="94"/>
      <c r="G196" s="95"/>
      <c r="H196" s="113"/>
      <c r="I196" s="97"/>
      <c r="J196" s="98"/>
      <c r="K196" s="99"/>
      <c r="L196" s="114"/>
      <c r="M196" s="98"/>
      <c r="N196" s="99"/>
      <c r="O196" s="101"/>
      <c r="P196" s="102"/>
      <c r="Q196" s="103"/>
      <c r="R196" s="277"/>
      <c r="S196" s="1"/>
      <c r="T196" s="2"/>
      <c r="U196" s="104"/>
      <c r="V196" s="105"/>
      <c r="W196" s="106"/>
      <c r="X196" s="107"/>
      <c r="Y196" s="262"/>
      <c r="Z196" s="263"/>
      <c r="AA196" s="111"/>
      <c r="AB196" s="103"/>
      <c r="AC196" s="268"/>
    </row>
    <row r="197" spans="1:29" ht="15.75" customHeight="1">
      <c r="A197" s="282"/>
      <c r="B197" s="92"/>
      <c r="C197" s="260"/>
      <c r="D197" s="261"/>
      <c r="E197" s="93"/>
      <c r="F197" s="94"/>
      <c r="G197" s="115"/>
      <c r="H197" s="116"/>
      <c r="I197" s="97"/>
      <c r="J197" s="98"/>
      <c r="K197" s="99"/>
      <c r="L197" s="100"/>
      <c r="M197" s="98"/>
      <c r="N197" s="99"/>
      <c r="O197" s="101"/>
      <c r="P197" s="102"/>
      <c r="Q197" s="103"/>
      <c r="R197" s="277"/>
      <c r="S197" s="1"/>
      <c r="T197" s="2"/>
      <c r="U197" s="104"/>
      <c r="V197" s="105"/>
      <c r="W197" s="106"/>
      <c r="X197" s="107"/>
      <c r="Y197" s="262"/>
      <c r="Z197" s="263"/>
      <c r="AA197" s="111"/>
      <c r="AB197" s="103"/>
      <c r="AC197" s="268"/>
    </row>
    <row r="198" spans="1:29" ht="15.75" customHeight="1">
      <c r="A198" s="282"/>
      <c r="B198" s="92"/>
      <c r="C198" s="260"/>
      <c r="D198" s="261"/>
      <c r="E198" s="93"/>
      <c r="F198" s="94"/>
      <c r="G198" s="115"/>
      <c r="H198" s="119"/>
      <c r="I198" s="97"/>
      <c r="J198" s="98"/>
      <c r="K198" s="99"/>
      <c r="L198" s="114"/>
      <c r="M198" s="98"/>
      <c r="N198" s="99"/>
      <c r="O198" s="120"/>
      <c r="P198" s="121"/>
      <c r="Q198" s="122"/>
      <c r="R198" s="277"/>
      <c r="S198" s="1"/>
      <c r="T198" s="2"/>
      <c r="U198" s="104"/>
      <c r="V198" s="105"/>
      <c r="W198" s="106"/>
      <c r="X198" s="107"/>
      <c r="Y198" s="262"/>
      <c r="Z198" s="263"/>
      <c r="AA198" s="111"/>
      <c r="AB198" s="103"/>
      <c r="AC198" s="268"/>
    </row>
    <row r="199" spans="1:29" ht="15.75" customHeight="1">
      <c r="A199" s="282"/>
      <c r="B199" s="92"/>
      <c r="C199" s="260"/>
      <c r="D199" s="261"/>
      <c r="E199" s="93"/>
      <c r="F199" s="94"/>
      <c r="G199" s="115"/>
      <c r="H199" s="119"/>
      <c r="I199" s="97"/>
      <c r="J199" s="98"/>
      <c r="K199" s="99"/>
      <c r="L199" s="114"/>
      <c r="M199" s="98"/>
      <c r="N199" s="99"/>
      <c r="O199" s="120"/>
      <c r="P199" s="121"/>
      <c r="Q199" s="122"/>
      <c r="R199" s="277"/>
      <c r="S199" s="1"/>
      <c r="T199" s="2"/>
      <c r="U199" s="104"/>
      <c r="V199" s="105"/>
      <c r="W199" s="106"/>
      <c r="X199" s="107"/>
      <c r="Y199" s="262"/>
      <c r="Z199" s="263"/>
      <c r="AA199" s="111"/>
      <c r="AB199" s="103"/>
      <c r="AC199" s="268"/>
    </row>
    <row r="200" spans="1:29" ht="15.75" customHeight="1">
      <c r="A200" s="282"/>
      <c r="B200" s="92"/>
      <c r="C200" s="260"/>
      <c r="D200" s="261"/>
      <c r="E200" s="93"/>
      <c r="F200" s="94"/>
      <c r="G200" s="115"/>
      <c r="H200" s="119"/>
      <c r="I200" s="97"/>
      <c r="J200" s="98"/>
      <c r="K200" s="99"/>
      <c r="L200" s="114"/>
      <c r="M200" s="98"/>
      <c r="N200" s="99"/>
      <c r="O200" s="120"/>
      <c r="P200" s="121"/>
      <c r="Q200" s="122"/>
      <c r="R200" s="277"/>
      <c r="S200" s="1"/>
      <c r="T200" s="2"/>
      <c r="U200" s="104"/>
      <c r="V200" s="105"/>
      <c r="W200" s="106"/>
      <c r="X200" s="107"/>
      <c r="Y200" s="262"/>
      <c r="Z200" s="263"/>
      <c r="AA200" s="111"/>
      <c r="AB200" s="103"/>
      <c r="AC200" s="268"/>
    </row>
    <row r="201" spans="1:29" ht="15.75" customHeight="1">
      <c r="A201" s="282"/>
      <c r="B201" s="92"/>
      <c r="C201" s="260"/>
      <c r="D201" s="261"/>
      <c r="E201" s="93"/>
      <c r="F201" s="94"/>
      <c r="G201" s="115"/>
      <c r="H201" s="119"/>
      <c r="I201" s="97"/>
      <c r="J201" s="98"/>
      <c r="K201" s="99"/>
      <c r="L201" s="114"/>
      <c r="M201" s="98"/>
      <c r="N201" s="99"/>
      <c r="O201" s="120"/>
      <c r="P201" s="121"/>
      <c r="Q201" s="122"/>
      <c r="R201" s="277"/>
      <c r="S201" s="1"/>
      <c r="T201" s="2"/>
      <c r="U201" s="104"/>
      <c r="V201" s="105"/>
      <c r="W201" s="106"/>
      <c r="X201" s="107"/>
      <c r="Y201" s="262"/>
      <c r="Z201" s="263"/>
      <c r="AA201" s="111"/>
      <c r="AB201" s="103"/>
      <c r="AC201" s="268"/>
    </row>
    <row r="202" spans="1:29" ht="15.75" customHeight="1">
      <c r="A202" s="282"/>
      <c r="B202" s="92"/>
      <c r="C202" s="260"/>
      <c r="D202" s="261"/>
      <c r="E202" s="93"/>
      <c r="F202" s="94"/>
      <c r="G202" s="115"/>
      <c r="H202" s="119"/>
      <c r="I202" s="97"/>
      <c r="J202" s="98"/>
      <c r="K202" s="99"/>
      <c r="L202" s="114"/>
      <c r="M202" s="98"/>
      <c r="N202" s="99"/>
      <c r="O202" s="120"/>
      <c r="P202" s="121"/>
      <c r="Q202" s="122"/>
      <c r="R202" s="277"/>
      <c r="S202" s="1"/>
      <c r="T202" s="2"/>
      <c r="U202" s="104"/>
      <c r="V202" s="105"/>
      <c r="W202" s="123"/>
      <c r="X202" s="124"/>
      <c r="Y202" s="262"/>
      <c r="Z202" s="263"/>
      <c r="AA202" s="111"/>
      <c r="AB202" s="103"/>
      <c r="AC202" s="268"/>
    </row>
    <row r="203" spans="1:29" ht="15.75" customHeight="1">
      <c r="A203" s="282"/>
      <c r="B203" s="92"/>
      <c r="C203" s="260"/>
      <c r="D203" s="261"/>
      <c r="E203" s="93"/>
      <c r="F203" s="94"/>
      <c r="G203" s="115"/>
      <c r="H203" s="119"/>
      <c r="I203" s="97"/>
      <c r="J203" s="98"/>
      <c r="K203" s="99"/>
      <c r="L203" s="114"/>
      <c r="M203" s="98"/>
      <c r="N203" s="99"/>
      <c r="O203" s="120"/>
      <c r="P203" s="121"/>
      <c r="Q203" s="122"/>
      <c r="R203" s="277"/>
      <c r="S203" s="1"/>
      <c r="T203" s="2"/>
      <c r="U203" s="104"/>
      <c r="V203" s="105"/>
      <c r="W203" s="123"/>
      <c r="X203" s="124"/>
      <c r="Y203" s="262"/>
      <c r="Z203" s="263"/>
      <c r="AA203" s="111"/>
      <c r="AB203" s="103"/>
      <c r="AC203" s="268"/>
    </row>
    <row r="204" spans="1:29" ht="15.75" customHeight="1">
      <c r="A204" s="282"/>
      <c r="B204" s="92"/>
      <c r="C204" s="260"/>
      <c r="D204" s="261"/>
      <c r="E204" s="93"/>
      <c r="F204" s="94"/>
      <c r="G204" s="115"/>
      <c r="H204" s="119"/>
      <c r="I204" s="97"/>
      <c r="J204" s="98"/>
      <c r="K204" s="99"/>
      <c r="L204" s="114"/>
      <c r="M204" s="98"/>
      <c r="N204" s="99"/>
      <c r="O204" s="120"/>
      <c r="P204" s="121"/>
      <c r="Q204" s="122"/>
      <c r="R204" s="277"/>
      <c r="S204" s="1"/>
      <c r="T204" s="2"/>
      <c r="U204" s="104"/>
      <c r="V204" s="105"/>
      <c r="W204" s="123"/>
      <c r="X204" s="124"/>
      <c r="Y204" s="262"/>
      <c r="Z204" s="263"/>
      <c r="AA204" s="111"/>
      <c r="AB204" s="103"/>
      <c r="AC204" s="268"/>
    </row>
    <row r="205" spans="1:29" ht="15.75" customHeight="1">
      <c r="A205" s="282"/>
      <c r="B205" s="92"/>
      <c r="C205" s="260"/>
      <c r="D205" s="261"/>
      <c r="E205" s="93"/>
      <c r="F205" s="94"/>
      <c r="G205" s="115"/>
      <c r="H205" s="119"/>
      <c r="I205" s="97"/>
      <c r="J205" s="98"/>
      <c r="K205" s="99"/>
      <c r="L205" s="114"/>
      <c r="M205" s="98"/>
      <c r="N205" s="99"/>
      <c r="O205" s="120"/>
      <c r="P205" s="121"/>
      <c r="Q205" s="122"/>
      <c r="R205" s="277"/>
      <c r="S205" s="1"/>
      <c r="T205" s="2"/>
      <c r="U205" s="104"/>
      <c r="V205" s="105"/>
      <c r="W205" s="123"/>
      <c r="X205" s="124"/>
      <c r="Y205" s="262"/>
      <c r="Z205" s="263"/>
      <c r="AA205" s="111"/>
      <c r="AB205" s="103"/>
      <c r="AC205" s="268"/>
    </row>
    <row r="206" spans="1:29" ht="15.75" customHeight="1">
      <c r="A206" s="282"/>
      <c r="B206" s="92"/>
      <c r="C206" s="260"/>
      <c r="D206" s="261"/>
      <c r="E206" s="93"/>
      <c r="F206" s="94"/>
      <c r="G206" s="115"/>
      <c r="H206" s="119"/>
      <c r="I206" s="97"/>
      <c r="J206" s="98"/>
      <c r="K206" s="99"/>
      <c r="L206" s="114"/>
      <c r="M206" s="98"/>
      <c r="N206" s="99"/>
      <c r="O206" s="120"/>
      <c r="P206" s="121"/>
      <c r="Q206" s="122"/>
      <c r="R206" s="277"/>
      <c r="S206" s="1"/>
      <c r="T206" s="2"/>
      <c r="U206" s="104"/>
      <c r="V206" s="105"/>
      <c r="W206" s="123"/>
      <c r="X206" s="124"/>
      <c r="Y206" s="262"/>
      <c r="Z206" s="263"/>
      <c r="AA206" s="111"/>
      <c r="AB206" s="103"/>
      <c r="AC206" s="268"/>
    </row>
    <row r="207" spans="1:29" ht="15.75" customHeight="1">
      <c r="A207" s="282"/>
      <c r="B207" s="92"/>
      <c r="C207" s="260"/>
      <c r="D207" s="261"/>
      <c r="E207" s="172"/>
      <c r="F207" s="94"/>
      <c r="G207" s="128"/>
      <c r="H207" s="119"/>
      <c r="I207" s="97"/>
      <c r="J207" s="98"/>
      <c r="K207" s="99"/>
      <c r="L207" s="114"/>
      <c r="M207" s="98"/>
      <c r="N207" s="99"/>
      <c r="O207" s="120"/>
      <c r="P207" s="121"/>
      <c r="Q207" s="122"/>
      <c r="R207" s="277"/>
      <c r="S207" s="117"/>
      <c r="T207" s="118"/>
      <c r="U207" s="129"/>
      <c r="V207" s="130"/>
      <c r="W207" s="123"/>
      <c r="X207" s="124"/>
      <c r="Y207" s="262"/>
      <c r="Z207" s="263"/>
      <c r="AA207" s="155"/>
      <c r="AB207" s="122"/>
      <c r="AC207" s="268"/>
    </row>
    <row r="208" spans="1:29" ht="15.75" customHeight="1" thickBot="1">
      <c r="A208" s="283"/>
      <c r="B208" s="133" t="s">
        <v>107</v>
      </c>
      <c r="C208" s="264"/>
      <c r="D208" s="264"/>
      <c r="E208" s="134"/>
      <c r="F208" s="89"/>
      <c r="G208" s="136"/>
      <c r="H208" s="91"/>
      <c r="I208" s="137">
        <f t="shared" ref="I208:J208" si="57">AVERAGE(I192:I207)</f>
        <v>4.25</v>
      </c>
      <c r="J208" s="138">
        <f t="shared" si="57"/>
        <v>3300</v>
      </c>
      <c r="K208" s="139">
        <f t="shared" ref="K208" si="58">J208/I208</f>
        <v>776.47058823529414</v>
      </c>
      <c r="L208" s="137">
        <f t="shared" ref="L208:M208" si="59">AVERAGE(L192:L207)</f>
        <v>4.25</v>
      </c>
      <c r="M208" s="138">
        <f t="shared" si="59"/>
        <v>2842.1378604114907</v>
      </c>
      <c r="N208" s="139">
        <f>M208/L208</f>
        <v>668.73832009682133</v>
      </c>
      <c r="O208" s="140">
        <f>L208-I208</f>
        <v>0</v>
      </c>
      <c r="P208" s="141">
        <f>N208-K208</f>
        <v>-107.73226813847282</v>
      </c>
      <c r="Q208" s="142">
        <f>N208/K208</f>
        <v>0.86125389709439104</v>
      </c>
      <c r="R208" s="278"/>
      <c r="S208" s="143">
        <f>S192</f>
        <v>0.70833333333333337</v>
      </c>
      <c r="T208" s="144">
        <f>INDEX(T192:T207,COUNTA(T192:T207))</f>
        <v>0.96075231481481482</v>
      </c>
      <c r="U208" s="145"/>
      <c r="V208" s="156"/>
      <c r="W208" s="89"/>
      <c r="X208" s="91"/>
      <c r="Y208" s="265"/>
      <c r="Z208" s="266"/>
      <c r="AA208" s="157">
        <f>M208-J208</f>
        <v>-457.86213958850931</v>
      </c>
      <c r="AB208" s="142">
        <f>M208/J208</f>
        <v>0.86125389709439115</v>
      </c>
      <c r="AC208" s="269"/>
    </row>
    <row r="209" spans="1:29" ht="15.75" customHeight="1">
      <c r="A209" s="270" t="s">
        <v>142</v>
      </c>
      <c r="B209" s="108" t="s">
        <v>115</v>
      </c>
      <c r="C209" s="274" t="s">
        <v>146</v>
      </c>
      <c r="D209" s="275"/>
      <c r="E209" s="158">
        <v>18.18</v>
      </c>
      <c r="F209" s="87">
        <v>4495</v>
      </c>
      <c r="G209" s="159">
        <f t="shared" ref="G209:G211" si="60">E209*F209</f>
        <v>81719.100000000006</v>
      </c>
      <c r="H209" s="160"/>
      <c r="I209" s="161">
        <v>3</v>
      </c>
      <c r="J209" s="162">
        <v>3600</v>
      </c>
      <c r="K209" s="163">
        <f>J209/I209</f>
        <v>1200</v>
      </c>
      <c r="L209" s="164">
        <v>3</v>
      </c>
      <c r="M209" s="162">
        <f>F209/V209*60</f>
        <v>3010.0446428571395</v>
      </c>
      <c r="N209" s="163">
        <f>M209/L209</f>
        <v>1003.3482142857132</v>
      </c>
      <c r="O209" s="165">
        <f>L209-I209</f>
        <v>0</v>
      </c>
      <c r="P209" s="166">
        <f>N209-K209</f>
        <v>-196.6517857142868</v>
      </c>
      <c r="Q209" s="152">
        <f>N209/K209</f>
        <v>0.83612351190476097</v>
      </c>
      <c r="R209" s="276">
        <f>Q225</f>
        <v>0.83809686205178335</v>
      </c>
      <c r="S209" s="167">
        <v>0.70861111111111108</v>
      </c>
      <c r="T209" s="168">
        <v>0.77083333333333337</v>
      </c>
      <c r="U209" s="169"/>
      <c r="V209" s="170">
        <v>89.600000000000094</v>
      </c>
      <c r="W209" s="173"/>
      <c r="X209" s="151"/>
      <c r="Y209" s="279"/>
      <c r="Z209" s="280"/>
      <c r="AA209" s="109">
        <f>M209-J209</f>
        <v>-589.95535714286052</v>
      </c>
      <c r="AB209" s="152">
        <f>M209/J209</f>
        <v>0.83612351190476097</v>
      </c>
      <c r="AC209" s="267">
        <f>AB225</f>
        <v>0.83809686205178335</v>
      </c>
    </row>
    <row r="210" spans="1:29" ht="15.75" customHeight="1">
      <c r="A210" s="271"/>
      <c r="B210" s="92" t="s">
        <v>115</v>
      </c>
      <c r="C210" s="260" t="s">
        <v>144</v>
      </c>
      <c r="D210" s="261"/>
      <c r="E210" s="93">
        <v>14.28</v>
      </c>
      <c r="F210" s="94">
        <v>4915</v>
      </c>
      <c r="G210" s="95">
        <f t="shared" si="60"/>
        <v>70186.2</v>
      </c>
      <c r="H210" s="96">
        <v>2</v>
      </c>
      <c r="I210" s="97">
        <v>3</v>
      </c>
      <c r="J210" s="98">
        <v>3600</v>
      </c>
      <c r="K210" s="99">
        <f t="shared" si="56"/>
        <v>1200</v>
      </c>
      <c r="L210" s="100">
        <v>3</v>
      </c>
      <c r="M210" s="98">
        <f>F210/V210*60</f>
        <v>3016.3654960790986</v>
      </c>
      <c r="N210" s="99">
        <f>M210/L210</f>
        <v>1005.4551653596995</v>
      </c>
      <c r="O210" s="101">
        <f>L210-I210</f>
        <v>0</v>
      </c>
      <c r="P210" s="102">
        <f>N210-K210</f>
        <v>-194.54483464030045</v>
      </c>
      <c r="Q210" s="103">
        <f>N210/K210</f>
        <v>0.83787930446641634</v>
      </c>
      <c r="R210" s="277"/>
      <c r="S210" s="1">
        <v>0.78158564814814813</v>
      </c>
      <c r="T210" s="2">
        <v>0.84947916666666667</v>
      </c>
      <c r="U210" s="104">
        <v>15.483333333333249</v>
      </c>
      <c r="V210" s="105">
        <v>97.766666666666708</v>
      </c>
      <c r="W210" s="106">
        <v>0.84947916666666667</v>
      </c>
      <c r="X210" s="107">
        <v>0.90138888888888891</v>
      </c>
      <c r="Y210" s="262"/>
      <c r="Z210" s="263"/>
      <c r="AA210" s="111">
        <f>M210-J210</f>
        <v>-583.63450392090135</v>
      </c>
      <c r="AB210" s="103">
        <f>M210/J210</f>
        <v>0.83787930446641634</v>
      </c>
      <c r="AC210" s="268"/>
    </row>
    <row r="211" spans="1:29" ht="15.75" customHeight="1">
      <c r="A211" s="271"/>
      <c r="B211" s="92" t="s">
        <v>115</v>
      </c>
      <c r="C211" s="260" t="s">
        <v>144</v>
      </c>
      <c r="D211" s="261"/>
      <c r="E211" s="93">
        <v>14.28</v>
      </c>
      <c r="F211" s="94">
        <v>7008</v>
      </c>
      <c r="G211" s="95">
        <f t="shared" si="60"/>
        <v>100074.23999999999</v>
      </c>
      <c r="H211" s="96"/>
      <c r="I211" s="97">
        <v>3</v>
      </c>
      <c r="J211" s="98">
        <v>3600</v>
      </c>
      <c r="K211" s="99">
        <f t="shared" si="56"/>
        <v>1200</v>
      </c>
      <c r="L211" s="100">
        <v>3</v>
      </c>
      <c r="M211" s="98">
        <f>F211/V211*60</f>
        <v>3025.0359712230215</v>
      </c>
      <c r="N211" s="99">
        <f>M211/L211</f>
        <v>1008.3453237410072</v>
      </c>
      <c r="O211" s="101">
        <f>L211-I211</f>
        <v>0</v>
      </c>
      <c r="P211" s="102">
        <f>N211-K211</f>
        <v>-191.65467625899282</v>
      </c>
      <c r="Q211" s="103">
        <f>N211/K211</f>
        <v>0.84028776978417263</v>
      </c>
      <c r="R211" s="277"/>
      <c r="S211" s="1">
        <v>0.90138888888888891</v>
      </c>
      <c r="T211" s="2">
        <v>0.99791666666666667</v>
      </c>
      <c r="U211" s="104">
        <v>74.750000000000014</v>
      </c>
      <c r="V211" s="105">
        <v>139</v>
      </c>
      <c r="W211" s="106"/>
      <c r="X211" s="107"/>
      <c r="Y211" s="262"/>
      <c r="Z211" s="263"/>
      <c r="AA211" s="111">
        <f>M211-J211</f>
        <v>-574.96402877697847</v>
      </c>
      <c r="AB211" s="103">
        <f>M211/J211</f>
        <v>0.84028776978417263</v>
      </c>
      <c r="AC211" s="268"/>
    </row>
    <row r="212" spans="1:29" ht="15.75" customHeight="1">
      <c r="A212" s="271"/>
      <c r="B212" s="92"/>
      <c r="C212" s="260"/>
      <c r="D212" s="261"/>
      <c r="E212" s="93"/>
      <c r="F212" s="94"/>
      <c r="G212" s="95"/>
      <c r="H212" s="96"/>
      <c r="I212" s="97"/>
      <c r="J212" s="98"/>
      <c r="K212" s="99"/>
      <c r="L212" s="100"/>
      <c r="M212" s="98"/>
      <c r="N212" s="99"/>
      <c r="O212" s="101"/>
      <c r="P212" s="102"/>
      <c r="Q212" s="103"/>
      <c r="R212" s="277"/>
      <c r="S212" s="1"/>
      <c r="T212" s="2"/>
      <c r="U212" s="104"/>
      <c r="V212" s="105"/>
      <c r="W212" s="106"/>
      <c r="X212" s="107"/>
      <c r="Y212" s="262"/>
      <c r="Z212" s="263"/>
      <c r="AA212" s="111"/>
      <c r="AB212" s="103"/>
      <c r="AC212" s="268"/>
    </row>
    <row r="213" spans="1:29" ht="15.75" customHeight="1">
      <c r="A213" s="272"/>
      <c r="B213" s="92"/>
      <c r="C213" s="260"/>
      <c r="D213" s="261"/>
      <c r="E213" s="93"/>
      <c r="F213" s="94"/>
      <c r="G213" s="95"/>
      <c r="H213" s="113"/>
      <c r="I213" s="97"/>
      <c r="J213" s="98"/>
      <c r="K213" s="99"/>
      <c r="L213" s="114"/>
      <c r="M213" s="98"/>
      <c r="N213" s="99"/>
      <c r="O213" s="101"/>
      <c r="P213" s="102"/>
      <c r="Q213" s="103"/>
      <c r="R213" s="277"/>
      <c r="S213" s="1"/>
      <c r="T213" s="2"/>
      <c r="U213" s="104"/>
      <c r="V213" s="105"/>
      <c r="W213" s="106"/>
      <c r="X213" s="107"/>
      <c r="Y213" s="262"/>
      <c r="Z213" s="263"/>
      <c r="AA213" s="111"/>
      <c r="AB213" s="103"/>
      <c r="AC213" s="268"/>
    </row>
    <row r="214" spans="1:29" ht="15.75" customHeight="1">
      <c r="A214" s="272"/>
      <c r="B214" s="92"/>
      <c r="C214" s="260"/>
      <c r="D214" s="261"/>
      <c r="E214" s="93"/>
      <c r="F214" s="94"/>
      <c r="G214" s="115"/>
      <c r="H214" s="116"/>
      <c r="I214" s="97"/>
      <c r="J214" s="98"/>
      <c r="K214" s="99"/>
      <c r="L214" s="100"/>
      <c r="M214" s="98"/>
      <c r="N214" s="99"/>
      <c r="O214" s="101"/>
      <c r="P214" s="102"/>
      <c r="Q214" s="103"/>
      <c r="R214" s="277"/>
      <c r="S214" s="1"/>
      <c r="T214" s="2"/>
      <c r="U214" s="104"/>
      <c r="V214" s="105"/>
      <c r="W214" s="106"/>
      <c r="X214" s="107"/>
      <c r="Y214" s="262"/>
      <c r="Z214" s="263"/>
      <c r="AA214" s="111"/>
      <c r="AB214" s="103"/>
      <c r="AC214" s="268"/>
    </row>
    <row r="215" spans="1:29" ht="15.75" customHeight="1">
      <c r="A215" s="272"/>
      <c r="B215" s="92"/>
      <c r="C215" s="260"/>
      <c r="D215" s="261"/>
      <c r="E215" s="93"/>
      <c r="F215" s="94"/>
      <c r="G215" s="115"/>
      <c r="H215" s="119"/>
      <c r="I215" s="97"/>
      <c r="J215" s="98"/>
      <c r="K215" s="99"/>
      <c r="L215" s="114"/>
      <c r="M215" s="98"/>
      <c r="N215" s="99"/>
      <c r="O215" s="120"/>
      <c r="P215" s="121"/>
      <c r="Q215" s="122"/>
      <c r="R215" s="277"/>
      <c r="S215" s="1"/>
      <c r="T215" s="2"/>
      <c r="U215" s="104"/>
      <c r="V215" s="105"/>
      <c r="W215" s="106"/>
      <c r="X215" s="107"/>
      <c r="Y215" s="262"/>
      <c r="Z215" s="263"/>
      <c r="AA215" s="111"/>
      <c r="AB215" s="103"/>
      <c r="AC215" s="268"/>
    </row>
    <row r="216" spans="1:29" ht="15.75" customHeight="1">
      <c r="A216" s="272"/>
      <c r="B216" s="92"/>
      <c r="C216" s="260"/>
      <c r="D216" s="261"/>
      <c r="E216" s="93"/>
      <c r="F216" s="94"/>
      <c r="G216" s="115"/>
      <c r="H216" s="119"/>
      <c r="I216" s="97"/>
      <c r="J216" s="98"/>
      <c r="K216" s="99"/>
      <c r="L216" s="114"/>
      <c r="M216" s="98"/>
      <c r="N216" s="99"/>
      <c r="O216" s="120"/>
      <c r="P216" s="121"/>
      <c r="Q216" s="122"/>
      <c r="R216" s="277"/>
      <c r="S216" s="1"/>
      <c r="T216" s="2"/>
      <c r="U216" s="104"/>
      <c r="V216" s="105"/>
      <c r="W216" s="106"/>
      <c r="X216" s="107"/>
      <c r="Y216" s="262"/>
      <c r="Z216" s="263"/>
      <c r="AA216" s="111"/>
      <c r="AB216" s="103"/>
      <c r="AC216" s="268"/>
    </row>
    <row r="217" spans="1:29" ht="15.75" customHeight="1">
      <c r="A217" s="272"/>
      <c r="B217" s="92"/>
      <c r="C217" s="260"/>
      <c r="D217" s="261"/>
      <c r="E217" s="93"/>
      <c r="F217" s="94"/>
      <c r="G217" s="115"/>
      <c r="H217" s="119"/>
      <c r="I217" s="97"/>
      <c r="J217" s="98"/>
      <c r="K217" s="99"/>
      <c r="L217" s="114"/>
      <c r="M217" s="98"/>
      <c r="N217" s="99"/>
      <c r="O217" s="120"/>
      <c r="P217" s="121"/>
      <c r="Q217" s="122"/>
      <c r="R217" s="277"/>
      <c r="S217" s="1"/>
      <c r="T217" s="2"/>
      <c r="U217" s="104"/>
      <c r="V217" s="105"/>
      <c r="W217" s="106"/>
      <c r="X217" s="107"/>
      <c r="Y217" s="262"/>
      <c r="Z217" s="263"/>
      <c r="AA217" s="111"/>
      <c r="AB217" s="103"/>
      <c r="AC217" s="268"/>
    </row>
    <row r="218" spans="1:29" ht="15.75" customHeight="1">
      <c r="A218" s="272"/>
      <c r="B218" s="92"/>
      <c r="C218" s="260"/>
      <c r="D218" s="261"/>
      <c r="E218" s="93"/>
      <c r="F218" s="94"/>
      <c r="G218" s="115"/>
      <c r="H218" s="119"/>
      <c r="I218" s="97"/>
      <c r="J218" s="98"/>
      <c r="K218" s="99"/>
      <c r="L218" s="114"/>
      <c r="M218" s="98"/>
      <c r="N218" s="99"/>
      <c r="O218" s="120"/>
      <c r="P218" s="121"/>
      <c r="Q218" s="122"/>
      <c r="R218" s="277"/>
      <c r="S218" s="1"/>
      <c r="T218" s="2"/>
      <c r="U218" s="104"/>
      <c r="V218" s="105"/>
      <c r="W218" s="106"/>
      <c r="X218" s="107"/>
      <c r="Y218" s="262"/>
      <c r="Z218" s="263"/>
      <c r="AA218" s="111"/>
      <c r="AB218" s="103"/>
      <c r="AC218" s="268"/>
    </row>
    <row r="219" spans="1:29" ht="15.75" customHeight="1">
      <c r="A219" s="272"/>
      <c r="B219" s="92"/>
      <c r="C219" s="260"/>
      <c r="D219" s="261"/>
      <c r="E219" s="93"/>
      <c r="F219" s="94"/>
      <c r="G219" s="115"/>
      <c r="H219" s="119"/>
      <c r="I219" s="97"/>
      <c r="J219" s="98"/>
      <c r="K219" s="99"/>
      <c r="L219" s="114"/>
      <c r="M219" s="98"/>
      <c r="N219" s="99"/>
      <c r="O219" s="120"/>
      <c r="P219" s="121"/>
      <c r="Q219" s="122"/>
      <c r="R219" s="277"/>
      <c r="S219" s="1"/>
      <c r="T219" s="2"/>
      <c r="U219" s="104"/>
      <c r="V219" s="105"/>
      <c r="W219" s="123"/>
      <c r="X219" s="124"/>
      <c r="Y219" s="262"/>
      <c r="Z219" s="263"/>
      <c r="AA219" s="111"/>
      <c r="AB219" s="103"/>
      <c r="AC219" s="268"/>
    </row>
    <row r="220" spans="1:29" ht="15.75" customHeight="1">
      <c r="A220" s="272"/>
      <c r="B220" s="92"/>
      <c r="C220" s="260"/>
      <c r="D220" s="261"/>
      <c r="E220" s="93"/>
      <c r="F220" s="94"/>
      <c r="G220" s="115"/>
      <c r="H220" s="119"/>
      <c r="I220" s="97"/>
      <c r="J220" s="98"/>
      <c r="K220" s="99"/>
      <c r="L220" s="114"/>
      <c r="M220" s="98"/>
      <c r="N220" s="99"/>
      <c r="O220" s="120"/>
      <c r="P220" s="121"/>
      <c r="Q220" s="122"/>
      <c r="R220" s="277"/>
      <c r="S220" s="1"/>
      <c r="T220" s="2"/>
      <c r="U220" s="104"/>
      <c r="V220" s="105"/>
      <c r="W220" s="123"/>
      <c r="X220" s="124"/>
      <c r="Y220" s="262"/>
      <c r="Z220" s="263"/>
      <c r="AA220" s="111"/>
      <c r="AB220" s="103"/>
      <c r="AC220" s="268"/>
    </row>
    <row r="221" spans="1:29" ht="15.75" customHeight="1">
      <c r="A221" s="272"/>
      <c r="B221" s="92"/>
      <c r="C221" s="260"/>
      <c r="D221" s="261"/>
      <c r="E221" s="93"/>
      <c r="F221" s="94"/>
      <c r="G221" s="115"/>
      <c r="H221" s="119"/>
      <c r="I221" s="97"/>
      <c r="J221" s="98"/>
      <c r="K221" s="99"/>
      <c r="L221" s="114"/>
      <c r="M221" s="98"/>
      <c r="N221" s="99"/>
      <c r="O221" s="120"/>
      <c r="P221" s="121"/>
      <c r="Q221" s="122"/>
      <c r="R221" s="277"/>
      <c r="S221" s="1"/>
      <c r="T221" s="2"/>
      <c r="U221" s="104"/>
      <c r="V221" s="105"/>
      <c r="W221" s="123"/>
      <c r="X221" s="124"/>
      <c r="Y221" s="262"/>
      <c r="Z221" s="263"/>
      <c r="AA221" s="111"/>
      <c r="AB221" s="103"/>
      <c r="AC221" s="268"/>
    </row>
    <row r="222" spans="1:29" ht="15.75" customHeight="1">
      <c r="A222" s="272"/>
      <c r="B222" s="92"/>
      <c r="C222" s="260"/>
      <c r="D222" s="261"/>
      <c r="E222" s="93"/>
      <c r="F222" s="94"/>
      <c r="G222" s="115"/>
      <c r="H222" s="119"/>
      <c r="I222" s="97"/>
      <c r="J222" s="98"/>
      <c r="K222" s="99"/>
      <c r="L222" s="114"/>
      <c r="M222" s="98"/>
      <c r="N222" s="99"/>
      <c r="O222" s="120"/>
      <c r="P222" s="121"/>
      <c r="Q222" s="122"/>
      <c r="R222" s="277"/>
      <c r="S222" s="1"/>
      <c r="T222" s="2"/>
      <c r="U222" s="104"/>
      <c r="V222" s="105"/>
      <c r="W222" s="123"/>
      <c r="X222" s="124"/>
      <c r="Y222" s="262"/>
      <c r="Z222" s="263"/>
      <c r="AA222" s="111"/>
      <c r="AB222" s="103"/>
      <c r="AC222" s="268"/>
    </row>
    <row r="223" spans="1:29" ht="15.75" customHeight="1">
      <c r="A223" s="272"/>
      <c r="B223" s="92"/>
      <c r="C223" s="260"/>
      <c r="D223" s="261"/>
      <c r="E223" s="93"/>
      <c r="F223" s="94"/>
      <c r="G223" s="115"/>
      <c r="H223" s="119"/>
      <c r="I223" s="97"/>
      <c r="J223" s="98"/>
      <c r="K223" s="99"/>
      <c r="L223" s="114"/>
      <c r="M223" s="98"/>
      <c r="N223" s="99"/>
      <c r="O223" s="120"/>
      <c r="P223" s="121"/>
      <c r="Q223" s="122"/>
      <c r="R223" s="277"/>
      <c r="S223" s="1"/>
      <c r="T223" s="2"/>
      <c r="U223" s="104"/>
      <c r="V223" s="105"/>
      <c r="W223" s="123"/>
      <c r="X223" s="124"/>
      <c r="Y223" s="262"/>
      <c r="Z223" s="263"/>
      <c r="AA223" s="111"/>
      <c r="AB223" s="103"/>
      <c r="AC223" s="268"/>
    </row>
    <row r="224" spans="1:29" ht="15.75" customHeight="1">
      <c r="A224" s="272"/>
      <c r="B224" s="92"/>
      <c r="C224" s="260"/>
      <c r="D224" s="261"/>
      <c r="E224" s="172"/>
      <c r="F224" s="94"/>
      <c r="G224" s="128"/>
      <c r="H224" s="119"/>
      <c r="I224" s="97"/>
      <c r="J224" s="98"/>
      <c r="K224" s="99"/>
      <c r="L224" s="114"/>
      <c r="M224" s="98"/>
      <c r="N224" s="99"/>
      <c r="O224" s="120"/>
      <c r="P224" s="121"/>
      <c r="Q224" s="122"/>
      <c r="R224" s="277"/>
      <c r="S224" s="117"/>
      <c r="T224" s="118"/>
      <c r="U224" s="129"/>
      <c r="V224" s="130"/>
      <c r="W224" s="123"/>
      <c r="X224" s="124"/>
      <c r="Y224" s="262"/>
      <c r="Z224" s="263"/>
      <c r="AA224" s="155"/>
      <c r="AB224" s="122"/>
      <c r="AC224" s="268"/>
    </row>
    <row r="225" spans="1:29" ht="15.75" customHeight="1" thickBot="1">
      <c r="A225" s="273"/>
      <c r="B225" s="133" t="s">
        <v>107</v>
      </c>
      <c r="C225" s="264"/>
      <c r="D225" s="264"/>
      <c r="E225" s="134"/>
      <c r="F225" s="89"/>
      <c r="G225" s="136"/>
      <c r="H225" s="91"/>
      <c r="I225" s="137">
        <f t="shared" ref="I225:J225" si="61">AVERAGE(I209:I224)</f>
        <v>3</v>
      </c>
      <c r="J225" s="138">
        <f t="shared" si="61"/>
        <v>3600</v>
      </c>
      <c r="K225" s="139">
        <f t="shared" ref="K225" si="62">J225/I225</f>
        <v>1200</v>
      </c>
      <c r="L225" s="137">
        <f t="shared" ref="L225:M225" si="63">AVERAGE(L209:L224)</f>
        <v>3</v>
      </c>
      <c r="M225" s="138">
        <f t="shared" si="63"/>
        <v>3017.14870338642</v>
      </c>
      <c r="N225" s="139">
        <f t="shared" ref="N225:N231" si="64">M225/L225</f>
        <v>1005.7162344621401</v>
      </c>
      <c r="O225" s="140">
        <f t="shared" ref="O225:O231" si="65">L225-I225</f>
        <v>0</v>
      </c>
      <c r="P225" s="141">
        <f t="shared" ref="P225:P231" si="66">N225-K225</f>
        <v>-194.28376553785995</v>
      </c>
      <c r="Q225" s="142">
        <f t="shared" ref="Q225:Q231" si="67">N225/K225</f>
        <v>0.83809686205178335</v>
      </c>
      <c r="R225" s="278"/>
      <c r="S225" s="143">
        <f>S209</f>
        <v>0.70861111111111108</v>
      </c>
      <c r="T225" s="144">
        <f>INDEX(T209:T224,COUNTA(T209:T224))</f>
        <v>0.99791666666666667</v>
      </c>
      <c r="U225" s="145"/>
      <c r="V225" s="156"/>
      <c r="W225" s="89"/>
      <c r="X225" s="91"/>
      <c r="Y225" s="265"/>
      <c r="Z225" s="266"/>
      <c r="AA225" s="157">
        <f t="shared" ref="AA225:AA231" si="68">M225-J225</f>
        <v>-582.85129661357996</v>
      </c>
      <c r="AB225" s="142">
        <f t="shared" ref="AB225:AB231" si="69">M225/J225</f>
        <v>0.83809686205178335</v>
      </c>
      <c r="AC225" s="269"/>
    </row>
    <row r="226" spans="1:29" ht="15.75" customHeight="1">
      <c r="A226" s="281" t="s">
        <v>145</v>
      </c>
      <c r="B226" s="108" t="s">
        <v>115</v>
      </c>
      <c r="C226" s="274" t="s">
        <v>147</v>
      </c>
      <c r="D226" s="275"/>
      <c r="E226" s="158">
        <v>18.18</v>
      </c>
      <c r="F226" s="87">
        <v>707</v>
      </c>
      <c r="G226" s="159">
        <f t="shared" ref="G226:G231" si="70">E226*F226</f>
        <v>12853.26</v>
      </c>
      <c r="H226" s="160">
        <v>2</v>
      </c>
      <c r="I226" s="161">
        <v>3</v>
      </c>
      <c r="J226" s="162">
        <v>3600</v>
      </c>
      <c r="K226" s="163">
        <f>J226/I226</f>
        <v>1200</v>
      </c>
      <c r="L226" s="164">
        <v>3</v>
      </c>
      <c r="M226" s="162">
        <f t="shared" ref="M226:M231" si="71">F226/V226*60</f>
        <v>2987.323943661976</v>
      </c>
      <c r="N226" s="163">
        <f t="shared" si="64"/>
        <v>995.77464788732539</v>
      </c>
      <c r="O226" s="165">
        <f t="shared" si="65"/>
        <v>0</v>
      </c>
      <c r="P226" s="166">
        <f t="shared" si="66"/>
        <v>-204.22535211267461</v>
      </c>
      <c r="Q226" s="152">
        <f t="shared" si="67"/>
        <v>0.8298122065727711</v>
      </c>
      <c r="R226" s="276">
        <f>Q242</f>
        <v>0.84587607251615604</v>
      </c>
      <c r="S226" s="167">
        <v>0.70833333333333337</v>
      </c>
      <c r="T226" s="168">
        <v>0.71819444444444447</v>
      </c>
      <c r="U226" s="169"/>
      <c r="V226" s="170">
        <v>14.199999999999982</v>
      </c>
      <c r="W226" s="168"/>
      <c r="X226" s="171"/>
      <c r="Y226" s="279"/>
      <c r="Z226" s="280"/>
      <c r="AA226" s="174">
        <f t="shared" si="68"/>
        <v>-612.67605633802395</v>
      </c>
      <c r="AB226" s="152">
        <f t="shared" si="69"/>
        <v>0.8298122065727711</v>
      </c>
      <c r="AC226" s="267">
        <f>AB242</f>
        <v>0.84587607251615604</v>
      </c>
    </row>
    <row r="227" spans="1:29" ht="15.75" customHeight="1">
      <c r="A227" s="282"/>
      <c r="B227" s="92" t="s">
        <v>115</v>
      </c>
      <c r="C227" s="260" t="s">
        <v>148</v>
      </c>
      <c r="D227" s="261"/>
      <c r="E227" s="93">
        <v>23.76</v>
      </c>
      <c r="F227" s="94">
        <v>1116</v>
      </c>
      <c r="G227" s="95">
        <f t="shared" si="70"/>
        <v>26516.160000000003</v>
      </c>
      <c r="H227" s="96">
        <v>2</v>
      </c>
      <c r="I227" s="97">
        <v>4</v>
      </c>
      <c r="J227" s="98">
        <v>3300</v>
      </c>
      <c r="K227" s="99">
        <f t="shared" si="56"/>
        <v>825</v>
      </c>
      <c r="L227" s="100">
        <v>4</v>
      </c>
      <c r="M227" s="98">
        <f t="shared" si="71"/>
        <v>2788.0638445523914</v>
      </c>
      <c r="N227" s="99">
        <f t="shared" si="64"/>
        <v>697.01596113809785</v>
      </c>
      <c r="O227" s="101">
        <f t="shared" si="65"/>
        <v>0</v>
      </c>
      <c r="P227" s="102">
        <f t="shared" si="66"/>
        <v>-127.98403886190215</v>
      </c>
      <c r="Q227" s="103">
        <f t="shared" si="67"/>
        <v>0.84486783168254287</v>
      </c>
      <c r="R227" s="277"/>
      <c r="S227" s="1">
        <v>0.72868055555555555</v>
      </c>
      <c r="T227" s="2">
        <v>0.74535879629629631</v>
      </c>
      <c r="U227" s="104">
        <v>15.099999999999962</v>
      </c>
      <c r="V227" s="105">
        <v>24.016666666666691</v>
      </c>
      <c r="W227" s="106"/>
      <c r="X227" s="113"/>
      <c r="Y227" s="262"/>
      <c r="Z227" s="263"/>
      <c r="AA227" s="175">
        <f t="shared" si="68"/>
        <v>-511.9361554476086</v>
      </c>
      <c r="AB227" s="103">
        <f t="shared" si="69"/>
        <v>0.84486783168254287</v>
      </c>
      <c r="AC227" s="268"/>
    </row>
    <row r="228" spans="1:29" ht="15.75" customHeight="1">
      <c r="A228" s="282"/>
      <c r="B228" s="92" t="s">
        <v>115</v>
      </c>
      <c r="C228" s="260" t="s">
        <v>149</v>
      </c>
      <c r="D228" s="261"/>
      <c r="E228" s="93">
        <v>18.18</v>
      </c>
      <c r="F228" s="94">
        <v>2766</v>
      </c>
      <c r="G228" s="95">
        <f t="shared" si="70"/>
        <v>50285.88</v>
      </c>
      <c r="H228" s="96"/>
      <c r="I228" s="97">
        <v>4</v>
      </c>
      <c r="J228" s="98">
        <v>3000</v>
      </c>
      <c r="K228" s="99">
        <f t="shared" si="56"/>
        <v>750</v>
      </c>
      <c r="L228" s="100">
        <v>4</v>
      </c>
      <c r="M228" s="98">
        <f t="shared" si="71"/>
        <v>2589.7529258777636</v>
      </c>
      <c r="N228" s="99">
        <f t="shared" si="64"/>
        <v>647.43823146944089</v>
      </c>
      <c r="O228" s="101">
        <f t="shared" si="65"/>
        <v>0</v>
      </c>
      <c r="P228" s="102">
        <f t="shared" si="66"/>
        <v>-102.56176853055911</v>
      </c>
      <c r="Q228" s="103">
        <f t="shared" si="67"/>
        <v>0.86325097529258787</v>
      </c>
      <c r="R228" s="277"/>
      <c r="S228" s="1">
        <v>0.75486111111111109</v>
      </c>
      <c r="T228" s="2">
        <v>0.79936342592592591</v>
      </c>
      <c r="U228" s="104">
        <v>13.683333333333287</v>
      </c>
      <c r="V228" s="105">
        <v>64.083333333333329</v>
      </c>
      <c r="W228" s="106"/>
      <c r="X228" s="113"/>
      <c r="Y228" s="262"/>
      <c r="Z228" s="263"/>
      <c r="AA228" s="175">
        <f t="shared" si="68"/>
        <v>-410.24707412223643</v>
      </c>
      <c r="AB228" s="103">
        <f t="shared" si="69"/>
        <v>0.86325097529258787</v>
      </c>
      <c r="AC228" s="268"/>
    </row>
    <row r="229" spans="1:29" ht="15.75" customHeight="1">
      <c r="A229" s="282"/>
      <c r="B229" s="92" t="s">
        <v>115</v>
      </c>
      <c r="C229" s="260" t="s">
        <v>143</v>
      </c>
      <c r="D229" s="261"/>
      <c r="E229" s="93">
        <v>24.83</v>
      </c>
      <c r="F229" s="94">
        <v>3529</v>
      </c>
      <c r="G229" s="95">
        <f t="shared" si="70"/>
        <v>87625.069999999992</v>
      </c>
      <c r="H229" s="96"/>
      <c r="I229" s="97">
        <v>4</v>
      </c>
      <c r="J229" s="98">
        <v>3300</v>
      </c>
      <c r="K229" s="99">
        <f t="shared" si="56"/>
        <v>825</v>
      </c>
      <c r="L229" s="100">
        <v>4</v>
      </c>
      <c r="M229" s="98">
        <f t="shared" si="71"/>
        <v>2835.8035714285675</v>
      </c>
      <c r="N229" s="99">
        <f t="shared" si="64"/>
        <v>708.95089285714187</v>
      </c>
      <c r="O229" s="101">
        <f t="shared" si="65"/>
        <v>0</v>
      </c>
      <c r="P229" s="102">
        <f t="shared" si="66"/>
        <v>-116.04910714285813</v>
      </c>
      <c r="Q229" s="103">
        <f t="shared" si="67"/>
        <v>0.85933441558441437</v>
      </c>
      <c r="R229" s="277"/>
      <c r="S229" s="1">
        <v>0.80995370370370368</v>
      </c>
      <c r="T229" s="2">
        <v>0.8618055555555556</v>
      </c>
      <c r="U229" s="104">
        <v>15.249999999999986</v>
      </c>
      <c r="V229" s="105">
        <v>74.666666666666771</v>
      </c>
      <c r="W229" s="106">
        <v>0.8618055555555556</v>
      </c>
      <c r="X229" s="107">
        <v>0.91319444444444431</v>
      </c>
      <c r="Y229" s="262"/>
      <c r="Z229" s="263"/>
      <c r="AA229" s="175">
        <f t="shared" si="68"/>
        <v>-464.19642857143253</v>
      </c>
      <c r="AB229" s="103">
        <f t="shared" si="69"/>
        <v>0.85933441558441437</v>
      </c>
      <c r="AC229" s="268"/>
    </row>
    <row r="230" spans="1:29" ht="15.75" customHeight="1">
      <c r="A230" s="282"/>
      <c r="B230" s="92" t="s">
        <v>115</v>
      </c>
      <c r="C230" s="260" t="s">
        <v>147</v>
      </c>
      <c r="D230" s="261"/>
      <c r="E230" s="93">
        <v>18.18</v>
      </c>
      <c r="F230" s="94">
        <v>1951</v>
      </c>
      <c r="G230" s="95">
        <f t="shared" si="70"/>
        <v>35469.18</v>
      </c>
      <c r="H230" s="113"/>
      <c r="I230" s="97">
        <v>3</v>
      </c>
      <c r="J230" s="98">
        <v>3600</v>
      </c>
      <c r="K230" s="99">
        <f t="shared" si="56"/>
        <v>1200</v>
      </c>
      <c r="L230" s="114">
        <v>3</v>
      </c>
      <c r="M230" s="98">
        <f t="shared" si="71"/>
        <v>2995.1385927505139</v>
      </c>
      <c r="N230" s="99">
        <f t="shared" si="64"/>
        <v>998.37953091683801</v>
      </c>
      <c r="O230" s="101">
        <f t="shared" si="65"/>
        <v>0</v>
      </c>
      <c r="P230" s="102">
        <f t="shared" si="66"/>
        <v>-201.62046908316199</v>
      </c>
      <c r="Q230" s="103">
        <f t="shared" si="67"/>
        <v>0.83198294243069837</v>
      </c>
      <c r="R230" s="277"/>
      <c r="S230" s="1">
        <v>0.91319444444444431</v>
      </c>
      <c r="T230" s="2">
        <v>0.94033564814814818</v>
      </c>
      <c r="U230" s="104">
        <v>73.999999999999744</v>
      </c>
      <c r="V230" s="105">
        <v>39.083333333333584</v>
      </c>
      <c r="W230" s="106"/>
      <c r="X230" s="107"/>
      <c r="Y230" s="262"/>
      <c r="Z230" s="263"/>
      <c r="AA230" s="175">
        <f t="shared" si="68"/>
        <v>-604.86140724948609</v>
      </c>
      <c r="AB230" s="103">
        <f t="shared" si="69"/>
        <v>0.83198294243069826</v>
      </c>
      <c r="AC230" s="268"/>
    </row>
    <row r="231" spans="1:29" ht="15.75" customHeight="1">
      <c r="A231" s="282"/>
      <c r="B231" s="92" t="s">
        <v>115</v>
      </c>
      <c r="C231" s="260" t="s">
        <v>148</v>
      </c>
      <c r="D231" s="261"/>
      <c r="E231" s="93">
        <v>23.76</v>
      </c>
      <c r="F231" s="94">
        <v>3156</v>
      </c>
      <c r="G231" s="115">
        <f t="shared" si="70"/>
        <v>74986.559999999998</v>
      </c>
      <c r="H231" s="116"/>
      <c r="I231" s="97">
        <v>4</v>
      </c>
      <c r="J231" s="98">
        <v>3300</v>
      </c>
      <c r="K231" s="99">
        <f t="shared" si="56"/>
        <v>825</v>
      </c>
      <c r="L231" s="100">
        <v>4</v>
      </c>
      <c r="M231" s="98">
        <f t="shared" si="71"/>
        <v>2806.0261793035229</v>
      </c>
      <c r="N231" s="99">
        <f t="shared" si="64"/>
        <v>701.50654482588072</v>
      </c>
      <c r="O231" s="101">
        <f t="shared" si="65"/>
        <v>0</v>
      </c>
      <c r="P231" s="102">
        <f t="shared" si="66"/>
        <v>-123.49345517411928</v>
      </c>
      <c r="Q231" s="103">
        <f t="shared" si="67"/>
        <v>0.85031096342530998</v>
      </c>
      <c r="R231" s="277"/>
      <c r="S231" s="1">
        <v>0.95069444444444429</v>
      </c>
      <c r="T231" s="2">
        <v>0.99755787037037036</v>
      </c>
      <c r="U231" s="104">
        <v>14.916666666666387</v>
      </c>
      <c r="V231" s="105">
        <v>67.483333333333547</v>
      </c>
      <c r="W231" s="106"/>
      <c r="X231" s="4"/>
      <c r="Y231" s="262"/>
      <c r="Z231" s="263"/>
      <c r="AA231" s="175">
        <f t="shared" si="68"/>
        <v>-493.97382069647711</v>
      </c>
      <c r="AB231" s="103">
        <f t="shared" si="69"/>
        <v>0.85031096342530998</v>
      </c>
      <c r="AC231" s="268"/>
    </row>
    <row r="232" spans="1:29" ht="15.75" customHeight="1">
      <c r="A232" s="282"/>
      <c r="B232" s="92"/>
      <c r="C232" s="260"/>
      <c r="D232" s="261"/>
      <c r="E232" s="93"/>
      <c r="F232" s="94"/>
      <c r="G232" s="115"/>
      <c r="H232" s="119"/>
      <c r="I232" s="97"/>
      <c r="J232" s="98"/>
      <c r="K232" s="99"/>
      <c r="L232" s="114"/>
      <c r="M232" s="98"/>
      <c r="N232" s="99"/>
      <c r="O232" s="120"/>
      <c r="P232" s="121"/>
      <c r="Q232" s="122"/>
      <c r="R232" s="277"/>
      <c r="S232" s="1"/>
      <c r="T232" s="2"/>
      <c r="U232" s="104"/>
      <c r="V232" s="105"/>
      <c r="W232" s="106"/>
      <c r="X232" s="107"/>
      <c r="Y232" s="262"/>
      <c r="Z232" s="263"/>
      <c r="AA232" s="175"/>
      <c r="AB232" s="103"/>
      <c r="AC232" s="268"/>
    </row>
    <row r="233" spans="1:29" ht="15.75" customHeight="1">
      <c r="A233" s="282"/>
      <c r="B233" s="92"/>
      <c r="C233" s="260"/>
      <c r="D233" s="261"/>
      <c r="E233" s="93"/>
      <c r="F233" s="94"/>
      <c r="G233" s="115"/>
      <c r="H233" s="119"/>
      <c r="I233" s="97"/>
      <c r="J233" s="98"/>
      <c r="K233" s="99"/>
      <c r="L233" s="114"/>
      <c r="M233" s="98"/>
      <c r="N233" s="99"/>
      <c r="O233" s="120"/>
      <c r="P233" s="121"/>
      <c r="Q233" s="122"/>
      <c r="R233" s="277"/>
      <c r="S233" s="1"/>
      <c r="T233" s="2"/>
      <c r="U233" s="104"/>
      <c r="V233" s="105"/>
      <c r="W233" s="106"/>
      <c r="X233" s="107"/>
      <c r="Y233" s="262"/>
      <c r="Z233" s="263"/>
      <c r="AA233" s="175"/>
      <c r="AB233" s="103"/>
      <c r="AC233" s="268"/>
    </row>
    <row r="234" spans="1:29" ht="15.75" customHeight="1">
      <c r="A234" s="282"/>
      <c r="B234" s="92"/>
      <c r="C234" s="260"/>
      <c r="D234" s="261"/>
      <c r="E234" s="93"/>
      <c r="F234" s="94"/>
      <c r="G234" s="115"/>
      <c r="H234" s="119"/>
      <c r="I234" s="97"/>
      <c r="J234" s="98"/>
      <c r="K234" s="99"/>
      <c r="L234" s="114"/>
      <c r="M234" s="98"/>
      <c r="N234" s="99"/>
      <c r="O234" s="120"/>
      <c r="P234" s="121"/>
      <c r="Q234" s="122"/>
      <c r="R234" s="277"/>
      <c r="S234" s="1"/>
      <c r="T234" s="2"/>
      <c r="U234" s="104"/>
      <c r="V234" s="105"/>
      <c r="W234" s="123"/>
      <c r="X234" s="124"/>
      <c r="Y234" s="262"/>
      <c r="Z234" s="263"/>
      <c r="AA234" s="175"/>
      <c r="AB234" s="103"/>
      <c r="AC234" s="268"/>
    </row>
    <row r="235" spans="1:29" ht="15.75" customHeight="1">
      <c r="A235" s="282"/>
      <c r="B235" s="92"/>
      <c r="C235" s="260"/>
      <c r="D235" s="261"/>
      <c r="E235" s="93"/>
      <c r="F235" s="94"/>
      <c r="G235" s="115"/>
      <c r="H235" s="119"/>
      <c r="I235" s="97"/>
      <c r="J235" s="98"/>
      <c r="K235" s="99"/>
      <c r="L235" s="114"/>
      <c r="M235" s="98"/>
      <c r="N235" s="99"/>
      <c r="O235" s="120"/>
      <c r="P235" s="121"/>
      <c r="Q235" s="122"/>
      <c r="R235" s="277"/>
      <c r="S235" s="1"/>
      <c r="T235" s="2"/>
      <c r="U235" s="104"/>
      <c r="V235" s="105"/>
      <c r="W235" s="123"/>
      <c r="X235" s="124"/>
      <c r="Y235" s="262"/>
      <c r="Z235" s="263"/>
      <c r="AA235" s="175"/>
      <c r="AB235" s="103"/>
      <c r="AC235" s="268"/>
    </row>
    <row r="236" spans="1:29" ht="15.75" customHeight="1">
      <c r="A236" s="282"/>
      <c r="B236" s="92"/>
      <c r="C236" s="260"/>
      <c r="D236" s="261"/>
      <c r="E236" s="93"/>
      <c r="F236" s="94"/>
      <c r="G236" s="115"/>
      <c r="H236" s="119"/>
      <c r="I236" s="97"/>
      <c r="J236" s="98"/>
      <c r="K236" s="99"/>
      <c r="L236" s="114"/>
      <c r="M236" s="98"/>
      <c r="N236" s="99"/>
      <c r="O236" s="120"/>
      <c r="P236" s="121"/>
      <c r="Q236" s="122"/>
      <c r="R236" s="277"/>
      <c r="S236" s="1"/>
      <c r="T236" s="2"/>
      <c r="U236" s="104"/>
      <c r="V236" s="105"/>
      <c r="W236" s="123"/>
      <c r="X236" s="124"/>
      <c r="Y236" s="262"/>
      <c r="Z236" s="263"/>
      <c r="AA236" s="175"/>
      <c r="AB236" s="103"/>
      <c r="AC236" s="268"/>
    </row>
    <row r="237" spans="1:29" ht="15.75" customHeight="1">
      <c r="A237" s="282"/>
      <c r="B237" s="92"/>
      <c r="C237" s="260"/>
      <c r="D237" s="261"/>
      <c r="E237" s="93"/>
      <c r="F237" s="94"/>
      <c r="G237" s="115"/>
      <c r="H237" s="119"/>
      <c r="I237" s="97"/>
      <c r="J237" s="98"/>
      <c r="K237" s="99"/>
      <c r="L237" s="114"/>
      <c r="M237" s="98"/>
      <c r="N237" s="99"/>
      <c r="O237" s="120"/>
      <c r="P237" s="121"/>
      <c r="Q237" s="122"/>
      <c r="R237" s="277"/>
      <c r="S237" s="1"/>
      <c r="T237" s="2"/>
      <c r="U237" s="104"/>
      <c r="V237" s="105"/>
      <c r="W237" s="123"/>
      <c r="X237" s="124"/>
      <c r="Y237" s="262"/>
      <c r="Z237" s="263"/>
      <c r="AA237" s="175"/>
      <c r="AB237" s="103"/>
      <c r="AC237" s="268"/>
    </row>
    <row r="238" spans="1:29" ht="15.75" customHeight="1">
      <c r="A238" s="282"/>
      <c r="B238" s="92"/>
      <c r="C238" s="260"/>
      <c r="D238" s="261"/>
      <c r="E238" s="93"/>
      <c r="F238" s="94"/>
      <c r="G238" s="115"/>
      <c r="H238" s="119"/>
      <c r="I238" s="97"/>
      <c r="J238" s="98"/>
      <c r="K238" s="99"/>
      <c r="L238" s="114"/>
      <c r="M238" s="98"/>
      <c r="N238" s="99"/>
      <c r="O238" s="120"/>
      <c r="P238" s="121"/>
      <c r="Q238" s="122"/>
      <c r="R238" s="277"/>
      <c r="S238" s="1"/>
      <c r="T238" s="2"/>
      <c r="U238" s="104"/>
      <c r="V238" s="105"/>
      <c r="W238" s="123"/>
      <c r="X238" s="124"/>
      <c r="Y238" s="262"/>
      <c r="Z238" s="263"/>
      <c r="AA238" s="175"/>
      <c r="AB238" s="103"/>
      <c r="AC238" s="268"/>
    </row>
    <row r="239" spans="1:29" ht="15.75" customHeight="1">
      <c r="A239" s="282"/>
      <c r="B239" s="92"/>
      <c r="C239" s="260"/>
      <c r="D239" s="261"/>
      <c r="E239" s="93"/>
      <c r="F239" s="94"/>
      <c r="G239" s="115"/>
      <c r="H239" s="119"/>
      <c r="I239" s="97"/>
      <c r="J239" s="98"/>
      <c r="K239" s="99"/>
      <c r="L239" s="114"/>
      <c r="M239" s="98"/>
      <c r="N239" s="99"/>
      <c r="O239" s="120"/>
      <c r="P239" s="121"/>
      <c r="Q239" s="122"/>
      <c r="R239" s="277"/>
      <c r="S239" s="1"/>
      <c r="T239" s="2"/>
      <c r="U239" s="104"/>
      <c r="V239" s="105"/>
      <c r="W239" s="106"/>
      <c r="X239" s="107"/>
      <c r="Y239" s="262"/>
      <c r="Z239" s="263"/>
      <c r="AA239" s="175"/>
      <c r="AB239" s="103"/>
      <c r="AC239" s="268"/>
    </row>
    <row r="240" spans="1:29" ht="15.75" customHeight="1">
      <c r="A240" s="282"/>
      <c r="B240" s="92"/>
      <c r="C240" s="260"/>
      <c r="D240" s="261"/>
      <c r="E240" s="93"/>
      <c r="F240" s="94"/>
      <c r="G240" s="115"/>
      <c r="H240" s="119"/>
      <c r="I240" s="97"/>
      <c r="J240" s="98"/>
      <c r="K240" s="99"/>
      <c r="L240" s="114"/>
      <c r="M240" s="98"/>
      <c r="N240" s="99"/>
      <c r="O240" s="120"/>
      <c r="P240" s="121"/>
      <c r="Q240" s="122"/>
      <c r="R240" s="277"/>
      <c r="S240" s="1"/>
      <c r="T240" s="2"/>
      <c r="U240" s="104"/>
      <c r="V240" s="105"/>
      <c r="W240" s="123"/>
      <c r="X240" s="124"/>
      <c r="Y240" s="262"/>
      <c r="Z240" s="263"/>
      <c r="AA240" s="175"/>
      <c r="AB240" s="103"/>
      <c r="AC240" s="268"/>
    </row>
    <row r="241" spans="1:29" ht="15.75" customHeight="1">
      <c r="A241" s="282"/>
      <c r="B241" s="92"/>
      <c r="C241" s="260"/>
      <c r="D241" s="261"/>
      <c r="E241" s="172"/>
      <c r="F241" s="94"/>
      <c r="G241" s="128"/>
      <c r="H241" s="119"/>
      <c r="I241" s="97"/>
      <c r="J241" s="98"/>
      <c r="K241" s="99"/>
      <c r="L241" s="114"/>
      <c r="M241" s="98"/>
      <c r="N241" s="99"/>
      <c r="O241" s="120"/>
      <c r="P241" s="121"/>
      <c r="Q241" s="122"/>
      <c r="R241" s="277"/>
      <c r="S241" s="117"/>
      <c r="T241" s="118"/>
      <c r="U241" s="129"/>
      <c r="V241" s="130"/>
      <c r="W241" s="123"/>
      <c r="X241" s="124"/>
      <c r="Y241" s="262"/>
      <c r="Z241" s="263"/>
      <c r="AA241" s="176"/>
      <c r="AB241" s="122"/>
      <c r="AC241" s="268"/>
    </row>
    <row r="242" spans="1:29" ht="15.75" customHeight="1" thickBot="1">
      <c r="A242" s="283"/>
      <c r="B242" s="133" t="s">
        <v>107</v>
      </c>
      <c r="C242" s="264"/>
      <c r="D242" s="264"/>
      <c r="E242" s="134"/>
      <c r="F242" s="135"/>
      <c r="G242" s="136"/>
      <c r="H242" s="91"/>
      <c r="I242" s="137">
        <f t="shared" ref="I242:J242" si="72">AVERAGE(I226:I241)</f>
        <v>3.6666666666666665</v>
      </c>
      <c r="J242" s="138">
        <f t="shared" si="72"/>
        <v>3350</v>
      </c>
      <c r="K242" s="139">
        <f t="shared" ref="K242" si="73">J242/I242</f>
        <v>913.63636363636363</v>
      </c>
      <c r="L242" s="137">
        <f t="shared" ref="L242:M242" si="74">AVERAGE(L226:L241)</f>
        <v>3.6666666666666665</v>
      </c>
      <c r="M242" s="138">
        <f t="shared" si="74"/>
        <v>2833.6848429291226</v>
      </c>
      <c r="N242" s="139">
        <f>M242/L242</f>
        <v>772.8231389806698</v>
      </c>
      <c r="O242" s="140">
        <f>L242-I242</f>
        <v>0</v>
      </c>
      <c r="P242" s="141">
        <f>N242-K242</f>
        <v>-140.81322465569383</v>
      </c>
      <c r="Q242" s="142">
        <f>N242/K242</f>
        <v>0.84587607251615604</v>
      </c>
      <c r="R242" s="278"/>
      <c r="S242" s="143">
        <f>S226</f>
        <v>0.70833333333333337</v>
      </c>
      <c r="T242" s="144">
        <f>INDEX(T226:T241,COUNTA(T226:T241))</f>
        <v>0.99755787037037036</v>
      </c>
      <c r="U242" s="145"/>
      <c r="V242" s="156"/>
      <c r="W242" s="135"/>
      <c r="X242" s="139"/>
      <c r="Y242" s="265"/>
      <c r="Z242" s="266"/>
      <c r="AA242" s="177">
        <f>M242-J242</f>
        <v>-516.31515707087738</v>
      </c>
      <c r="AB242" s="142">
        <f>M242/J242</f>
        <v>0.84587607251615604</v>
      </c>
      <c r="AC242" s="269"/>
    </row>
    <row r="244" spans="1:29">
      <c r="Y244" s="259" t="s">
        <v>150</v>
      </c>
      <c r="Z244" s="259"/>
    </row>
    <row r="245" spans="1:29">
      <c r="Y245" s="259" t="s">
        <v>151</v>
      </c>
      <c r="Z245" s="259"/>
    </row>
    <row r="246" spans="1:29">
      <c r="Y246" s="259" t="s">
        <v>152</v>
      </c>
      <c r="Z246" s="259"/>
    </row>
    <row r="247" spans="1:29">
      <c r="Y247" s="259" t="s">
        <v>153</v>
      </c>
      <c r="Z247" s="259"/>
    </row>
    <row r="248" spans="1:29">
      <c r="Y248" s="259" t="s">
        <v>154</v>
      </c>
      <c r="Z248" s="259"/>
    </row>
    <row r="249" spans="1:29">
      <c r="Y249" s="259" t="s">
        <v>155</v>
      </c>
      <c r="Z249" s="259"/>
    </row>
    <row r="250" spans="1:29">
      <c r="Y250" s="259" t="s">
        <v>156</v>
      </c>
      <c r="Z250" s="259"/>
    </row>
    <row r="251" spans="1:29">
      <c r="Y251" s="259" t="s">
        <v>157</v>
      </c>
      <c r="Z251" s="259"/>
    </row>
    <row r="252" spans="1:29">
      <c r="Y252" s="259" t="s">
        <v>158</v>
      </c>
      <c r="Z252" s="259"/>
    </row>
    <row r="253" spans="1:29">
      <c r="Y253" s="259" t="s">
        <v>159</v>
      </c>
      <c r="Z253" s="259"/>
    </row>
    <row r="254" spans="1:29">
      <c r="Y254" s="259" t="s">
        <v>160</v>
      </c>
      <c r="Z254" s="259"/>
    </row>
    <row r="255" spans="1:29">
      <c r="Y255" s="259" t="s">
        <v>161</v>
      </c>
      <c r="Z255" s="259"/>
    </row>
    <row r="256" spans="1:29">
      <c r="Y256" s="259" t="s">
        <v>162</v>
      </c>
      <c r="Z256" s="259"/>
    </row>
  </sheetData>
  <mergeCells count="563">
    <mergeCell ref="Y254:Z254"/>
    <mergeCell ref="Y255:Z255"/>
    <mergeCell ref="Y256:Z256"/>
    <mergeCell ref="Y248:Z248"/>
    <mergeCell ref="Y249:Z249"/>
    <mergeCell ref="Y250:Z250"/>
    <mergeCell ref="Y251:Z251"/>
    <mergeCell ref="Y252:Z252"/>
    <mergeCell ref="Y253:Z253"/>
    <mergeCell ref="Y244:Z244"/>
    <mergeCell ref="Y245:Z245"/>
    <mergeCell ref="Y246:Z246"/>
    <mergeCell ref="Y247:Z247"/>
    <mergeCell ref="C239:D239"/>
    <mergeCell ref="Y239:Z239"/>
    <mergeCell ref="C240:D240"/>
    <mergeCell ref="Y240:Z240"/>
    <mergeCell ref="C241:D241"/>
    <mergeCell ref="Y241:Z241"/>
    <mergeCell ref="Y230:Z230"/>
    <mergeCell ref="C231:D231"/>
    <mergeCell ref="Y231:Z231"/>
    <mergeCell ref="C232:D232"/>
    <mergeCell ref="Y232:Z232"/>
    <mergeCell ref="A226:A242"/>
    <mergeCell ref="C226:D226"/>
    <mergeCell ref="R226:R242"/>
    <mergeCell ref="Y226:Z226"/>
    <mergeCell ref="C236:D236"/>
    <mergeCell ref="Y236:Z236"/>
    <mergeCell ref="C237:D237"/>
    <mergeCell ref="Y237:Z237"/>
    <mergeCell ref="C238:D238"/>
    <mergeCell ref="Y238:Z238"/>
    <mergeCell ref="C233:D233"/>
    <mergeCell ref="Y233:Z233"/>
    <mergeCell ref="C234:D234"/>
    <mergeCell ref="Y234:Z234"/>
    <mergeCell ref="C235:D235"/>
    <mergeCell ref="Y235:Z235"/>
    <mergeCell ref="C242:D242"/>
    <mergeCell ref="Y242:Z242"/>
    <mergeCell ref="AC226:AC242"/>
    <mergeCell ref="C227:D227"/>
    <mergeCell ref="Y227:Z227"/>
    <mergeCell ref="C228:D228"/>
    <mergeCell ref="Y228:Z228"/>
    <mergeCell ref="C229:D229"/>
    <mergeCell ref="C223:D223"/>
    <mergeCell ref="Y223:Z223"/>
    <mergeCell ref="C224:D224"/>
    <mergeCell ref="Y224:Z224"/>
    <mergeCell ref="C225:D225"/>
    <mergeCell ref="Y225:Z225"/>
    <mergeCell ref="AC209:AC225"/>
    <mergeCell ref="C210:D210"/>
    <mergeCell ref="Y210:Z210"/>
    <mergeCell ref="C211:D211"/>
    <mergeCell ref="Y211:Z211"/>
    <mergeCell ref="C212:D212"/>
    <mergeCell ref="Y212:Z212"/>
    <mergeCell ref="C213:D213"/>
    <mergeCell ref="Y213:Z213"/>
    <mergeCell ref="C214:D214"/>
    <mergeCell ref="Y229:Z229"/>
    <mergeCell ref="C230:D230"/>
    <mergeCell ref="Y208:Z208"/>
    <mergeCell ref="A209:A225"/>
    <mergeCell ref="C209:D209"/>
    <mergeCell ref="R209:R225"/>
    <mergeCell ref="Y209:Z209"/>
    <mergeCell ref="Y214:Z214"/>
    <mergeCell ref="C215:D215"/>
    <mergeCell ref="Y215:Z215"/>
    <mergeCell ref="C216:D216"/>
    <mergeCell ref="A192:A208"/>
    <mergeCell ref="C192:D192"/>
    <mergeCell ref="C220:D220"/>
    <mergeCell ref="Y220:Z220"/>
    <mergeCell ref="C221:D221"/>
    <mergeCell ref="Y221:Z221"/>
    <mergeCell ref="C222:D222"/>
    <mergeCell ref="Y222:Z222"/>
    <mergeCell ref="Y216:Z216"/>
    <mergeCell ref="C217:D217"/>
    <mergeCell ref="Y217:Z217"/>
    <mergeCell ref="C218:D218"/>
    <mergeCell ref="Y218:Z218"/>
    <mergeCell ref="C219:D219"/>
    <mergeCell ref="Y219:Z219"/>
    <mergeCell ref="C201:D201"/>
    <mergeCell ref="Y201:Z201"/>
    <mergeCell ref="Y195:Z195"/>
    <mergeCell ref="C196:D196"/>
    <mergeCell ref="Y196:Z196"/>
    <mergeCell ref="C197:D197"/>
    <mergeCell ref="Y197:Z197"/>
    <mergeCell ref="C198:D198"/>
    <mergeCell ref="Y198:Z198"/>
    <mergeCell ref="R192:R208"/>
    <mergeCell ref="Y192:Z192"/>
    <mergeCell ref="C205:D205"/>
    <mergeCell ref="Y205:Z205"/>
    <mergeCell ref="C206:D206"/>
    <mergeCell ref="Y206:Z206"/>
    <mergeCell ref="C207:D207"/>
    <mergeCell ref="Y207:Z207"/>
    <mergeCell ref="C202:D202"/>
    <mergeCell ref="Y202:Z202"/>
    <mergeCell ref="C203:D203"/>
    <mergeCell ref="Y203:Z203"/>
    <mergeCell ref="C204:D204"/>
    <mergeCell ref="Y204:Z204"/>
    <mergeCell ref="C208:D208"/>
    <mergeCell ref="C200:D200"/>
    <mergeCell ref="Y200:Z200"/>
    <mergeCell ref="Y182:Z182"/>
    <mergeCell ref="C183:D183"/>
    <mergeCell ref="Y183:Z183"/>
    <mergeCell ref="C184:D184"/>
    <mergeCell ref="Y184:Z184"/>
    <mergeCell ref="C185:D185"/>
    <mergeCell ref="Y185:Z185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99:D199"/>
    <mergeCell ref="Y199:Z199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242">
    <cfRule type="cellIs" dxfId="28" priority="1" operator="greaterThan">
      <formula>0</formula>
    </cfRule>
  </conditionalFormatting>
  <conditionalFormatting sqref="P5:P242 AA5:AA242">
    <cfRule type="cellIs" dxfId="27" priority="4" operator="lessThan">
      <formula>0</formula>
    </cfRule>
  </conditionalFormatting>
  <conditionalFormatting sqref="Q5:Q242 AB5:AB242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AC5:AC23 R5:R242 AC141:AC146">
    <cfRule type="cellIs" dxfId="24" priority="5" operator="lessThan">
      <formula>0.8</formula>
    </cfRule>
  </conditionalFormatting>
  <conditionalFormatting sqref="AC29:AC37">
    <cfRule type="cellIs" dxfId="23" priority="16" operator="lessThan">
      <formula>0.8</formula>
    </cfRule>
  </conditionalFormatting>
  <conditionalFormatting sqref="AC39:AC44">
    <cfRule type="cellIs" dxfId="22" priority="15" operator="lessThan">
      <formula>0.8</formula>
    </cfRule>
  </conditionalFormatting>
  <conditionalFormatting sqref="AC56">
    <cfRule type="cellIs" dxfId="21" priority="17" operator="lessThan">
      <formula>0.8</formula>
    </cfRule>
  </conditionalFormatting>
  <conditionalFormatting sqref="AC73:AC78">
    <cfRule type="cellIs" dxfId="20" priority="13" operator="lessThan">
      <formula>0.8</formula>
    </cfRule>
  </conditionalFormatting>
  <conditionalFormatting sqref="AC90">
    <cfRule type="cellIs" dxfId="19" priority="14" operator="lessThan">
      <formula>0.8</formula>
    </cfRule>
  </conditionalFormatting>
  <conditionalFormatting sqref="AC107">
    <cfRule type="cellIs" dxfId="18" priority="7" operator="lessThan">
      <formula>0.8</formula>
    </cfRule>
  </conditionalFormatting>
  <conditionalFormatting sqref="AC124:AC129">
    <cfRule type="cellIs" dxfId="17" priority="6" operator="lessThan">
      <formula>0.8</formula>
    </cfRule>
  </conditionalFormatting>
  <conditionalFormatting sqref="AC158:AC163">
    <cfRule type="cellIs" dxfId="16" priority="12" operator="lessThan">
      <formula>0.8</formula>
    </cfRule>
  </conditionalFormatting>
  <conditionalFormatting sqref="AC175">
    <cfRule type="cellIs" dxfId="15" priority="11" operator="lessThan">
      <formula>0.8</formula>
    </cfRule>
  </conditionalFormatting>
  <conditionalFormatting sqref="AC192">
    <cfRule type="cellIs" dxfId="14" priority="10" operator="lessThan">
      <formula>0.8</formula>
    </cfRule>
  </conditionalFormatting>
  <conditionalFormatting sqref="AC209">
    <cfRule type="cellIs" dxfId="13" priority="9" operator="lessThan">
      <formula>0.8</formula>
    </cfRule>
  </conditionalFormatting>
  <conditionalFormatting sqref="AC226:AC231">
    <cfRule type="cellIs" dxfId="12" priority="8" operator="lessThan">
      <formula>0.8</formula>
    </cfRule>
  </conditionalFormatting>
  <dataValidations count="1">
    <dataValidation type="list" allowBlank="1" showInputMessage="1" showErrorMessage="1" sqref="Y5:Z242" xr:uid="{27830E31-164E-4DA6-A53D-B008FD946550}">
      <formula1>$Y$244:$Y$272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08A8-9697-413B-A973-1587A380E48B}">
  <sheetPr>
    <tabColor theme="8" tint="0.59999389629810485"/>
    <pageSetUpPr fitToPage="1"/>
  </sheetPr>
  <dimension ref="A1:AQ188"/>
  <sheetViews>
    <sheetView zoomScale="85" zoomScaleNormal="85" workbookViewId="0">
      <pane ySplit="4" topLeftCell="A5" activePane="bottomLeft" state="frozen"/>
      <selection activeCell="J37" sqref="J37"/>
      <selection pane="bottomLeft" activeCell="J37" sqref="J37"/>
    </sheetView>
  </sheetViews>
  <sheetFormatPr defaultColWidth="7.109375" defaultRowHeight="15.75"/>
  <cols>
    <col min="1" max="1" width="13.44140625" style="81" customWidth="1"/>
    <col min="2" max="2" width="10.77734375" style="150" bestFit="1" customWidth="1"/>
    <col min="3" max="3" width="9.44140625" style="81" customWidth="1"/>
    <col min="4" max="4" width="14.77734375" style="81" customWidth="1"/>
    <col min="5" max="5" width="9.44140625" style="81" customWidth="1"/>
    <col min="6" max="6" width="14.77734375" style="81" customWidth="1"/>
    <col min="7" max="7" width="12.6640625" style="81" bestFit="1" customWidth="1"/>
    <col min="8" max="8" width="7.109375" style="81" customWidth="1"/>
    <col min="9" max="9" width="5.21875" style="81" customWidth="1"/>
    <col min="10" max="11" width="9.44140625" style="81" customWidth="1"/>
    <col min="12" max="12" width="5.21875" style="81" customWidth="1"/>
    <col min="13" max="14" width="9.44140625" style="81" customWidth="1"/>
    <col min="15" max="15" width="5.21875" style="81" customWidth="1"/>
    <col min="16" max="17" width="9.44140625" style="81" customWidth="1"/>
    <col min="18" max="18" width="7.5546875" style="150" customWidth="1"/>
    <col min="19" max="19" width="6.77734375" style="81" customWidth="1"/>
    <col min="20" max="20" width="6.77734375" style="81" bestFit="1" customWidth="1"/>
    <col min="21" max="21" width="7.6640625" style="81" customWidth="1"/>
    <col min="22" max="22" width="7.6640625" style="178" customWidth="1"/>
    <col min="23" max="24" width="5.88671875" style="81" customWidth="1"/>
    <col min="25" max="26" width="14.5546875" style="81" customWidth="1"/>
    <col min="27" max="27" width="11.6640625" style="81" bestFit="1" customWidth="1"/>
    <col min="28" max="28" width="9.21875" style="81" customWidth="1"/>
    <col min="29" max="29" width="8.33203125" style="81" customWidth="1"/>
    <col min="30" max="30" width="7.109375" style="81"/>
    <col min="31" max="31" width="21.88671875" style="81" bestFit="1" customWidth="1"/>
    <col min="32" max="16384" width="7.109375" style="81"/>
  </cols>
  <sheetData>
    <row r="1" spans="1:29" ht="26.25" customHeight="1">
      <c r="A1" s="73" t="s">
        <v>71</v>
      </c>
      <c r="B1" s="74"/>
      <c r="C1" s="75" t="s">
        <v>72</v>
      </c>
      <c r="D1" s="76">
        <f>SUM(F5:F174)</f>
        <v>118067</v>
      </c>
      <c r="E1" s="77" t="s">
        <v>3</v>
      </c>
      <c r="F1" s="78">
        <f>SUM(G5:G174)</f>
        <v>5195366.7</v>
      </c>
      <c r="G1" s="79" t="s">
        <v>73</v>
      </c>
      <c r="H1" s="80">
        <f>L21+L38+L55+L72+L89+L106+L123+L140+L157+L174</f>
        <v>191.44841269841268</v>
      </c>
      <c r="I1" s="332" t="s">
        <v>74</v>
      </c>
      <c r="J1" s="333"/>
      <c r="K1" s="333"/>
      <c r="L1" s="338" t="s">
        <v>75</v>
      </c>
      <c r="M1" s="339"/>
      <c r="N1" s="340"/>
      <c r="O1" s="333" t="s">
        <v>76</v>
      </c>
      <c r="P1" s="333"/>
      <c r="Q1" s="333"/>
      <c r="R1" s="344"/>
      <c r="S1" s="332" t="s">
        <v>77</v>
      </c>
      <c r="T1" s="333"/>
      <c r="U1" s="333"/>
      <c r="V1" s="333"/>
      <c r="W1" s="333"/>
      <c r="X1" s="344"/>
      <c r="Y1" s="333" t="s">
        <v>78</v>
      </c>
      <c r="Z1" s="333"/>
      <c r="AA1" s="332" t="s">
        <v>79</v>
      </c>
      <c r="AB1" s="347"/>
      <c r="AC1" s="348"/>
    </row>
    <row r="2" spans="1:29" ht="26.25" customHeight="1" thickBot="1">
      <c r="A2" s="325">
        <v>45901</v>
      </c>
      <c r="B2" s="326"/>
      <c r="C2" s="82" t="s">
        <v>34</v>
      </c>
      <c r="D2" s="83">
        <f>AVERAGE(N21,N38,N55,N72,N89,N106,N123,N140,N157,N174)</f>
        <v>129.09253316208341</v>
      </c>
      <c r="E2" s="83" t="s">
        <v>80</v>
      </c>
      <c r="F2" s="84">
        <f>F1/D1</f>
        <v>44.00354629151245</v>
      </c>
      <c r="G2" s="85" t="s">
        <v>81</v>
      </c>
      <c r="H2" s="86">
        <f>COUNT(H5:H174)</f>
        <v>2</v>
      </c>
      <c r="I2" s="346"/>
      <c r="J2" s="342"/>
      <c r="K2" s="342"/>
      <c r="L2" s="341"/>
      <c r="M2" s="342"/>
      <c r="N2" s="343"/>
      <c r="O2" s="342"/>
      <c r="P2" s="342"/>
      <c r="Q2" s="342"/>
      <c r="R2" s="345"/>
      <c r="S2" s="346"/>
      <c r="T2" s="342"/>
      <c r="U2" s="342"/>
      <c r="V2" s="342"/>
      <c r="W2" s="342"/>
      <c r="X2" s="345"/>
      <c r="Y2" s="342"/>
      <c r="Z2" s="342"/>
      <c r="AA2" s="349"/>
      <c r="AB2" s="350"/>
      <c r="AC2" s="351"/>
    </row>
    <row r="3" spans="1:29" ht="23.25" customHeight="1">
      <c r="A3" s="327" t="s">
        <v>82</v>
      </c>
      <c r="B3" s="329" t="s">
        <v>83</v>
      </c>
      <c r="C3" s="297" t="s">
        <v>84</v>
      </c>
      <c r="D3" s="297"/>
      <c r="E3" s="319" t="s">
        <v>85</v>
      </c>
      <c r="F3" s="297" t="s">
        <v>86</v>
      </c>
      <c r="G3" s="319" t="s">
        <v>87</v>
      </c>
      <c r="H3" s="321" t="s">
        <v>88</v>
      </c>
      <c r="I3" s="311" t="s">
        <v>89</v>
      </c>
      <c r="J3" s="307" t="s">
        <v>90</v>
      </c>
      <c r="K3" s="309" t="s">
        <v>34</v>
      </c>
      <c r="L3" s="323" t="s">
        <v>89</v>
      </c>
      <c r="M3" s="307" t="s">
        <v>90</v>
      </c>
      <c r="N3" s="309" t="s">
        <v>34</v>
      </c>
      <c r="O3" s="311" t="s">
        <v>89</v>
      </c>
      <c r="P3" s="313" t="s">
        <v>34</v>
      </c>
      <c r="Q3" s="315" t="s">
        <v>91</v>
      </c>
      <c r="R3" s="317" t="s">
        <v>92</v>
      </c>
      <c r="S3" s="296" t="s">
        <v>93</v>
      </c>
      <c r="T3" s="297"/>
      <c r="U3" s="298" t="s">
        <v>94</v>
      </c>
      <c r="V3" s="298" t="s">
        <v>95</v>
      </c>
      <c r="W3" s="297" t="s">
        <v>96</v>
      </c>
      <c r="X3" s="300"/>
      <c r="Y3" s="301" t="s">
        <v>97</v>
      </c>
      <c r="Z3" s="302"/>
      <c r="AA3" s="305" t="s">
        <v>90</v>
      </c>
      <c r="AB3" s="287" t="s">
        <v>91</v>
      </c>
      <c r="AC3" s="289" t="s">
        <v>98</v>
      </c>
    </row>
    <row r="4" spans="1:29" ht="17.25" customHeight="1" thickBot="1">
      <c r="A4" s="328"/>
      <c r="B4" s="330"/>
      <c r="C4" s="331"/>
      <c r="D4" s="331"/>
      <c r="E4" s="320"/>
      <c r="F4" s="331"/>
      <c r="G4" s="320"/>
      <c r="H4" s="322"/>
      <c r="I4" s="312"/>
      <c r="J4" s="308"/>
      <c r="K4" s="310"/>
      <c r="L4" s="324"/>
      <c r="M4" s="308"/>
      <c r="N4" s="310"/>
      <c r="O4" s="312"/>
      <c r="P4" s="314"/>
      <c r="Q4" s="316"/>
      <c r="R4" s="318"/>
      <c r="S4" s="90" t="s">
        <v>99</v>
      </c>
      <c r="T4" s="89" t="s">
        <v>100</v>
      </c>
      <c r="U4" s="299"/>
      <c r="V4" s="299"/>
      <c r="W4" s="89" t="s">
        <v>101</v>
      </c>
      <c r="X4" s="91" t="s">
        <v>102</v>
      </c>
      <c r="Y4" s="303"/>
      <c r="Z4" s="304"/>
      <c r="AA4" s="306"/>
      <c r="AB4" s="288"/>
      <c r="AC4" s="290"/>
    </row>
    <row r="5" spans="1:29" ht="15.75" customHeight="1">
      <c r="A5" s="270" t="s">
        <v>103</v>
      </c>
      <c r="B5" s="108" t="s">
        <v>163</v>
      </c>
      <c r="C5" s="359" t="s">
        <v>164</v>
      </c>
      <c r="D5" s="360"/>
      <c r="E5" s="158">
        <v>19.7</v>
      </c>
      <c r="F5" s="87">
        <v>3156</v>
      </c>
      <c r="G5" s="159">
        <f t="shared" ref="G5:G6" si="0">E5*F5</f>
        <v>62173.2</v>
      </c>
      <c r="H5" s="160"/>
      <c r="I5" s="161">
        <v>13</v>
      </c>
      <c r="J5" s="162">
        <v>1200</v>
      </c>
      <c r="K5" s="163">
        <f>J5/I5</f>
        <v>92.307692307692307</v>
      </c>
      <c r="L5" s="164">
        <v>13</v>
      </c>
      <c r="M5" s="162">
        <f>F5/V5*60</f>
        <v>1060.6422703510084</v>
      </c>
      <c r="N5" s="163">
        <f>M5/L5</f>
        <v>81.587866950077569</v>
      </c>
      <c r="O5" s="179">
        <f>L5-I5</f>
        <v>0</v>
      </c>
      <c r="P5" s="180">
        <f>N5-K5</f>
        <v>-10.719825357614738</v>
      </c>
      <c r="Q5" s="132">
        <f>N5/K5</f>
        <v>0.88386855862584035</v>
      </c>
      <c r="R5" s="277">
        <f>Q21</f>
        <v>0.87640525602376496</v>
      </c>
      <c r="S5" s="167">
        <v>0.25032407407407409</v>
      </c>
      <c r="T5" s="168">
        <v>0.37430555555555556</v>
      </c>
      <c r="U5" s="169"/>
      <c r="V5" s="170">
        <v>178.5333333333333</v>
      </c>
      <c r="W5" s="87"/>
      <c r="X5" s="88"/>
      <c r="Y5" s="279"/>
      <c r="Z5" s="280"/>
      <c r="AA5" s="109">
        <f>M5-J5</f>
        <v>-139.35772964899161</v>
      </c>
      <c r="AB5" s="110">
        <f>M5/J5</f>
        <v>0.88386855862584035</v>
      </c>
      <c r="AC5" s="292">
        <f>AB21</f>
        <v>0.87640525602376496</v>
      </c>
    </row>
    <row r="6" spans="1:29" ht="15.75" customHeight="1">
      <c r="A6" s="271"/>
      <c r="B6" s="92" t="s">
        <v>166</v>
      </c>
      <c r="C6" s="286" t="s">
        <v>167</v>
      </c>
      <c r="D6" s="286"/>
      <c r="E6" s="93">
        <v>29.97</v>
      </c>
      <c r="F6" s="94">
        <v>2607</v>
      </c>
      <c r="G6" s="95">
        <f t="shared" si="0"/>
        <v>78131.789999999994</v>
      </c>
      <c r="H6" s="113"/>
      <c r="I6" s="97">
        <v>20</v>
      </c>
      <c r="J6" s="98">
        <v>2600</v>
      </c>
      <c r="K6" s="99">
        <f t="shared" ref="K6" si="1">J6/I6</f>
        <v>130</v>
      </c>
      <c r="L6" s="114">
        <v>20</v>
      </c>
      <c r="M6" s="98">
        <f>F6/V6*60</f>
        <v>2269.6977025392985</v>
      </c>
      <c r="N6" s="99">
        <f>M6/L6</f>
        <v>113.48488512696493</v>
      </c>
      <c r="O6" s="101">
        <f>L6-I6</f>
        <v>0</v>
      </c>
      <c r="P6" s="102">
        <f>N6-K6</f>
        <v>-16.515114873035074</v>
      </c>
      <c r="Q6" s="103">
        <f>N6/K6</f>
        <v>0.87296065482280716</v>
      </c>
      <c r="R6" s="277"/>
      <c r="S6" s="1">
        <v>0.51603009259259258</v>
      </c>
      <c r="T6" s="2">
        <v>0.56388888888888888</v>
      </c>
      <c r="U6" s="104">
        <v>57.666666666666671</v>
      </c>
      <c r="V6" s="105">
        <v>68.916666666666671</v>
      </c>
      <c r="W6" s="106"/>
      <c r="X6" s="107"/>
      <c r="Y6" s="262"/>
      <c r="Z6" s="263"/>
      <c r="AA6" s="111">
        <f>M6-J6</f>
        <v>-330.30229746070154</v>
      </c>
      <c r="AB6" s="112">
        <f>M6/J6</f>
        <v>0.87296065482280705</v>
      </c>
      <c r="AC6" s="293"/>
    </row>
    <row r="7" spans="1:29" ht="15.75" customHeight="1">
      <c r="A7" s="271"/>
      <c r="B7" s="92"/>
      <c r="C7" s="286"/>
      <c r="D7" s="286"/>
      <c r="E7" s="93"/>
      <c r="F7" s="94"/>
      <c r="G7" s="115"/>
      <c r="H7" s="116"/>
      <c r="I7" s="97"/>
      <c r="J7" s="98"/>
      <c r="K7" s="99"/>
      <c r="L7" s="100"/>
      <c r="M7" s="98"/>
      <c r="N7" s="99"/>
      <c r="O7" s="101"/>
      <c r="P7" s="102"/>
      <c r="Q7" s="103"/>
      <c r="R7" s="277"/>
      <c r="S7" s="117"/>
      <c r="T7" s="118"/>
      <c r="U7" s="104"/>
      <c r="V7" s="105"/>
      <c r="W7" s="106"/>
      <c r="X7" s="107"/>
      <c r="Y7" s="262"/>
      <c r="Z7" s="263"/>
      <c r="AA7" s="111"/>
      <c r="AB7" s="112"/>
      <c r="AC7" s="293"/>
    </row>
    <row r="8" spans="1:29" ht="15.75" customHeight="1">
      <c r="A8" s="271"/>
      <c r="B8" s="92"/>
      <c r="C8" s="286"/>
      <c r="D8" s="286"/>
      <c r="E8" s="93"/>
      <c r="F8" s="94"/>
      <c r="G8" s="115"/>
      <c r="H8" s="119"/>
      <c r="I8" s="97"/>
      <c r="J8" s="98"/>
      <c r="K8" s="99"/>
      <c r="L8" s="114"/>
      <c r="M8" s="98"/>
      <c r="N8" s="99"/>
      <c r="O8" s="120"/>
      <c r="P8" s="121"/>
      <c r="Q8" s="122"/>
      <c r="R8" s="277"/>
      <c r="S8" s="117"/>
      <c r="T8" s="118"/>
      <c r="U8" s="104"/>
      <c r="V8" s="105"/>
      <c r="W8" s="106"/>
      <c r="X8" s="107"/>
      <c r="Y8" s="262"/>
      <c r="Z8" s="263"/>
      <c r="AA8" s="111"/>
      <c r="AB8" s="112"/>
      <c r="AC8" s="293"/>
    </row>
    <row r="9" spans="1:29" ht="15.75" customHeight="1">
      <c r="A9" s="272"/>
      <c r="B9" s="92"/>
      <c r="C9" s="284"/>
      <c r="D9" s="285"/>
      <c r="E9" s="93"/>
      <c r="F9" s="94"/>
      <c r="G9" s="115"/>
      <c r="H9" s="119"/>
      <c r="I9" s="97"/>
      <c r="J9" s="98"/>
      <c r="K9" s="99"/>
      <c r="L9" s="114"/>
      <c r="M9" s="98"/>
      <c r="N9" s="99"/>
      <c r="O9" s="120"/>
      <c r="P9" s="121"/>
      <c r="Q9" s="122"/>
      <c r="R9" s="277"/>
      <c r="S9" s="117"/>
      <c r="T9" s="118"/>
      <c r="U9" s="104"/>
      <c r="V9" s="105"/>
      <c r="W9" s="106"/>
      <c r="X9" s="107"/>
      <c r="Y9" s="262"/>
      <c r="Z9" s="263"/>
      <c r="AA9" s="111"/>
      <c r="AB9" s="112"/>
      <c r="AC9" s="293"/>
    </row>
    <row r="10" spans="1:29" ht="15.75" customHeight="1">
      <c r="A10" s="272"/>
      <c r="B10" s="92"/>
      <c r="C10" s="284"/>
      <c r="D10" s="285"/>
      <c r="E10" s="93"/>
      <c r="F10" s="94"/>
      <c r="G10" s="115"/>
      <c r="H10" s="119"/>
      <c r="I10" s="97"/>
      <c r="J10" s="98"/>
      <c r="K10" s="99"/>
      <c r="L10" s="114"/>
      <c r="M10" s="98"/>
      <c r="N10" s="99"/>
      <c r="O10" s="120"/>
      <c r="P10" s="121"/>
      <c r="Q10" s="122"/>
      <c r="R10" s="277"/>
      <c r="S10" s="117"/>
      <c r="T10" s="118"/>
      <c r="U10" s="104"/>
      <c r="V10" s="105"/>
      <c r="W10" s="106"/>
      <c r="X10" s="107"/>
      <c r="Y10" s="262"/>
      <c r="Z10" s="263"/>
      <c r="AA10" s="111"/>
      <c r="AB10" s="112"/>
      <c r="AC10" s="293"/>
    </row>
    <row r="11" spans="1:29" ht="15.75" customHeight="1">
      <c r="A11" s="272"/>
      <c r="B11" s="92"/>
      <c r="C11" s="284"/>
      <c r="D11" s="285"/>
      <c r="E11" s="93"/>
      <c r="F11" s="94"/>
      <c r="G11" s="115"/>
      <c r="H11" s="119"/>
      <c r="I11" s="97"/>
      <c r="J11" s="98"/>
      <c r="K11" s="99"/>
      <c r="L11" s="114"/>
      <c r="M11" s="98"/>
      <c r="N11" s="99"/>
      <c r="O11" s="120"/>
      <c r="P11" s="121"/>
      <c r="Q11" s="122"/>
      <c r="R11" s="277"/>
      <c r="S11" s="117"/>
      <c r="T11" s="118"/>
      <c r="U11" s="104"/>
      <c r="V11" s="105"/>
      <c r="W11" s="106"/>
      <c r="X11" s="107"/>
      <c r="Y11" s="262"/>
      <c r="Z11" s="263"/>
      <c r="AA11" s="111"/>
      <c r="AB11" s="112"/>
      <c r="AC11" s="293"/>
    </row>
    <row r="12" spans="1:29" ht="15.75" customHeight="1">
      <c r="A12" s="272"/>
      <c r="B12" s="92"/>
      <c r="C12" s="284"/>
      <c r="D12" s="285"/>
      <c r="E12" s="93"/>
      <c r="F12" s="94"/>
      <c r="G12" s="115"/>
      <c r="H12" s="119"/>
      <c r="I12" s="97"/>
      <c r="J12" s="98"/>
      <c r="K12" s="99"/>
      <c r="L12" s="114"/>
      <c r="M12" s="98"/>
      <c r="N12" s="99"/>
      <c r="O12" s="120"/>
      <c r="P12" s="121"/>
      <c r="Q12" s="122"/>
      <c r="R12" s="277"/>
      <c r="S12" s="117"/>
      <c r="T12" s="118"/>
      <c r="U12" s="104"/>
      <c r="V12" s="105"/>
      <c r="W12" s="106"/>
      <c r="X12" s="107"/>
      <c r="Y12" s="262"/>
      <c r="Z12" s="263"/>
      <c r="AA12" s="111"/>
      <c r="AB12" s="112"/>
      <c r="AC12" s="293"/>
    </row>
    <row r="13" spans="1:29" ht="15.75" customHeight="1">
      <c r="A13" s="272"/>
      <c r="B13" s="92"/>
      <c r="C13" s="284"/>
      <c r="D13" s="285"/>
      <c r="E13" s="93"/>
      <c r="F13" s="94"/>
      <c r="G13" s="115"/>
      <c r="H13" s="119"/>
      <c r="I13" s="97"/>
      <c r="J13" s="98"/>
      <c r="K13" s="99"/>
      <c r="L13" s="114"/>
      <c r="M13" s="98"/>
      <c r="N13" s="99"/>
      <c r="O13" s="120"/>
      <c r="P13" s="121"/>
      <c r="Q13" s="122"/>
      <c r="R13" s="277"/>
      <c r="S13" s="117"/>
      <c r="T13" s="118"/>
      <c r="U13" s="104"/>
      <c r="V13" s="105"/>
      <c r="W13" s="106"/>
      <c r="X13" s="107"/>
      <c r="Y13" s="262"/>
      <c r="Z13" s="263"/>
      <c r="AA13" s="111"/>
      <c r="AB13" s="112"/>
      <c r="AC13" s="293"/>
    </row>
    <row r="14" spans="1:29" ht="15.75" customHeight="1">
      <c r="A14" s="272"/>
      <c r="B14" s="92"/>
      <c r="C14" s="284"/>
      <c r="D14" s="285"/>
      <c r="E14" s="93"/>
      <c r="F14" s="94"/>
      <c r="G14" s="115"/>
      <c r="H14" s="119"/>
      <c r="I14" s="97"/>
      <c r="J14" s="98"/>
      <c r="K14" s="99"/>
      <c r="L14" s="114"/>
      <c r="M14" s="98"/>
      <c r="N14" s="99"/>
      <c r="O14" s="120"/>
      <c r="P14" s="121"/>
      <c r="Q14" s="122"/>
      <c r="R14" s="277"/>
      <c r="S14" s="117"/>
      <c r="T14" s="118"/>
      <c r="U14" s="104"/>
      <c r="V14" s="105"/>
      <c r="W14" s="106"/>
      <c r="X14" s="107"/>
      <c r="Y14" s="262"/>
      <c r="Z14" s="263"/>
      <c r="AA14" s="111"/>
      <c r="AB14" s="112"/>
      <c r="AC14" s="293"/>
    </row>
    <row r="15" spans="1:29" ht="15.75" customHeight="1">
      <c r="A15" s="272"/>
      <c r="B15" s="92"/>
      <c r="C15" s="284"/>
      <c r="D15" s="285"/>
      <c r="E15" s="93"/>
      <c r="F15" s="94"/>
      <c r="G15" s="115"/>
      <c r="H15" s="119"/>
      <c r="I15" s="97"/>
      <c r="J15" s="98"/>
      <c r="K15" s="99"/>
      <c r="L15" s="114"/>
      <c r="M15" s="98"/>
      <c r="N15" s="99"/>
      <c r="O15" s="120"/>
      <c r="P15" s="121"/>
      <c r="Q15" s="122"/>
      <c r="R15" s="277"/>
      <c r="S15" s="117"/>
      <c r="T15" s="118"/>
      <c r="U15" s="104"/>
      <c r="V15" s="105"/>
      <c r="W15" s="106"/>
      <c r="X15" s="107"/>
      <c r="Y15" s="262"/>
      <c r="Z15" s="263"/>
      <c r="AA15" s="111"/>
      <c r="AB15" s="112"/>
      <c r="AC15" s="293"/>
    </row>
    <row r="16" spans="1:29" ht="15.75" customHeight="1">
      <c r="A16" s="272"/>
      <c r="B16" s="92"/>
      <c r="C16" s="284"/>
      <c r="D16" s="285"/>
      <c r="E16" s="93"/>
      <c r="F16" s="94"/>
      <c r="G16" s="115"/>
      <c r="H16" s="119"/>
      <c r="I16" s="97"/>
      <c r="J16" s="98"/>
      <c r="K16" s="99"/>
      <c r="L16" s="114"/>
      <c r="M16" s="98"/>
      <c r="N16" s="99"/>
      <c r="O16" s="120"/>
      <c r="P16" s="121"/>
      <c r="Q16" s="122"/>
      <c r="R16" s="277"/>
      <c r="S16" s="117"/>
      <c r="T16" s="118"/>
      <c r="U16" s="104"/>
      <c r="V16" s="105"/>
      <c r="W16" s="106"/>
      <c r="X16" s="107"/>
      <c r="Y16" s="262"/>
      <c r="Z16" s="263"/>
      <c r="AA16" s="111"/>
      <c r="AB16" s="112"/>
      <c r="AC16" s="293"/>
    </row>
    <row r="17" spans="1:43" ht="15.75" customHeight="1">
      <c r="A17" s="272"/>
      <c r="B17" s="92"/>
      <c r="C17" s="284"/>
      <c r="D17" s="285"/>
      <c r="E17" s="93"/>
      <c r="F17" s="94"/>
      <c r="G17" s="115"/>
      <c r="H17" s="119"/>
      <c r="I17" s="97"/>
      <c r="J17" s="98"/>
      <c r="K17" s="99"/>
      <c r="L17" s="114"/>
      <c r="M17" s="98"/>
      <c r="N17" s="99"/>
      <c r="O17" s="120"/>
      <c r="P17" s="121"/>
      <c r="Q17" s="122"/>
      <c r="R17" s="277"/>
      <c r="S17" s="117"/>
      <c r="T17" s="118"/>
      <c r="U17" s="104"/>
      <c r="V17" s="105"/>
      <c r="W17" s="106"/>
      <c r="X17" s="107"/>
      <c r="Y17" s="262"/>
      <c r="Z17" s="263"/>
      <c r="AA17" s="111"/>
      <c r="AB17" s="112"/>
      <c r="AC17" s="293"/>
    </row>
    <row r="18" spans="1:43" ht="15.75" customHeight="1">
      <c r="A18" s="272"/>
      <c r="B18" s="92"/>
      <c r="C18" s="284"/>
      <c r="D18" s="285"/>
      <c r="E18" s="93"/>
      <c r="F18" s="94"/>
      <c r="G18" s="115"/>
      <c r="H18" s="119"/>
      <c r="I18" s="97"/>
      <c r="J18" s="98"/>
      <c r="K18" s="99"/>
      <c r="L18" s="114"/>
      <c r="M18" s="98"/>
      <c r="N18" s="99"/>
      <c r="O18" s="120"/>
      <c r="P18" s="121"/>
      <c r="Q18" s="122"/>
      <c r="R18" s="277"/>
      <c r="S18" s="117"/>
      <c r="T18" s="118"/>
      <c r="U18" s="104"/>
      <c r="V18" s="105"/>
      <c r="W18" s="123"/>
      <c r="X18" s="124"/>
      <c r="Y18" s="262"/>
      <c r="Z18" s="263"/>
      <c r="AA18" s="111"/>
      <c r="AB18" s="112"/>
      <c r="AC18" s="293"/>
    </row>
    <row r="19" spans="1:43" ht="15.75" customHeight="1">
      <c r="A19" s="272"/>
      <c r="B19" s="92"/>
      <c r="C19" s="284"/>
      <c r="D19" s="285"/>
      <c r="E19" s="93"/>
      <c r="F19" s="94"/>
      <c r="G19" s="115"/>
      <c r="H19" s="119"/>
      <c r="I19" s="97"/>
      <c r="J19" s="98"/>
      <c r="K19" s="99"/>
      <c r="L19" s="114"/>
      <c r="M19" s="98"/>
      <c r="N19" s="99"/>
      <c r="O19" s="120"/>
      <c r="P19" s="121"/>
      <c r="Q19" s="122"/>
      <c r="R19" s="277"/>
      <c r="S19" s="117"/>
      <c r="T19" s="118"/>
      <c r="U19" s="104"/>
      <c r="V19" s="105"/>
      <c r="W19" s="123"/>
      <c r="X19" s="124"/>
      <c r="Y19" s="262"/>
      <c r="Z19" s="263"/>
      <c r="AA19" s="111"/>
      <c r="AB19" s="112"/>
      <c r="AC19" s="293"/>
    </row>
    <row r="20" spans="1:43" ht="15.75" customHeight="1">
      <c r="A20" s="272"/>
      <c r="B20" s="125"/>
      <c r="C20" s="284"/>
      <c r="D20" s="285"/>
      <c r="E20" s="126"/>
      <c r="F20" s="127"/>
      <c r="G20" s="128"/>
      <c r="H20" s="119"/>
      <c r="I20" s="97"/>
      <c r="J20" s="98"/>
      <c r="K20" s="99"/>
      <c r="L20" s="114"/>
      <c r="M20" s="98"/>
      <c r="N20" s="99"/>
      <c r="O20" s="120"/>
      <c r="P20" s="121"/>
      <c r="Q20" s="122"/>
      <c r="R20" s="277"/>
      <c r="S20" s="117"/>
      <c r="T20" s="118"/>
      <c r="U20" s="129"/>
      <c r="V20" s="130"/>
      <c r="W20" s="123"/>
      <c r="X20" s="124"/>
      <c r="Y20" s="262"/>
      <c r="Z20" s="263"/>
      <c r="AA20" s="131"/>
      <c r="AB20" s="132"/>
      <c r="AC20" s="294"/>
    </row>
    <row r="21" spans="1:43" s="150" customFormat="1" ht="15.75" customHeight="1" thickBot="1">
      <c r="A21" s="273"/>
      <c r="B21" s="133" t="s">
        <v>107</v>
      </c>
      <c r="C21" s="264"/>
      <c r="D21" s="264"/>
      <c r="E21" s="134"/>
      <c r="F21" s="135"/>
      <c r="G21" s="136"/>
      <c r="H21" s="91"/>
      <c r="I21" s="137">
        <f t="shared" ref="I21:J21" si="2">AVERAGE(I5:I20)</f>
        <v>16.5</v>
      </c>
      <c r="J21" s="138">
        <f t="shared" si="2"/>
        <v>1900</v>
      </c>
      <c r="K21" s="139">
        <f t="shared" ref="K21" si="3">J21/I21</f>
        <v>115.15151515151516</v>
      </c>
      <c r="L21" s="137">
        <f t="shared" ref="L21:M21" si="4">AVERAGE(L5:L20)</f>
        <v>16.5</v>
      </c>
      <c r="M21" s="138">
        <f t="shared" si="4"/>
        <v>1665.1699864451534</v>
      </c>
      <c r="N21" s="139">
        <f t="shared" ref="N21:N28" si="5">M21/L21</f>
        <v>100.91939311788809</v>
      </c>
      <c r="O21" s="140">
        <f t="shared" ref="O21:O28" si="6">L21-I21</f>
        <v>0</v>
      </c>
      <c r="P21" s="141">
        <f t="shared" ref="P21:P28" si="7">N21-K21</f>
        <v>-14.232122033627064</v>
      </c>
      <c r="Q21" s="142">
        <f t="shared" ref="Q21:Q28" si="8">N21/K21</f>
        <v>0.87640525602376496</v>
      </c>
      <c r="R21" s="278"/>
      <c r="S21" s="143">
        <f>S5</f>
        <v>0.25032407407407409</v>
      </c>
      <c r="T21" s="144">
        <f>INDEX(T5:T20,COUNTA(T5:T20))</f>
        <v>0.56388888888888888</v>
      </c>
      <c r="U21" s="145"/>
      <c r="V21" s="145"/>
      <c r="W21" s="146"/>
      <c r="X21" s="147"/>
      <c r="Y21" s="265"/>
      <c r="Z21" s="266"/>
      <c r="AA21" s="148">
        <f t="shared" ref="AA21:AA28" si="9">M21-J21</f>
        <v>-234.83001355484657</v>
      </c>
      <c r="AB21" s="149">
        <f t="shared" ref="AB21:AB28" si="10">M21/J21</f>
        <v>0.87640525602376496</v>
      </c>
      <c r="AC21" s="295"/>
    </row>
    <row r="22" spans="1:43" ht="15.75" customHeight="1">
      <c r="A22" s="281" t="s">
        <v>168</v>
      </c>
      <c r="B22" s="108" t="s">
        <v>172</v>
      </c>
      <c r="C22" s="291" t="s">
        <v>222</v>
      </c>
      <c r="D22" s="291"/>
      <c r="E22" s="158">
        <v>71.88</v>
      </c>
      <c r="F22" s="162">
        <v>1495</v>
      </c>
      <c r="G22" s="159">
        <f t="shared" ref="G22:G28" si="11">E22*F22</f>
        <v>107460.59999999999</v>
      </c>
      <c r="H22" s="160"/>
      <c r="I22" s="161">
        <v>26</v>
      </c>
      <c r="J22" s="162">
        <v>2000</v>
      </c>
      <c r="K22" s="163">
        <f>J22/I22</f>
        <v>76.92307692307692</v>
      </c>
      <c r="L22" s="164">
        <v>26</v>
      </c>
      <c r="M22" s="162">
        <f t="shared" ref="M22:M28" si="12">F22/V22*60</f>
        <v>1703.1645569620271</v>
      </c>
      <c r="N22" s="163">
        <f t="shared" si="5"/>
        <v>65.506329113924124</v>
      </c>
      <c r="O22" s="165">
        <f t="shared" si="6"/>
        <v>0</v>
      </c>
      <c r="P22" s="166">
        <f t="shared" si="7"/>
        <v>-11.416747809152795</v>
      </c>
      <c r="Q22" s="152">
        <f t="shared" si="8"/>
        <v>0.85158227848101364</v>
      </c>
      <c r="R22" s="276">
        <f>Q38</f>
        <v>0.85699701844721243</v>
      </c>
      <c r="S22" s="167">
        <v>0.2502314814814815</v>
      </c>
      <c r="T22" s="168">
        <v>0.28680555555555554</v>
      </c>
      <c r="U22" s="169"/>
      <c r="V22" s="170">
        <v>52.666666666666615</v>
      </c>
      <c r="W22" s="181"/>
      <c r="X22" s="163"/>
      <c r="Y22" s="279"/>
      <c r="Z22" s="280"/>
      <c r="AA22" s="109">
        <f t="shared" si="9"/>
        <v>-296.83544303797294</v>
      </c>
      <c r="AB22" s="152">
        <f t="shared" si="10"/>
        <v>0.85158227848101353</v>
      </c>
      <c r="AC22" s="352">
        <f>AB38</f>
        <v>0.85699701844721243</v>
      </c>
    </row>
    <row r="23" spans="1:43" ht="15.75" customHeight="1">
      <c r="A23" s="282"/>
      <c r="B23" s="92" t="s">
        <v>169</v>
      </c>
      <c r="C23" s="286" t="s">
        <v>171</v>
      </c>
      <c r="D23" s="286"/>
      <c r="E23" s="93">
        <v>56.77</v>
      </c>
      <c r="F23" s="94">
        <v>4881</v>
      </c>
      <c r="G23" s="95">
        <f t="shared" si="11"/>
        <v>277094.37</v>
      </c>
      <c r="H23" s="96"/>
      <c r="I23" s="97">
        <v>26</v>
      </c>
      <c r="J23" s="98">
        <v>2000</v>
      </c>
      <c r="K23" s="99">
        <f t="shared" ref="K23:K58" si="13">J23/I23</f>
        <v>76.92307692307692</v>
      </c>
      <c r="L23" s="100">
        <v>26</v>
      </c>
      <c r="M23" s="98">
        <f t="shared" si="12"/>
        <v>1744.0794044665017</v>
      </c>
      <c r="N23" s="99">
        <f t="shared" si="5"/>
        <v>67.079977094865455</v>
      </c>
      <c r="O23" s="101">
        <f t="shared" si="6"/>
        <v>0</v>
      </c>
      <c r="P23" s="102">
        <f t="shared" si="7"/>
        <v>-9.8430998282114643</v>
      </c>
      <c r="Q23" s="103">
        <f t="shared" si="8"/>
        <v>0.872039702233251</v>
      </c>
      <c r="R23" s="277"/>
      <c r="S23" s="1">
        <v>0.2910300925925926</v>
      </c>
      <c r="T23" s="2">
        <v>0.40763888888888888</v>
      </c>
      <c r="U23" s="104">
        <v>6.0833333333333783</v>
      </c>
      <c r="V23" s="105">
        <v>167.91666666666663</v>
      </c>
      <c r="W23" s="106"/>
      <c r="X23" s="107"/>
      <c r="Y23" s="262"/>
      <c r="Z23" s="263"/>
      <c r="AA23" s="111">
        <f t="shared" si="9"/>
        <v>-255.92059553349827</v>
      </c>
      <c r="AB23" s="103">
        <f t="shared" si="10"/>
        <v>0.87203970223325089</v>
      </c>
      <c r="AC23" s="294"/>
    </row>
    <row r="24" spans="1:43" ht="15.75" customHeight="1">
      <c r="A24" s="282"/>
      <c r="B24" s="92" t="s">
        <v>169</v>
      </c>
      <c r="C24" s="286" t="s">
        <v>211</v>
      </c>
      <c r="D24" s="286"/>
      <c r="E24" s="93">
        <v>57.3</v>
      </c>
      <c r="F24" s="94">
        <v>1484</v>
      </c>
      <c r="G24" s="95">
        <f t="shared" si="11"/>
        <v>85033.2</v>
      </c>
      <c r="H24" s="96"/>
      <c r="I24" s="97">
        <v>26</v>
      </c>
      <c r="J24" s="98">
        <v>2000</v>
      </c>
      <c r="K24" s="99">
        <f t="shared" si="13"/>
        <v>76.92307692307692</v>
      </c>
      <c r="L24" s="100">
        <v>26</v>
      </c>
      <c r="M24" s="98">
        <f t="shared" si="12"/>
        <v>1707.9283887468014</v>
      </c>
      <c r="N24" s="99">
        <f t="shared" si="5"/>
        <v>65.689553413338515</v>
      </c>
      <c r="O24" s="101">
        <f t="shared" si="6"/>
        <v>0</v>
      </c>
      <c r="P24" s="102">
        <f t="shared" si="7"/>
        <v>-11.233523509738404</v>
      </c>
      <c r="Q24" s="103">
        <f t="shared" si="8"/>
        <v>0.85396419437340076</v>
      </c>
      <c r="R24" s="277"/>
      <c r="S24" s="1">
        <v>0.41111111111111109</v>
      </c>
      <c r="T24" s="2">
        <v>0.44731481481481483</v>
      </c>
      <c r="U24" s="104">
        <v>4.9999999999999822</v>
      </c>
      <c r="V24" s="105">
        <v>52.133333333333383</v>
      </c>
      <c r="W24" s="106"/>
      <c r="X24" s="107"/>
      <c r="Y24" s="262"/>
      <c r="Z24" s="263"/>
      <c r="AA24" s="111">
        <f t="shared" si="9"/>
        <v>-292.07161125319863</v>
      </c>
      <c r="AB24" s="103">
        <f t="shared" si="10"/>
        <v>0.85396419437340065</v>
      </c>
      <c r="AC24" s="294"/>
    </row>
    <row r="25" spans="1:43" ht="15.75" customHeight="1">
      <c r="A25" s="282"/>
      <c r="B25" s="92" t="s">
        <v>169</v>
      </c>
      <c r="C25" s="286" t="s">
        <v>170</v>
      </c>
      <c r="D25" s="286"/>
      <c r="E25" s="93">
        <v>51.86</v>
      </c>
      <c r="F25" s="94">
        <v>1675</v>
      </c>
      <c r="G25" s="95">
        <f t="shared" si="11"/>
        <v>86865.5</v>
      </c>
      <c r="H25" s="96"/>
      <c r="I25" s="97">
        <v>26</v>
      </c>
      <c r="J25" s="98">
        <v>2000</v>
      </c>
      <c r="K25" s="99">
        <f t="shared" si="13"/>
        <v>76.92307692307692</v>
      </c>
      <c r="L25" s="100">
        <v>26</v>
      </c>
      <c r="M25" s="98">
        <f t="shared" si="12"/>
        <v>1708.2152974504254</v>
      </c>
      <c r="N25" s="99">
        <f t="shared" si="5"/>
        <v>65.700588363477905</v>
      </c>
      <c r="O25" s="101">
        <f t="shared" si="6"/>
        <v>0</v>
      </c>
      <c r="P25" s="102">
        <f t="shared" si="7"/>
        <v>-11.222488559599014</v>
      </c>
      <c r="Q25" s="103">
        <f t="shared" si="8"/>
        <v>0.85410764872521283</v>
      </c>
      <c r="R25" s="277"/>
      <c r="S25" s="1">
        <v>0.45081018518518517</v>
      </c>
      <c r="T25" s="2">
        <v>0.49166666666666664</v>
      </c>
      <c r="U25" s="104">
        <v>5.0333333333332941</v>
      </c>
      <c r="V25" s="105">
        <v>58.833333333333314</v>
      </c>
      <c r="W25" s="106">
        <v>0.49166666666666664</v>
      </c>
      <c r="X25" s="107">
        <v>0.53194444444444433</v>
      </c>
      <c r="Y25" s="262"/>
      <c r="Z25" s="263"/>
      <c r="AA25" s="111">
        <f t="shared" si="9"/>
        <v>-291.7847025495746</v>
      </c>
      <c r="AB25" s="103">
        <f t="shared" si="10"/>
        <v>0.85410764872521272</v>
      </c>
      <c r="AC25" s="294"/>
    </row>
    <row r="26" spans="1:43" ht="15.75" customHeight="1">
      <c r="A26" s="282"/>
      <c r="B26" s="92" t="s">
        <v>169</v>
      </c>
      <c r="C26" s="286" t="s">
        <v>212</v>
      </c>
      <c r="D26" s="286"/>
      <c r="E26" s="93">
        <v>57.3</v>
      </c>
      <c r="F26" s="94">
        <v>582</v>
      </c>
      <c r="G26" s="95">
        <f t="shared" si="11"/>
        <v>33348.6</v>
      </c>
      <c r="H26" s="113">
        <v>2</v>
      </c>
      <c r="I26" s="97">
        <v>25</v>
      </c>
      <c r="J26" s="98">
        <v>2000</v>
      </c>
      <c r="K26" s="99">
        <f t="shared" si="13"/>
        <v>80</v>
      </c>
      <c r="L26" s="114">
        <v>25</v>
      </c>
      <c r="M26" s="98">
        <f t="shared" si="12"/>
        <v>1706.1889250814243</v>
      </c>
      <c r="N26" s="99">
        <f t="shared" si="5"/>
        <v>68.247557003256972</v>
      </c>
      <c r="O26" s="101">
        <f t="shared" si="6"/>
        <v>0</v>
      </c>
      <c r="P26" s="102">
        <f t="shared" si="7"/>
        <v>-11.752442996743028</v>
      </c>
      <c r="Q26" s="103">
        <f t="shared" si="8"/>
        <v>0.8530944625407122</v>
      </c>
      <c r="R26" s="277"/>
      <c r="S26" s="1">
        <v>0.53194444444444433</v>
      </c>
      <c r="T26" s="2">
        <v>0.54615740740740737</v>
      </c>
      <c r="U26" s="104">
        <v>57.999999999999872</v>
      </c>
      <c r="V26" s="105">
        <v>20.466666666666775</v>
      </c>
      <c r="W26" s="106"/>
      <c r="X26" s="107"/>
      <c r="Y26" s="262"/>
      <c r="Z26" s="263"/>
      <c r="AA26" s="111">
        <f t="shared" si="9"/>
        <v>-293.81107491857574</v>
      </c>
      <c r="AB26" s="103">
        <f t="shared" si="10"/>
        <v>0.85309446254071208</v>
      </c>
      <c r="AC26" s="294"/>
    </row>
    <row r="27" spans="1:43" ht="15.75" customHeight="1">
      <c r="A27" s="282"/>
      <c r="B27" s="92" t="s">
        <v>169</v>
      </c>
      <c r="C27" s="286" t="s">
        <v>216</v>
      </c>
      <c r="D27" s="286"/>
      <c r="E27" s="93">
        <v>56.43</v>
      </c>
      <c r="F27" s="94">
        <v>2963</v>
      </c>
      <c r="G27" s="115">
        <f t="shared" si="11"/>
        <v>167202.09</v>
      </c>
      <c r="H27" s="116"/>
      <c r="I27" s="97">
        <v>22</v>
      </c>
      <c r="J27" s="98">
        <v>2000</v>
      </c>
      <c r="K27" s="99">
        <f t="shared" si="13"/>
        <v>90.909090909090907</v>
      </c>
      <c r="L27" s="100">
        <v>22</v>
      </c>
      <c r="M27" s="98">
        <f t="shared" si="12"/>
        <v>1717.4046047335376</v>
      </c>
      <c r="N27" s="99">
        <f t="shared" si="5"/>
        <v>78.063845669706254</v>
      </c>
      <c r="O27" s="101">
        <f t="shared" si="6"/>
        <v>0</v>
      </c>
      <c r="P27" s="102">
        <f t="shared" si="7"/>
        <v>-12.845245239384653</v>
      </c>
      <c r="Q27" s="103">
        <f t="shared" si="8"/>
        <v>0.85870230236676881</v>
      </c>
      <c r="R27" s="277"/>
      <c r="S27" s="1">
        <v>0.55033564814814817</v>
      </c>
      <c r="T27" s="2">
        <v>0.62222222222222223</v>
      </c>
      <c r="U27" s="104">
        <v>6.0166666666667545</v>
      </c>
      <c r="V27" s="105">
        <v>103.51666666666665</v>
      </c>
      <c r="W27" s="106"/>
      <c r="X27" s="107"/>
      <c r="Y27" s="262"/>
      <c r="Z27" s="263"/>
      <c r="AA27" s="111">
        <f t="shared" si="9"/>
        <v>-282.59539526646245</v>
      </c>
      <c r="AB27" s="103">
        <f t="shared" si="10"/>
        <v>0.85870230236676881</v>
      </c>
      <c r="AC27" s="294"/>
    </row>
    <row r="28" spans="1:43" ht="15.75" customHeight="1">
      <c r="A28" s="282"/>
      <c r="B28" s="92" t="s">
        <v>169</v>
      </c>
      <c r="C28" s="286" t="s">
        <v>212</v>
      </c>
      <c r="D28" s="286"/>
      <c r="E28" s="93">
        <v>57.3</v>
      </c>
      <c r="F28" s="94">
        <v>1576</v>
      </c>
      <c r="G28" s="115">
        <f t="shared" si="11"/>
        <v>90304.799999999988</v>
      </c>
      <c r="H28" s="119"/>
      <c r="I28" s="97">
        <v>25</v>
      </c>
      <c r="J28" s="98">
        <v>2000</v>
      </c>
      <c r="K28" s="99">
        <f t="shared" si="13"/>
        <v>80</v>
      </c>
      <c r="L28" s="114">
        <v>25</v>
      </c>
      <c r="M28" s="98">
        <f t="shared" si="12"/>
        <v>1710.977080820257</v>
      </c>
      <c r="N28" s="99">
        <f t="shared" si="5"/>
        <v>68.439083232810276</v>
      </c>
      <c r="O28" s="120">
        <f t="shared" si="6"/>
        <v>0</v>
      </c>
      <c r="P28" s="121">
        <f t="shared" si="7"/>
        <v>-11.560916767189724</v>
      </c>
      <c r="Q28" s="122">
        <f t="shared" si="8"/>
        <v>0.85548854041012845</v>
      </c>
      <c r="R28" s="277"/>
      <c r="S28" s="1">
        <v>0.62499999999999978</v>
      </c>
      <c r="T28" s="2">
        <v>0.6633796296296296</v>
      </c>
      <c r="U28" s="104">
        <v>3.999999999999666</v>
      </c>
      <c r="V28" s="105">
        <v>55.266666666666936</v>
      </c>
      <c r="W28" s="106"/>
      <c r="X28" s="107"/>
      <c r="Y28" s="262"/>
      <c r="Z28" s="263"/>
      <c r="AA28" s="111">
        <f t="shared" si="9"/>
        <v>-289.02291917974298</v>
      </c>
      <c r="AB28" s="103">
        <f t="shared" si="10"/>
        <v>0.85548854041012856</v>
      </c>
      <c r="AC28" s="294"/>
    </row>
    <row r="29" spans="1:43" ht="15.75" customHeight="1">
      <c r="A29" s="282"/>
      <c r="B29" s="92"/>
      <c r="C29" s="286"/>
      <c r="D29" s="286"/>
      <c r="E29" s="93"/>
      <c r="F29" s="94"/>
      <c r="G29" s="115"/>
      <c r="H29" s="119"/>
      <c r="I29" s="97"/>
      <c r="J29" s="98"/>
      <c r="K29" s="99"/>
      <c r="L29" s="114"/>
      <c r="M29" s="98"/>
      <c r="N29" s="99"/>
      <c r="O29" s="120"/>
      <c r="P29" s="121"/>
      <c r="Q29" s="122"/>
      <c r="R29" s="277"/>
      <c r="S29" s="1"/>
      <c r="T29" s="2"/>
      <c r="U29" s="104"/>
      <c r="V29" s="105"/>
      <c r="W29" s="106"/>
      <c r="X29" s="107"/>
      <c r="Y29" s="262"/>
      <c r="Z29" s="263"/>
      <c r="AA29" s="111"/>
      <c r="AB29" s="103"/>
      <c r="AC29" s="294"/>
      <c r="AQ29" s="81">
        <f>AI8</f>
        <v>0</v>
      </c>
    </row>
    <row r="30" spans="1:43" ht="15.75" customHeight="1">
      <c r="A30" s="282"/>
      <c r="B30" s="92"/>
      <c r="C30" s="286"/>
      <c r="D30" s="286"/>
      <c r="E30" s="93"/>
      <c r="F30" s="94"/>
      <c r="G30" s="115"/>
      <c r="H30" s="119"/>
      <c r="I30" s="97"/>
      <c r="J30" s="98"/>
      <c r="K30" s="99"/>
      <c r="L30" s="114"/>
      <c r="M30" s="98"/>
      <c r="N30" s="99"/>
      <c r="O30" s="120"/>
      <c r="P30" s="121"/>
      <c r="Q30" s="122"/>
      <c r="R30" s="277"/>
      <c r="S30" s="1"/>
      <c r="T30" s="2"/>
      <c r="U30" s="104"/>
      <c r="V30" s="105"/>
      <c r="W30" s="106"/>
      <c r="X30" s="107"/>
      <c r="Y30" s="262"/>
      <c r="Z30" s="263"/>
      <c r="AA30" s="111"/>
      <c r="AB30" s="103"/>
      <c r="AC30" s="294"/>
    </row>
    <row r="31" spans="1:43" ht="15.75" customHeight="1">
      <c r="A31" s="282"/>
      <c r="B31" s="92"/>
      <c r="C31" s="286"/>
      <c r="D31" s="286"/>
      <c r="E31" s="93"/>
      <c r="F31" s="94"/>
      <c r="G31" s="115"/>
      <c r="H31" s="119"/>
      <c r="I31" s="97"/>
      <c r="J31" s="98"/>
      <c r="K31" s="99"/>
      <c r="L31" s="114"/>
      <c r="M31" s="98"/>
      <c r="N31" s="99"/>
      <c r="O31" s="120"/>
      <c r="P31" s="121"/>
      <c r="Q31" s="122"/>
      <c r="R31" s="277"/>
      <c r="S31" s="1"/>
      <c r="T31" s="2"/>
      <c r="U31" s="104"/>
      <c r="V31" s="105"/>
      <c r="W31" s="106"/>
      <c r="X31" s="107"/>
      <c r="Y31" s="262"/>
      <c r="Z31" s="263"/>
      <c r="AA31" s="111"/>
      <c r="AB31" s="103"/>
      <c r="AC31" s="294"/>
    </row>
    <row r="32" spans="1:43" ht="15.75" customHeight="1">
      <c r="A32" s="282"/>
      <c r="B32" s="92"/>
      <c r="C32" s="286"/>
      <c r="D32" s="286"/>
      <c r="E32" s="93"/>
      <c r="F32" s="94"/>
      <c r="G32" s="115"/>
      <c r="H32" s="119"/>
      <c r="I32" s="97"/>
      <c r="J32" s="98"/>
      <c r="K32" s="99"/>
      <c r="L32" s="114"/>
      <c r="M32" s="98"/>
      <c r="N32" s="99"/>
      <c r="O32" s="120"/>
      <c r="P32" s="121"/>
      <c r="Q32" s="122"/>
      <c r="R32" s="277"/>
      <c r="S32" s="1"/>
      <c r="T32" s="2"/>
      <c r="U32" s="104"/>
      <c r="V32" s="105"/>
      <c r="W32" s="106"/>
      <c r="X32" s="107"/>
      <c r="Y32" s="262"/>
      <c r="Z32" s="263"/>
      <c r="AA32" s="111"/>
      <c r="AB32" s="103"/>
      <c r="AC32" s="294"/>
    </row>
    <row r="33" spans="1:29" ht="15.75" customHeight="1">
      <c r="A33" s="282"/>
      <c r="B33" s="92"/>
      <c r="C33" s="286"/>
      <c r="D33" s="286"/>
      <c r="E33" s="93"/>
      <c r="F33" s="94"/>
      <c r="G33" s="115"/>
      <c r="H33" s="119"/>
      <c r="I33" s="97"/>
      <c r="J33" s="98"/>
      <c r="K33" s="99"/>
      <c r="L33" s="114"/>
      <c r="M33" s="98"/>
      <c r="N33" s="99"/>
      <c r="O33" s="120"/>
      <c r="P33" s="121"/>
      <c r="Q33" s="122"/>
      <c r="R33" s="277"/>
      <c r="S33" s="1"/>
      <c r="T33" s="2"/>
      <c r="U33" s="104"/>
      <c r="V33" s="105"/>
      <c r="W33" s="106"/>
      <c r="X33" s="107"/>
      <c r="Y33" s="262"/>
      <c r="Z33" s="263"/>
      <c r="AA33" s="111"/>
      <c r="AB33" s="103"/>
      <c r="AC33" s="294"/>
    </row>
    <row r="34" spans="1:29" ht="15.75" customHeight="1">
      <c r="A34" s="282"/>
      <c r="B34" s="92"/>
      <c r="C34" s="286"/>
      <c r="D34" s="286"/>
      <c r="E34" s="93"/>
      <c r="F34" s="94"/>
      <c r="G34" s="115"/>
      <c r="H34" s="119"/>
      <c r="I34" s="97"/>
      <c r="J34" s="98"/>
      <c r="K34" s="99"/>
      <c r="L34" s="114"/>
      <c r="M34" s="98"/>
      <c r="N34" s="99"/>
      <c r="O34" s="120"/>
      <c r="P34" s="121"/>
      <c r="Q34" s="122"/>
      <c r="R34" s="277"/>
      <c r="S34" s="1"/>
      <c r="T34" s="2"/>
      <c r="U34" s="104"/>
      <c r="V34" s="105"/>
      <c r="W34" s="106"/>
      <c r="X34" s="107"/>
      <c r="Y34" s="262"/>
      <c r="Z34" s="263"/>
      <c r="AA34" s="111"/>
      <c r="AB34" s="103"/>
      <c r="AC34" s="294"/>
    </row>
    <row r="35" spans="1:29" ht="15.75" customHeight="1">
      <c r="A35" s="282"/>
      <c r="B35" s="92"/>
      <c r="C35" s="286"/>
      <c r="D35" s="286"/>
      <c r="E35" s="93"/>
      <c r="F35" s="94"/>
      <c r="G35" s="115"/>
      <c r="H35" s="119"/>
      <c r="I35" s="97"/>
      <c r="J35" s="98"/>
      <c r="K35" s="99"/>
      <c r="L35" s="114"/>
      <c r="M35" s="98"/>
      <c r="N35" s="99"/>
      <c r="O35" s="120"/>
      <c r="P35" s="121"/>
      <c r="Q35" s="122"/>
      <c r="R35" s="277"/>
      <c r="S35" s="1"/>
      <c r="T35" s="2"/>
      <c r="U35" s="104"/>
      <c r="V35" s="105"/>
      <c r="W35" s="106"/>
      <c r="X35" s="107"/>
      <c r="Y35" s="262"/>
      <c r="Z35" s="263"/>
      <c r="AA35" s="111"/>
      <c r="AB35" s="103"/>
      <c r="AC35" s="294"/>
    </row>
    <row r="36" spans="1:29" ht="15.75" customHeight="1">
      <c r="A36" s="282"/>
      <c r="B36" s="92"/>
      <c r="C36" s="286"/>
      <c r="D36" s="286"/>
      <c r="E36" s="93"/>
      <c r="F36" s="94"/>
      <c r="G36" s="115"/>
      <c r="H36" s="119"/>
      <c r="I36" s="97"/>
      <c r="J36" s="98"/>
      <c r="K36" s="99"/>
      <c r="L36" s="114"/>
      <c r="M36" s="98"/>
      <c r="N36" s="99"/>
      <c r="O36" s="120"/>
      <c r="P36" s="121"/>
      <c r="Q36" s="122"/>
      <c r="R36" s="277"/>
      <c r="S36" s="1"/>
      <c r="T36" s="2"/>
      <c r="U36" s="104"/>
      <c r="V36" s="105"/>
      <c r="W36" s="106"/>
      <c r="X36" s="107"/>
      <c r="Y36" s="262"/>
      <c r="Z36" s="263"/>
      <c r="AA36" s="111"/>
      <c r="AB36" s="103"/>
      <c r="AC36" s="294"/>
    </row>
    <row r="37" spans="1:29" ht="15.75" customHeight="1">
      <c r="A37" s="282"/>
      <c r="B37" s="92"/>
      <c r="C37" s="286"/>
      <c r="D37" s="286"/>
      <c r="E37" s="182"/>
      <c r="F37" s="94"/>
      <c r="G37" s="128"/>
      <c r="H37" s="119"/>
      <c r="I37" s="97"/>
      <c r="J37" s="98"/>
      <c r="K37" s="99"/>
      <c r="L37" s="114"/>
      <c r="M37" s="98"/>
      <c r="N37" s="99"/>
      <c r="O37" s="120"/>
      <c r="P37" s="121"/>
      <c r="Q37" s="122"/>
      <c r="R37" s="277"/>
      <c r="S37" s="1"/>
      <c r="T37" s="2"/>
      <c r="U37" s="129"/>
      <c r="V37" s="105"/>
      <c r="W37" s="106"/>
      <c r="X37" s="107"/>
      <c r="Y37" s="262"/>
      <c r="Z37" s="263"/>
      <c r="AA37" s="111"/>
      <c r="AB37" s="103"/>
      <c r="AC37" s="294"/>
    </row>
    <row r="38" spans="1:29" ht="15.75" customHeight="1" thickBot="1">
      <c r="A38" s="283"/>
      <c r="B38" s="133" t="s">
        <v>107</v>
      </c>
      <c r="C38" s="264"/>
      <c r="D38" s="264"/>
      <c r="E38" s="134"/>
      <c r="F38" s="135"/>
      <c r="G38" s="136"/>
      <c r="H38" s="91"/>
      <c r="I38" s="137">
        <f t="shared" ref="I38:J38" si="14">AVERAGE(I22:I37)</f>
        <v>25.142857142857142</v>
      </c>
      <c r="J38" s="138">
        <f t="shared" si="14"/>
        <v>2000</v>
      </c>
      <c r="K38" s="139">
        <f t="shared" ref="K38" si="15">J38/I38</f>
        <v>79.545454545454547</v>
      </c>
      <c r="L38" s="137">
        <f t="shared" ref="L38:M38" si="16">AVERAGE(L22:L37)</f>
        <v>25.142857142857142</v>
      </c>
      <c r="M38" s="138">
        <f t="shared" si="16"/>
        <v>1713.9940368944249</v>
      </c>
      <c r="N38" s="139">
        <f>M38/L38</f>
        <v>68.17021737648281</v>
      </c>
      <c r="O38" s="140">
        <f>L38-I38</f>
        <v>0</v>
      </c>
      <c r="P38" s="141">
        <f>N38-K38</f>
        <v>-11.375237168971736</v>
      </c>
      <c r="Q38" s="142">
        <f>N38/K38</f>
        <v>0.85699701844721243</v>
      </c>
      <c r="R38" s="278"/>
      <c r="S38" s="143">
        <f>S22</f>
        <v>0.2502314814814815</v>
      </c>
      <c r="T38" s="144">
        <f>INDEX(T22:T37,COUNTA(T22:T37))</f>
        <v>0.6633796296296296</v>
      </c>
      <c r="U38" s="145"/>
      <c r="V38" s="156"/>
      <c r="W38" s="135"/>
      <c r="X38" s="139"/>
      <c r="Y38" s="265"/>
      <c r="Z38" s="266"/>
      <c r="AA38" s="157">
        <f>M38-J38</f>
        <v>-286.00596310557512</v>
      </c>
      <c r="AB38" s="142">
        <f>M38/J38</f>
        <v>0.85699701844721243</v>
      </c>
      <c r="AC38" s="295"/>
    </row>
    <row r="39" spans="1:29" ht="15.75" customHeight="1">
      <c r="A39" s="270" t="s">
        <v>174</v>
      </c>
      <c r="B39" s="183" t="s">
        <v>163</v>
      </c>
      <c r="C39" s="274" t="s">
        <v>177</v>
      </c>
      <c r="D39" s="275"/>
      <c r="E39" s="158">
        <v>51.82</v>
      </c>
      <c r="F39" s="169">
        <v>2413</v>
      </c>
      <c r="G39" s="159">
        <f t="shared" ref="G39:G42" si="17">E39*F39</f>
        <v>125041.66</v>
      </c>
      <c r="H39" s="160"/>
      <c r="I39" s="164">
        <v>23</v>
      </c>
      <c r="J39" s="162">
        <v>1800</v>
      </c>
      <c r="K39" s="163">
        <f>J39/I39</f>
        <v>78.260869565217391</v>
      </c>
      <c r="L39" s="164">
        <v>23</v>
      </c>
      <c r="M39" s="162">
        <f>F39/V39*60</f>
        <v>1544.5945945945946</v>
      </c>
      <c r="N39" s="163">
        <f>M39/L39</f>
        <v>67.156286721504117</v>
      </c>
      <c r="O39" s="165">
        <f>L39-I39</f>
        <v>0</v>
      </c>
      <c r="P39" s="166">
        <f>N39-K39</f>
        <v>-11.104582843713274</v>
      </c>
      <c r="Q39" s="152">
        <f>N39/K39</f>
        <v>0.85810810810810811</v>
      </c>
      <c r="R39" s="276">
        <f>Q55</f>
        <v>0.86056486883845595</v>
      </c>
      <c r="S39" s="167">
        <v>0.25018518518518518</v>
      </c>
      <c r="T39" s="168">
        <v>0.31527777777777777</v>
      </c>
      <c r="U39" s="169"/>
      <c r="V39" s="170">
        <v>93.733333333333334</v>
      </c>
      <c r="W39" s="87"/>
      <c r="X39" s="88"/>
      <c r="Y39" s="279"/>
      <c r="Z39" s="280"/>
      <c r="AA39" s="109">
        <f>M39-J39</f>
        <v>-255.40540540540542</v>
      </c>
      <c r="AB39" s="152">
        <f>M39/J39</f>
        <v>0.85810810810810811</v>
      </c>
      <c r="AC39" s="352">
        <f>AB55</f>
        <v>0.86056486883845595</v>
      </c>
    </row>
    <row r="40" spans="1:29" ht="15.75" customHeight="1">
      <c r="A40" s="271"/>
      <c r="B40" s="153" t="s">
        <v>175</v>
      </c>
      <c r="C40" s="260" t="s">
        <v>176</v>
      </c>
      <c r="D40" s="261"/>
      <c r="E40" s="93">
        <v>49.52</v>
      </c>
      <c r="F40" s="104">
        <v>2111</v>
      </c>
      <c r="G40" s="95">
        <f t="shared" si="17"/>
        <v>104536.72</v>
      </c>
      <c r="H40" s="96"/>
      <c r="I40" s="100">
        <v>24</v>
      </c>
      <c r="J40" s="98">
        <v>2000</v>
      </c>
      <c r="K40" s="99">
        <f t="shared" si="13"/>
        <v>83.333333333333329</v>
      </c>
      <c r="L40" s="100">
        <v>24</v>
      </c>
      <c r="M40" s="98">
        <f>F40/V40*60</f>
        <v>1717.4237288135591</v>
      </c>
      <c r="N40" s="99">
        <f>M40/L40</f>
        <v>71.559322033898297</v>
      </c>
      <c r="O40" s="101">
        <f>L40-I40</f>
        <v>0</v>
      </c>
      <c r="P40" s="102">
        <f>N40-K40</f>
        <v>-11.774011299435031</v>
      </c>
      <c r="Q40" s="103">
        <f>N40/K40</f>
        <v>0.8587118644067796</v>
      </c>
      <c r="R40" s="277"/>
      <c r="S40" s="1">
        <v>0.31892361111111112</v>
      </c>
      <c r="T40" s="2">
        <v>0.37013888888888891</v>
      </c>
      <c r="U40" s="104">
        <v>5.2500000000000213</v>
      </c>
      <c r="V40" s="105">
        <v>73.750000000000014</v>
      </c>
      <c r="W40" s="106"/>
      <c r="X40" s="107"/>
      <c r="Y40" s="262"/>
      <c r="Z40" s="263"/>
      <c r="AA40" s="111">
        <f>M40-J40</f>
        <v>-282.57627118644086</v>
      </c>
      <c r="AB40" s="103">
        <f>M40/J40</f>
        <v>0.8587118644067796</v>
      </c>
      <c r="AC40" s="294"/>
    </row>
    <row r="41" spans="1:29" ht="15.75" customHeight="1">
      <c r="A41" s="271"/>
      <c r="B41" s="153" t="s">
        <v>172</v>
      </c>
      <c r="C41" s="260" t="s">
        <v>183</v>
      </c>
      <c r="D41" s="261"/>
      <c r="E41" s="93">
        <v>58.67</v>
      </c>
      <c r="F41" s="104">
        <v>5221</v>
      </c>
      <c r="G41" s="95">
        <f t="shared" si="17"/>
        <v>306316.07</v>
      </c>
      <c r="H41" s="96"/>
      <c r="I41" s="100">
        <v>24</v>
      </c>
      <c r="J41" s="98">
        <v>2000</v>
      </c>
      <c r="K41" s="99">
        <f t="shared" si="13"/>
        <v>83.333333333333329</v>
      </c>
      <c r="L41" s="100">
        <v>24</v>
      </c>
      <c r="M41" s="98">
        <f>F41/V41*60</f>
        <v>1730.7182320441982</v>
      </c>
      <c r="N41" s="99">
        <f>M41/L41</f>
        <v>72.113259668508263</v>
      </c>
      <c r="O41" s="101">
        <f>L41-I41</f>
        <v>0</v>
      </c>
      <c r="P41" s="102">
        <f>N41-K41</f>
        <v>-11.220073664825065</v>
      </c>
      <c r="Q41" s="103">
        <f>N41/K41</f>
        <v>0.86535911602209925</v>
      </c>
      <c r="R41" s="277"/>
      <c r="S41" s="1">
        <v>0.37291666666666662</v>
      </c>
      <c r="T41" s="2">
        <v>0.49861111111111112</v>
      </c>
      <c r="U41" s="104">
        <v>3.9999999999999059</v>
      </c>
      <c r="V41" s="105">
        <v>181.00000000000009</v>
      </c>
      <c r="W41" s="106">
        <v>0.49861111111111112</v>
      </c>
      <c r="X41" s="107">
        <v>0.53836805555555556</v>
      </c>
      <c r="Y41" s="262"/>
      <c r="Z41" s="263"/>
      <c r="AA41" s="111">
        <f>M41-J41</f>
        <v>-269.2817679558018</v>
      </c>
      <c r="AB41" s="103">
        <f>M41/J41</f>
        <v>0.86535911602209914</v>
      </c>
      <c r="AC41" s="294"/>
    </row>
    <row r="42" spans="1:29" ht="15.75" customHeight="1">
      <c r="A42" s="271"/>
      <c r="B42" s="153" t="s">
        <v>172</v>
      </c>
      <c r="C42" s="260" t="s">
        <v>178</v>
      </c>
      <c r="D42" s="261"/>
      <c r="E42" s="93">
        <v>59.34</v>
      </c>
      <c r="F42" s="104">
        <v>2601</v>
      </c>
      <c r="G42" s="95">
        <f t="shared" si="17"/>
        <v>154343.34</v>
      </c>
      <c r="H42" s="96"/>
      <c r="I42" s="100">
        <v>24</v>
      </c>
      <c r="J42" s="98">
        <v>2000</v>
      </c>
      <c r="K42" s="99">
        <f t="shared" si="13"/>
        <v>83.333333333333329</v>
      </c>
      <c r="L42" s="100">
        <v>24</v>
      </c>
      <c r="M42" s="98">
        <f>F42/V42*60</f>
        <v>1719.669421487604</v>
      </c>
      <c r="N42" s="99">
        <f>M42/L42</f>
        <v>71.652892561983506</v>
      </c>
      <c r="O42" s="101">
        <f>L42-I42</f>
        <v>0</v>
      </c>
      <c r="P42" s="102">
        <f>N42-K42</f>
        <v>-11.680440771349822</v>
      </c>
      <c r="Q42" s="103">
        <f>N42/K42</f>
        <v>0.85983471074380213</v>
      </c>
      <c r="R42" s="277"/>
      <c r="S42" s="1">
        <v>0.53836805555555556</v>
      </c>
      <c r="T42" s="2">
        <v>0.60138888888888886</v>
      </c>
      <c r="U42" s="104">
        <v>57.25</v>
      </c>
      <c r="V42" s="105">
        <v>90.749999999999957</v>
      </c>
      <c r="W42" s="106"/>
      <c r="X42" s="107"/>
      <c r="Y42" s="262"/>
      <c r="Z42" s="263"/>
      <c r="AA42" s="111">
        <f>M42-J42</f>
        <v>-280.33057851239596</v>
      </c>
      <c r="AB42" s="103">
        <f>M42/J42</f>
        <v>0.85983471074380202</v>
      </c>
      <c r="AC42" s="294"/>
    </row>
    <row r="43" spans="1:29" ht="15.75" customHeight="1">
      <c r="A43" s="272"/>
      <c r="B43" s="153"/>
      <c r="C43" s="260"/>
      <c r="D43" s="261"/>
      <c r="E43" s="93"/>
      <c r="F43" s="104"/>
      <c r="G43" s="95"/>
      <c r="H43" s="113"/>
      <c r="I43" s="114"/>
      <c r="J43" s="98"/>
      <c r="K43" s="99"/>
      <c r="L43" s="114"/>
      <c r="M43" s="98"/>
      <c r="N43" s="99"/>
      <c r="O43" s="101"/>
      <c r="P43" s="102"/>
      <c r="Q43" s="103"/>
      <c r="R43" s="277"/>
      <c r="S43" s="1"/>
      <c r="T43" s="2"/>
      <c r="U43" s="104"/>
      <c r="V43" s="105"/>
      <c r="W43" s="106"/>
      <c r="X43" s="107"/>
      <c r="Y43" s="262"/>
      <c r="Z43" s="263"/>
      <c r="AA43" s="111"/>
      <c r="AB43" s="103"/>
      <c r="AC43" s="294"/>
    </row>
    <row r="44" spans="1:29" ht="15.75" customHeight="1">
      <c r="A44" s="272"/>
      <c r="B44" s="153"/>
      <c r="C44" s="260"/>
      <c r="D44" s="261"/>
      <c r="E44" s="93"/>
      <c r="F44" s="104"/>
      <c r="G44" s="115"/>
      <c r="H44" s="116"/>
      <c r="I44" s="100"/>
      <c r="J44" s="98"/>
      <c r="K44" s="99"/>
      <c r="L44" s="100"/>
      <c r="M44" s="98"/>
      <c r="N44" s="99"/>
      <c r="O44" s="101"/>
      <c r="P44" s="102"/>
      <c r="Q44" s="103"/>
      <c r="R44" s="277"/>
      <c r="S44" s="1"/>
      <c r="T44" s="2"/>
      <c r="U44" s="104"/>
      <c r="V44" s="105"/>
      <c r="W44" s="106"/>
      <c r="X44" s="107"/>
      <c r="Y44" s="262"/>
      <c r="Z44" s="263"/>
      <c r="AA44" s="111"/>
      <c r="AB44" s="103"/>
      <c r="AC44" s="294"/>
    </row>
    <row r="45" spans="1:29" ht="15.75" customHeight="1">
      <c r="A45" s="272"/>
      <c r="B45" s="153"/>
      <c r="C45" s="260"/>
      <c r="D45" s="261"/>
      <c r="E45" s="93"/>
      <c r="F45" s="104"/>
      <c r="G45" s="115"/>
      <c r="H45" s="119"/>
      <c r="I45" s="114"/>
      <c r="J45" s="98"/>
      <c r="K45" s="99"/>
      <c r="L45" s="114"/>
      <c r="M45" s="98"/>
      <c r="N45" s="99"/>
      <c r="O45" s="120"/>
      <c r="P45" s="121"/>
      <c r="Q45" s="122"/>
      <c r="R45" s="277"/>
      <c r="S45" s="1"/>
      <c r="T45" s="2"/>
      <c r="U45" s="104"/>
      <c r="V45" s="105"/>
      <c r="W45" s="106"/>
      <c r="X45" s="107"/>
      <c r="Y45" s="262"/>
      <c r="Z45" s="263"/>
      <c r="AA45" s="111"/>
      <c r="AB45" s="103"/>
      <c r="AC45" s="294"/>
    </row>
    <row r="46" spans="1:29" ht="15.75" customHeight="1">
      <c r="A46" s="272"/>
      <c r="B46" s="153"/>
      <c r="C46" s="260"/>
      <c r="D46" s="261"/>
      <c r="E46" s="93"/>
      <c r="F46" s="104"/>
      <c r="G46" s="115"/>
      <c r="H46" s="119"/>
      <c r="I46" s="114"/>
      <c r="J46" s="98"/>
      <c r="K46" s="99"/>
      <c r="L46" s="114"/>
      <c r="M46" s="98"/>
      <c r="N46" s="99"/>
      <c r="O46" s="120"/>
      <c r="P46" s="121"/>
      <c r="Q46" s="122"/>
      <c r="R46" s="277"/>
      <c r="S46" s="1"/>
      <c r="T46" s="2"/>
      <c r="U46" s="104"/>
      <c r="V46" s="105"/>
      <c r="W46" s="106"/>
      <c r="X46" s="107"/>
      <c r="Y46" s="262"/>
      <c r="Z46" s="263"/>
      <c r="AA46" s="111"/>
      <c r="AB46" s="103"/>
      <c r="AC46" s="294"/>
    </row>
    <row r="47" spans="1:29" ht="15.75" customHeight="1">
      <c r="A47" s="272"/>
      <c r="B47" s="153"/>
      <c r="C47" s="260"/>
      <c r="D47" s="261"/>
      <c r="E47" s="93"/>
      <c r="F47" s="104"/>
      <c r="G47" s="115"/>
      <c r="H47" s="119"/>
      <c r="I47" s="114"/>
      <c r="J47" s="98"/>
      <c r="K47" s="99"/>
      <c r="L47" s="114"/>
      <c r="M47" s="98"/>
      <c r="N47" s="99"/>
      <c r="O47" s="120"/>
      <c r="P47" s="121"/>
      <c r="Q47" s="122"/>
      <c r="R47" s="277"/>
      <c r="S47" s="1"/>
      <c r="T47" s="2"/>
      <c r="U47" s="104"/>
      <c r="V47" s="105"/>
      <c r="W47" s="106"/>
      <c r="X47" s="107"/>
      <c r="Y47" s="262"/>
      <c r="Z47" s="263"/>
      <c r="AA47" s="111"/>
      <c r="AB47" s="103"/>
      <c r="AC47" s="294"/>
    </row>
    <row r="48" spans="1:29" ht="15.75" customHeight="1">
      <c r="A48" s="272"/>
      <c r="B48" s="153"/>
      <c r="C48" s="260"/>
      <c r="D48" s="261"/>
      <c r="E48" s="93"/>
      <c r="F48" s="104"/>
      <c r="G48" s="115"/>
      <c r="H48" s="119"/>
      <c r="I48" s="114"/>
      <c r="J48" s="98"/>
      <c r="K48" s="99"/>
      <c r="L48" s="114"/>
      <c r="M48" s="98"/>
      <c r="N48" s="99"/>
      <c r="O48" s="120"/>
      <c r="P48" s="121"/>
      <c r="Q48" s="122"/>
      <c r="R48" s="277"/>
      <c r="S48" s="1"/>
      <c r="T48" s="2"/>
      <c r="U48" s="104"/>
      <c r="V48" s="105"/>
      <c r="W48" s="106"/>
      <c r="X48" s="107"/>
      <c r="Y48" s="262"/>
      <c r="Z48" s="263"/>
      <c r="AA48" s="111"/>
      <c r="AB48" s="103"/>
      <c r="AC48" s="294"/>
    </row>
    <row r="49" spans="1:29" ht="15.75" customHeight="1">
      <c r="A49" s="272"/>
      <c r="B49" s="153"/>
      <c r="C49" s="260"/>
      <c r="D49" s="261"/>
      <c r="E49" s="93"/>
      <c r="F49" s="104"/>
      <c r="G49" s="115"/>
      <c r="H49" s="119"/>
      <c r="I49" s="114"/>
      <c r="J49" s="98"/>
      <c r="K49" s="99"/>
      <c r="L49" s="114"/>
      <c r="M49" s="98"/>
      <c r="N49" s="99"/>
      <c r="O49" s="120"/>
      <c r="P49" s="121"/>
      <c r="Q49" s="122"/>
      <c r="R49" s="277"/>
      <c r="S49" s="1"/>
      <c r="T49" s="2"/>
      <c r="U49" s="104"/>
      <c r="V49" s="105"/>
      <c r="W49" s="106"/>
      <c r="X49" s="107"/>
      <c r="Y49" s="262"/>
      <c r="Z49" s="263"/>
      <c r="AA49" s="111"/>
      <c r="AB49" s="103"/>
      <c r="AC49" s="294"/>
    </row>
    <row r="50" spans="1:29" ht="15.75" customHeight="1">
      <c r="A50" s="272"/>
      <c r="B50" s="153"/>
      <c r="C50" s="260"/>
      <c r="D50" s="261"/>
      <c r="E50" s="93"/>
      <c r="F50" s="104"/>
      <c r="G50" s="115"/>
      <c r="H50" s="119"/>
      <c r="I50" s="114"/>
      <c r="J50" s="98"/>
      <c r="K50" s="99"/>
      <c r="L50" s="114"/>
      <c r="M50" s="98"/>
      <c r="N50" s="99"/>
      <c r="O50" s="120"/>
      <c r="P50" s="121"/>
      <c r="Q50" s="122"/>
      <c r="R50" s="277"/>
      <c r="S50" s="1"/>
      <c r="T50" s="2"/>
      <c r="U50" s="104"/>
      <c r="V50" s="105"/>
      <c r="W50" s="106"/>
      <c r="X50" s="107"/>
      <c r="Y50" s="262"/>
      <c r="Z50" s="263"/>
      <c r="AA50" s="111"/>
      <c r="AB50" s="103"/>
      <c r="AC50" s="294"/>
    </row>
    <row r="51" spans="1:29" ht="15.75" customHeight="1">
      <c r="A51" s="272"/>
      <c r="B51" s="153"/>
      <c r="C51" s="260"/>
      <c r="D51" s="261"/>
      <c r="E51" s="93"/>
      <c r="F51" s="104"/>
      <c r="G51" s="115"/>
      <c r="H51" s="119"/>
      <c r="I51" s="114"/>
      <c r="J51" s="98"/>
      <c r="K51" s="99"/>
      <c r="L51" s="114"/>
      <c r="M51" s="98"/>
      <c r="N51" s="99"/>
      <c r="O51" s="120"/>
      <c r="P51" s="121"/>
      <c r="Q51" s="122"/>
      <c r="R51" s="277"/>
      <c r="S51" s="1"/>
      <c r="T51" s="2"/>
      <c r="U51" s="104"/>
      <c r="V51" s="105"/>
      <c r="W51" s="106"/>
      <c r="X51" s="107"/>
      <c r="Y51" s="262"/>
      <c r="Z51" s="263"/>
      <c r="AA51" s="111"/>
      <c r="AB51" s="103"/>
      <c r="AC51" s="294"/>
    </row>
    <row r="52" spans="1:29" ht="15.75" customHeight="1">
      <c r="A52" s="272"/>
      <c r="B52" s="153"/>
      <c r="C52" s="260"/>
      <c r="D52" s="261"/>
      <c r="E52" s="93"/>
      <c r="F52" s="104"/>
      <c r="G52" s="115"/>
      <c r="H52" s="119"/>
      <c r="I52" s="114"/>
      <c r="J52" s="98"/>
      <c r="K52" s="99"/>
      <c r="L52" s="114"/>
      <c r="M52" s="98"/>
      <c r="N52" s="99"/>
      <c r="O52" s="120"/>
      <c r="P52" s="121"/>
      <c r="Q52" s="122"/>
      <c r="R52" s="277"/>
      <c r="S52" s="1"/>
      <c r="T52" s="2"/>
      <c r="U52" s="104"/>
      <c r="V52" s="105"/>
      <c r="W52" s="184"/>
      <c r="X52" s="185"/>
      <c r="Y52" s="262"/>
      <c r="Z52" s="263"/>
      <c r="AA52" s="111"/>
      <c r="AB52" s="103"/>
      <c r="AC52" s="294"/>
    </row>
    <row r="53" spans="1:29" ht="15.75" customHeight="1">
      <c r="A53" s="272"/>
      <c r="B53" s="153"/>
      <c r="C53" s="260"/>
      <c r="D53" s="261"/>
      <c r="E53" s="93"/>
      <c r="F53" s="104"/>
      <c r="G53" s="115"/>
      <c r="H53" s="119"/>
      <c r="I53" s="114"/>
      <c r="J53" s="98"/>
      <c r="K53" s="99"/>
      <c r="L53" s="114"/>
      <c r="M53" s="98"/>
      <c r="N53" s="99"/>
      <c r="O53" s="120"/>
      <c r="P53" s="121"/>
      <c r="Q53" s="122"/>
      <c r="R53" s="277"/>
      <c r="S53" s="1"/>
      <c r="T53" s="2"/>
      <c r="U53" s="104"/>
      <c r="V53" s="105"/>
      <c r="W53" s="186"/>
      <c r="X53" s="187"/>
      <c r="Y53" s="262"/>
      <c r="Z53" s="263"/>
      <c r="AA53" s="111"/>
      <c r="AB53" s="103"/>
      <c r="AC53" s="294"/>
    </row>
    <row r="54" spans="1:29" ht="15.75" customHeight="1">
      <c r="A54" s="272"/>
      <c r="B54" s="92"/>
      <c r="C54" s="260"/>
      <c r="D54" s="261"/>
      <c r="E54" s="172"/>
      <c r="F54" s="94"/>
      <c r="G54" s="128"/>
      <c r="H54" s="119"/>
      <c r="I54" s="114"/>
      <c r="J54" s="98"/>
      <c r="K54" s="99"/>
      <c r="L54" s="114"/>
      <c r="M54" s="98"/>
      <c r="N54" s="99"/>
      <c r="O54" s="120"/>
      <c r="P54" s="121"/>
      <c r="Q54" s="122"/>
      <c r="R54" s="277"/>
      <c r="S54" s="1"/>
      <c r="T54" s="2"/>
      <c r="U54" s="129"/>
      <c r="V54" s="105"/>
      <c r="W54" s="186"/>
      <c r="X54" s="187"/>
      <c r="Y54" s="262"/>
      <c r="Z54" s="263"/>
      <c r="AA54" s="111"/>
      <c r="AB54" s="103"/>
      <c r="AC54" s="294"/>
    </row>
    <row r="55" spans="1:29" ht="15.75" customHeight="1" thickBot="1">
      <c r="A55" s="273"/>
      <c r="B55" s="133" t="s">
        <v>107</v>
      </c>
      <c r="C55" s="264"/>
      <c r="D55" s="264"/>
      <c r="E55" s="134"/>
      <c r="F55" s="135"/>
      <c r="G55" s="136"/>
      <c r="H55" s="91"/>
      <c r="I55" s="137">
        <f t="shared" ref="I55:J55" si="18">AVERAGE(I39:I54)</f>
        <v>23.75</v>
      </c>
      <c r="J55" s="138">
        <f t="shared" si="18"/>
        <v>1950</v>
      </c>
      <c r="K55" s="139">
        <f t="shared" ref="K55" si="19">J55/I55</f>
        <v>82.10526315789474</v>
      </c>
      <c r="L55" s="137">
        <f t="shared" ref="L55:M55" si="20">AVERAGE(L39:L54)</f>
        <v>23.75</v>
      </c>
      <c r="M55" s="138">
        <f t="shared" si="20"/>
        <v>1678.1014942349891</v>
      </c>
      <c r="N55" s="139">
        <f>M55/L55</f>
        <v>70.656905020420595</v>
      </c>
      <c r="O55" s="140">
        <f>L55-I55</f>
        <v>0</v>
      </c>
      <c r="P55" s="141">
        <f>N55-K55</f>
        <v>-11.448358137474145</v>
      </c>
      <c r="Q55" s="142">
        <f>N55/K55</f>
        <v>0.86056486883845595</v>
      </c>
      <c r="R55" s="278"/>
      <c r="S55" s="143">
        <f>S39</f>
        <v>0.25018518518518518</v>
      </c>
      <c r="T55" s="144">
        <f>INDEX(T39:T54,COUNTA(T39:T54))</f>
        <v>0.60138888888888886</v>
      </c>
      <c r="U55" s="145"/>
      <c r="V55" s="156"/>
      <c r="W55" s="188"/>
      <c r="X55" s="189"/>
      <c r="Y55" s="265"/>
      <c r="Z55" s="266"/>
      <c r="AA55" s="157">
        <f>M55-J55</f>
        <v>-271.8985057650109</v>
      </c>
      <c r="AB55" s="142">
        <f>M55/J55</f>
        <v>0.86056486883845595</v>
      </c>
      <c r="AC55" s="295"/>
    </row>
    <row r="56" spans="1:29" ht="15.75" customHeight="1">
      <c r="A56" s="281" t="s">
        <v>180</v>
      </c>
      <c r="B56" s="183" t="s">
        <v>172</v>
      </c>
      <c r="C56" s="274" t="s">
        <v>181</v>
      </c>
      <c r="D56" s="275"/>
      <c r="E56" s="158">
        <v>47.37</v>
      </c>
      <c r="F56" s="87">
        <v>2107</v>
      </c>
      <c r="G56" s="159">
        <f t="shared" ref="G56:G58" si="21">E56*F56</f>
        <v>99808.59</v>
      </c>
      <c r="H56" s="160"/>
      <c r="I56" s="161">
        <v>21</v>
      </c>
      <c r="J56" s="162">
        <v>2000</v>
      </c>
      <c r="K56" s="163">
        <f>J56/I56</f>
        <v>95.238095238095241</v>
      </c>
      <c r="L56" s="164">
        <v>21</v>
      </c>
      <c r="M56" s="162">
        <f>F56/V56*60</f>
        <v>1712.2347629796836</v>
      </c>
      <c r="N56" s="163">
        <f>M56/L56</f>
        <v>81.53498871331827</v>
      </c>
      <c r="O56" s="165">
        <f>L56-I56</f>
        <v>0</v>
      </c>
      <c r="P56" s="166">
        <f>N56-K56</f>
        <v>-13.70310652477697</v>
      </c>
      <c r="Q56" s="152">
        <f>N56/K56</f>
        <v>0.85611738148984184</v>
      </c>
      <c r="R56" s="276">
        <f>Q72</f>
        <v>0.86438918909150797</v>
      </c>
      <c r="S56" s="167">
        <v>0.25011574074074072</v>
      </c>
      <c r="T56" s="168">
        <v>0.30138888888888887</v>
      </c>
      <c r="U56" s="169"/>
      <c r="V56" s="170">
        <v>73.833333333333343</v>
      </c>
      <c r="W56" s="168"/>
      <c r="X56" s="171"/>
      <c r="Y56" s="279"/>
      <c r="Z56" s="280"/>
      <c r="AA56" s="109">
        <f>M56-J56</f>
        <v>-287.76523702031636</v>
      </c>
      <c r="AB56" s="152">
        <f>M56/J56</f>
        <v>0.85611738148984184</v>
      </c>
      <c r="AC56" s="267">
        <f>AB72</f>
        <v>0.86438918909150797</v>
      </c>
    </row>
    <row r="57" spans="1:29" ht="15.75" customHeight="1">
      <c r="A57" s="282"/>
      <c r="B57" s="153" t="s">
        <v>172</v>
      </c>
      <c r="C57" s="260" t="s">
        <v>173</v>
      </c>
      <c r="D57" s="261"/>
      <c r="E57" s="93">
        <v>59.52</v>
      </c>
      <c r="F57" s="94">
        <v>6269</v>
      </c>
      <c r="G57" s="95">
        <f t="shared" si="21"/>
        <v>373130.88</v>
      </c>
      <c r="H57" s="96"/>
      <c r="I57" s="97">
        <v>25</v>
      </c>
      <c r="J57" s="98">
        <v>2000</v>
      </c>
      <c r="K57" s="99">
        <f t="shared" si="13"/>
        <v>80</v>
      </c>
      <c r="L57" s="100">
        <v>25</v>
      </c>
      <c r="M57" s="98">
        <f>F57/V57*60</f>
        <v>1751.5250291036095</v>
      </c>
      <c r="N57" s="99">
        <f>M57/L57</f>
        <v>70.061001164144386</v>
      </c>
      <c r="O57" s="101">
        <f>L57-I57</f>
        <v>0</v>
      </c>
      <c r="P57" s="102">
        <f>N57-K57</f>
        <v>-9.9389988358556138</v>
      </c>
      <c r="Q57" s="103">
        <f>N57/K57</f>
        <v>0.87576251455180487</v>
      </c>
      <c r="R57" s="277"/>
      <c r="S57" s="1">
        <v>0.30711805555555555</v>
      </c>
      <c r="T57" s="2">
        <v>0.45624999999999993</v>
      </c>
      <c r="U57" s="104">
        <v>8.2500000000000107</v>
      </c>
      <c r="V57" s="105">
        <v>214.74999999999991</v>
      </c>
      <c r="W57" s="106">
        <v>0.45624999999999993</v>
      </c>
      <c r="X57" s="107">
        <v>0.49745370370370373</v>
      </c>
      <c r="Y57" s="262"/>
      <c r="Z57" s="263"/>
      <c r="AA57" s="111">
        <f>M57-J57</f>
        <v>-248.47497089639046</v>
      </c>
      <c r="AB57" s="103">
        <f>M57/J57</f>
        <v>0.87576251455180476</v>
      </c>
      <c r="AC57" s="268"/>
    </row>
    <row r="58" spans="1:29" ht="15.75" customHeight="1">
      <c r="A58" s="282"/>
      <c r="B58" s="153" t="s">
        <v>172</v>
      </c>
      <c r="C58" s="260" t="s">
        <v>182</v>
      </c>
      <c r="D58" s="261"/>
      <c r="E58" s="93">
        <v>77.34</v>
      </c>
      <c r="F58" s="94">
        <v>3493</v>
      </c>
      <c r="G58" s="95">
        <f t="shared" si="21"/>
        <v>270148.62</v>
      </c>
      <c r="H58" s="96"/>
      <c r="I58" s="97">
        <v>25</v>
      </c>
      <c r="J58" s="98">
        <v>2000</v>
      </c>
      <c r="K58" s="99">
        <f t="shared" si="13"/>
        <v>80</v>
      </c>
      <c r="L58" s="100">
        <v>25</v>
      </c>
      <c r="M58" s="98">
        <f>F58/V58*60</f>
        <v>1722.5753424657555</v>
      </c>
      <c r="N58" s="99">
        <f>M58/L58</f>
        <v>68.903013698630218</v>
      </c>
      <c r="O58" s="101">
        <f>L58-I58</f>
        <v>0</v>
      </c>
      <c r="P58" s="102">
        <f>N58-K58</f>
        <v>-11.096986301369782</v>
      </c>
      <c r="Q58" s="103">
        <f>N58/K58</f>
        <v>0.86128767123287775</v>
      </c>
      <c r="R58" s="277"/>
      <c r="S58" s="1">
        <v>0.49745370370370373</v>
      </c>
      <c r="T58" s="2">
        <v>0.58194444444444438</v>
      </c>
      <c r="U58" s="104">
        <v>59.333333333333471</v>
      </c>
      <c r="V58" s="105">
        <v>121.66666666666653</v>
      </c>
      <c r="W58" s="106"/>
      <c r="X58" s="107"/>
      <c r="Y58" s="262"/>
      <c r="Z58" s="263"/>
      <c r="AA58" s="111">
        <f>M58-J58</f>
        <v>-277.42465753424449</v>
      </c>
      <c r="AB58" s="103">
        <f>M58/J58</f>
        <v>0.86128767123287775</v>
      </c>
      <c r="AC58" s="268"/>
    </row>
    <row r="59" spans="1:29" ht="15.75" customHeight="1">
      <c r="A59" s="282"/>
      <c r="B59" s="153"/>
      <c r="C59" s="260"/>
      <c r="D59" s="261"/>
      <c r="E59" s="93"/>
      <c r="F59" s="94"/>
      <c r="G59" s="95"/>
      <c r="H59" s="96"/>
      <c r="I59" s="97"/>
      <c r="J59" s="98"/>
      <c r="K59" s="99"/>
      <c r="L59" s="100"/>
      <c r="M59" s="98"/>
      <c r="N59" s="99"/>
      <c r="O59" s="101"/>
      <c r="P59" s="102"/>
      <c r="Q59" s="103"/>
      <c r="R59" s="277"/>
      <c r="S59" s="1"/>
      <c r="T59" s="2"/>
      <c r="U59" s="104"/>
      <c r="V59" s="105"/>
      <c r="W59" s="106"/>
      <c r="X59" s="107"/>
      <c r="Y59" s="262"/>
      <c r="Z59" s="263"/>
      <c r="AA59" s="111"/>
      <c r="AB59" s="103"/>
      <c r="AC59" s="268"/>
    </row>
    <row r="60" spans="1:29" ht="15.75" customHeight="1">
      <c r="A60" s="282"/>
      <c r="B60" s="153"/>
      <c r="C60" s="260"/>
      <c r="D60" s="261"/>
      <c r="E60" s="93"/>
      <c r="F60" s="94"/>
      <c r="G60" s="95"/>
      <c r="H60" s="113"/>
      <c r="I60" s="97"/>
      <c r="J60" s="98"/>
      <c r="K60" s="99"/>
      <c r="L60" s="114"/>
      <c r="M60" s="98"/>
      <c r="N60" s="99"/>
      <c r="O60" s="101"/>
      <c r="P60" s="102"/>
      <c r="Q60" s="103"/>
      <c r="R60" s="277"/>
      <c r="S60" s="1"/>
      <c r="T60" s="2"/>
      <c r="U60" s="104"/>
      <c r="V60" s="105"/>
      <c r="W60" s="106"/>
      <c r="X60" s="107"/>
      <c r="Y60" s="262"/>
      <c r="Z60" s="263"/>
      <c r="AA60" s="111"/>
      <c r="AB60" s="103"/>
      <c r="AC60" s="268"/>
    </row>
    <row r="61" spans="1:29" ht="15.75" customHeight="1">
      <c r="A61" s="282"/>
      <c r="B61" s="153"/>
      <c r="C61" s="260"/>
      <c r="D61" s="261"/>
      <c r="E61" s="93"/>
      <c r="F61" s="94"/>
      <c r="G61" s="115"/>
      <c r="H61" s="116"/>
      <c r="I61" s="97"/>
      <c r="J61" s="98"/>
      <c r="K61" s="99"/>
      <c r="L61" s="100"/>
      <c r="M61" s="98"/>
      <c r="N61" s="99"/>
      <c r="O61" s="101"/>
      <c r="P61" s="102"/>
      <c r="Q61" s="103"/>
      <c r="R61" s="277"/>
      <c r="S61" s="1"/>
      <c r="T61" s="2"/>
      <c r="U61" s="104"/>
      <c r="V61" s="105"/>
      <c r="W61" s="106"/>
      <c r="X61" s="107"/>
      <c r="Y61" s="262"/>
      <c r="Z61" s="263"/>
      <c r="AA61" s="111"/>
      <c r="AB61" s="103"/>
      <c r="AC61" s="268"/>
    </row>
    <row r="62" spans="1:29" ht="15.75" customHeight="1">
      <c r="A62" s="282"/>
      <c r="B62" s="153"/>
      <c r="C62" s="260"/>
      <c r="D62" s="261"/>
      <c r="E62" s="93"/>
      <c r="F62" s="94"/>
      <c r="G62" s="115"/>
      <c r="H62" s="119"/>
      <c r="I62" s="97"/>
      <c r="J62" s="98"/>
      <c r="K62" s="99"/>
      <c r="L62" s="114"/>
      <c r="M62" s="98"/>
      <c r="N62" s="99"/>
      <c r="O62" s="120"/>
      <c r="P62" s="121"/>
      <c r="Q62" s="122"/>
      <c r="R62" s="277"/>
      <c r="S62" s="117"/>
      <c r="T62" s="118"/>
      <c r="U62" s="104"/>
      <c r="V62" s="105"/>
      <c r="W62" s="118"/>
      <c r="X62" s="190"/>
      <c r="Y62" s="262"/>
      <c r="Z62" s="263"/>
      <c r="AA62" s="111"/>
      <c r="AB62" s="103"/>
      <c r="AC62" s="268"/>
    </row>
    <row r="63" spans="1:29" ht="15.75" customHeight="1">
      <c r="A63" s="282"/>
      <c r="B63" s="153"/>
      <c r="C63" s="260"/>
      <c r="D63" s="261"/>
      <c r="E63" s="93"/>
      <c r="F63" s="94"/>
      <c r="G63" s="115"/>
      <c r="H63" s="119"/>
      <c r="I63" s="97"/>
      <c r="J63" s="98"/>
      <c r="K63" s="99"/>
      <c r="L63" s="114"/>
      <c r="M63" s="98"/>
      <c r="N63" s="99"/>
      <c r="O63" s="120"/>
      <c r="P63" s="121"/>
      <c r="Q63" s="122"/>
      <c r="R63" s="277"/>
      <c r="S63" s="117"/>
      <c r="T63" s="118"/>
      <c r="U63" s="104"/>
      <c r="V63" s="105"/>
      <c r="W63" s="118"/>
      <c r="X63" s="190"/>
      <c r="Y63" s="262"/>
      <c r="Z63" s="263"/>
      <c r="AA63" s="111"/>
      <c r="AB63" s="103"/>
      <c r="AC63" s="268"/>
    </row>
    <row r="64" spans="1:29" ht="15.75" customHeight="1">
      <c r="A64" s="282"/>
      <c r="B64" s="153"/>
      <c r="C64" s="260"/>
      <c r="D64" s="261"/>
      <c r="E64" s="93"/>
      <c r="F64" s="94"/>
      <c r="G64" s="115"/>
      <c r="H64" s="119"/>
      <c r="I64" s="97"/>
      <c r="J64" s="98"/>
      <c r="K64" s="99"/>
      <c r="L64" s="114"/>
      <c r="M64" s="98"/>
      <c r="N64" s="99"/>
      <c r="O64" s="120"/>
      <c r="P64" s="121"/>
      <c r="Q64" s="122"/>
      <c r="R64" s="277"/>
      <c r="S64" s="117"/>
      <c r="T64" s="118"/>
      <c r="U64" s="104"/>
      <c r="V64" s="105"/>
      <c r="W64" s="118"/>
      <c r="X64" s="190"/>
      <c r="Y64" s="262"/>
      <c r="Z64" s="263"/>
      <c r="AA64" s="111"/>
      <c r="AB64" s="103"/>
      <c r="AC64" s="268"/>
    </row>
    <row r="65" spans="1:29" ht="15.75" customHeight="1">
      <c r="A65" s="282"/>
      <c r="B65" s="153"/>
      <c r="C65" s="260"/>
      <c r="D65" s="261"/>
      <c r="E65" s="93"/>
      <c r="F65" s="94"/>
      <c r="G65" s="115"/>
      <c r="H65" s="119"/>
      <c r="I65" s="97"/>
      <c r="J65" s="98"/>
      <c r="K65" s="99"/>
      <c r="L65" s="114"/>
      <c r="M65" s="98"/>
      <c r="N65" s="99"/>
      <c r="O65" s="120"/>
      <c r="P65" s="121"/>
      <c r="Q65" s="122"/>
      <c r="R65" s="277"/>
      <c r="S65" s="117"/>
      <c r="T65" s="118"/>
      <c r="U65" s="104"/>
      <c r="V65" s="105"/>
      <c r="W65" s="118"/>
      <c r="X65" s="190"/>
      <c r="Y65" s="262"/>
      <c r="Z65" s="263"/>
      <c r="AA65" s="111"/>
      <c r="AB65" s="103"/>
      <c r="AC65" s="268"/>
    </row>
    <row r="66" spans="1:29" ht="15.75" customHeight="1">
      <c r="A66" s="282"/>
      <c r="B66" s="153"/>
      <c r="C66" s="260"/>
      <c r="D66" s="261"/>
      <c r="E66" s="93"/>
      <c r="F66" s="94"/>
      <c r="G66" s="115"/>
      <c r="H66" s="119"/>
      <c r="I66" s="97"/>
      <c r="J66" s="98"/>
      <c r="K66" s="99"/>
      <c r="L66" s="114"/>
      <c r="M66" s="98"/>
      <c r="N66" s="99"/>
      <c r="O66" s="120"/>
      <c r="P66" s="121"/>
      <c r="Q66" s="122"/>
      <c r="R66" s="277"/>
      <c r="S66" s="117"/>
      <c r="T66" s="118"/>
      <c r="U66" s="104"/>
      <c r="V66" s="105"/>
      <c r="W66" s="118"/>
      <c r="X66" s="190"/>
      <c r="Y66" s="262"/>
      <c r="Z66" s="263"/>
      <c r="AA66" s="111"/>
      <c r="AB66" s="103"/>
      <c r="AC66" s="268"/>
    </row>
    <row r="67" spans="1:29" ht="15.75" customHeight="1">
      <c r="A67" s="282"/>
      <c r="B67" s="153"/>
      <c r="C67" s="260"/>
      <c r="D67" s="261"/>
      <c r="E67" s="93"/>
      <c r="F67" s="94"/>
      <c r="G67" s="115"/>
      <c r="H67" s="119"/>
      <c r="I67" s="97"/>
      <c r="J67" s="98"/>
      <c r="K67" s="99"/>
      <c r="L67" s="114"/>
      <c r="M67" s="98"/>
      <c r="N67" s="99"/>
      <c r="O67" s="120"/>
      <c r="P67" s="121"/>
      <c r="Q67" s="122"/>
      <c r="R67" s="277"/>
      <c r="S67" s="117"/>
      <c r="T67" s="118"/>
      <c r="U67" s="104"/>
      <c r="V67" s="105"/>
      <c r="W67" s="118"/>
      <c r="X67" s="190"/>
      <c r="Y67" s="262"/>
      <c r="Z67" s="263"/>
      <c r="AA67" s="111"/>
      <c r="AB67" s="103"/>
      <c r="AC67" s="268"/>
    </row>
    <row r="68" spans="1:29" ht="15.75" customHeight="1">
      <c r="A68" s="282"/>
      <c r="B68" s="153"/>
      <c r="C68" s="260"/>
      <c r="D68" s="261"/>
      <c r="E68" s="93"/>
      <c r="F68" s="94"/>
      <c r="G68" s="115"/>
      <c r="H68" s="119"/>
      <c r="I68" s="97"/>
      <c r="J68" s="98"/>
      <c r="K68" s="99"/>
      <c r="L68" s="114"/>
      <c r="M68" s="98"/>
      <c r="N68" s="99"/>
      <c r="O68" s="120"/>
      <c r="P68" s="121"/>
      <c r="Q68" s="122"/>
      <c r="R68" s="277"/>
      <c r="S68" s="117"/>
      <c r="T68" s="118"/>
      <c r="U68" s="104"/>
      <c r="V68" s="105"/>
      <c r="W68" s="118"/>
      <c r="X68" s="190"/>
      <c r="Y68" s="262"/>
      <c r="Z68" s="263"/>
      <c r="AA68" s="111"/>
      <c r="AB68" s="103"/>
      <c r="AC68" s="268"/>
    </row>
    <row r="69" spans="1:29" ht="15.75" customHeight="1">
      <c r="A69" s="282"/>
      <c r="B69" s="153"/>
      <c r="C69" s="260"/>
      <c r="D69" s="261"/>
      <c r="E69" s="93"/>
      <c r="F69" s="94"/>
      <c r="G69" s="115"/>
      <c r="H69" s="119"/>
      <c r="I69" s="97"/>
      <c r="J69" s="98"/>
      <c r="K69" s="99"/>
      <c r="L69" s="114"/>
      <c r="M69" s="98"/>
      <c r="N69" s="99"/>
      <c r="O69" s="120"/>
      <c r="P69" s="121"/>
      <c r="Q69" s="122"/>
      <c r="R69" s="277"/>
      <c r="S69" s="117"/>
      <c r="T69" s="118"/>
      <c r="U69" s="104"/>
      <c r="V69" s="105"/>
      <c r="W69" s="118"/>
      <c r="X69" s="190"/>
      <c r="Y69" s="262"/>
      <c r="Z69" s="263"/>
      <c r="AA69" s="111"/>
      <c r="AB69" s="103"/>
      <c r="AC69" s="268"/>
    </row>
    <row r="70" spans="1:29" ht="15.75" customHeight="1">
      <c r="A70" s="282"/>
      <c r="B70" s="153"/>
      <c r="C70" s="260"/>
      <c r="D70" s="261"/>
      <c r="E70" s="93"/>
      <c r="F70" s="127"/>
      <c r="G70" s="115"/>
      <c r="H70" s="119"/>
      <c r="I70" s="97"/>
      <c r="J70" s="98"/>
      <c r="K70" s="99"/>
      <c r="L70" s="114"/>
      <c r="M70" s="98"/>
      <c r="N70" s="99"/>
      <c r="O70" s="120"/>
      <c r="P70" s="121"/>
      <c r="Q70" s="122"/>
      <c r="R70" s="277"/>
      <c r="S70" s="117"/>
      <c r="T70" s="118"/>
      <c r="U70" s="104"/>
      <c r="V70" s="105"/>
      <c r="W70" s="118"/>
      <c r="X70" s="190"/>
      <c r="Y70" s="262"/>
      <c r="Z70" s="263"/>
      <c r="AA70" s="111"/>
      <c r="AB70" s="103"/>
      <c r="AC70" s="268"/>
    </row>
    <row r="71" spans="1:29" ht="15.75" customHeight="1">
      <c r="A71" s="282"/>
      <c r="B71" s="153"/>
      <c r="C71" s="260"/>
      <c r="D71" s="261"/>
      <c r="E71" s="154"/>
      <c r="F71" s="127"/>
      <c r="G71" s="128"/>
      <c r="H71" s="119"/>
      <c r="I71" s="97"/>
      <c r="J71" s="98"/>
      <c r="K71" s="99"/>
      <c r="L71" s="114"/>
      <c r="M71" s="98"/>
      <c r="N71" s="99"/>
      <c r="O71" s="120"/>
      <c r="P71" s="121"/>
      <c r="Q71" s="122"/>
      <c r="R71" s="277"/>
      <c r="S71" s="117"/>
      <c r="T71" s="118"/>
      <c r="U71" s="129"/>
      <c r="V71" s="130"/>
      <c r="W71" s="123"/>
      <c r="X71" s="124"/>
      <c r="Y71" s="262"/>
      <c r="Z71" s="263"/>
      <c r="AA71" s="155"/>
      <c r="AB71" s="122"/>
      <c r="AC71" s="268"/>
    </row>
    <row r="72" spans="1:29" ht="15.75" customHeight="1" thickBot="1">
      <c r="A72" s="283"/>
      <c r="B72" s="133" t="s">
        <v>107</v>
      </c>
      <c r="C72" s="264"/>
      <c r="D72" s="264"/>
      <c r="E72" s="134"/>
      <c r="F72" s="135"/>
      <c r="G72" s="136"/>
      <c r="H72" s="91"/>
      <c r="I72" s="137">
        <f t="shared" ref="I72:J72" si="22">AVERAGE(I56:I71)</f>
        <v>23.666666666666668</v>
      </c>
      <c r="J72" s="138">
        <f t="shared" si="22"/>
        <v>2000</v>
      </c>
      <c r="K72" s="139">
        <f t="shared" ref="K72" si="23">J72/I72</f>
        <v>84.507042253521121</v>
      </c>
      <c r="L72" s="137">
        <f t="shared" ref="L72:M72" si="24">AVERAGE(L56:L71)</f>
        <v>23.666666666666668</v>
      </c>
      <c r="M72" s="138">
        <f t="shared" si="24"/>
        <v>1728.778378183016</v>
      </c>
      <c r="N72" s="139">
        <f t="shared" ref="N72:N81" si="25">M72/L72</f>
        <v>73.046973726042921</v>
      </c>
      <c r="O72" s="140">
        <f t="shared" ref="O72:O81" si="26">L72-I72</f>
        <v>0</v>
      </c>
      <c r="P72" s="141">
        <f t="shared" ref="P72:P81" si="27">N72-K72</f>
        <v>-11.460068527478199</v>
      </c>
      <c r="Q72" s="142">
        <f t="shared" ref="Q72:Q81" si="28">N72/K72</f>
        <v>0.86438918909150797</v>
      </c>
      <c r="R72" s="278"/>
      <c r="S72" s="143">
        <f>S56</f>
        <v>0.25011574074074072</v>
      </c>
      <c r="T72" s="144">
        <f>INDEX(T56:T71,COUNTA(T56:T71))</f>
        <v>0.58194444444444438</v>
      </c>
      <c r="U72" s="145"/>
      <c r="V72" s="156"/>
      <c r="W72" s="135"/>
      <c r="X72" s="139"/>
      <c r="Y72" s="265"/>
      <c r="Z72" s="266"/>
      <c r="AA72" s="157">
        <f t="shared" ref="AA72:AA81" si="29">M72-J72</f>
        <v>-271.221621816984</v>
      </c>
      <c r="AB72" s="142">
        <f t="shared" ref="AB72:AB81" si="30">M72/J72</f>
        <v>0.86438918909150797</v>
      </c>
      <c r="AC72" s="269"/>
    </row>
    <row r="73" spans="1:29" ht="15.75" customHeight="1">
      <c r="A73" s="270" t="s">
        <v>184</v>
      </c>
      <c r="B73" s="108" t="s">
        <v>179</v>
      </c>
      <c r="C73" s="291" t="s">
        <v>185</v>
      </c>
      <c r="D73" s="291"/>
      <c r="E73" s="158">
        <v>37.94</v>
      </c>
      <c r="F73" s="87">
        <v>5090</v>
      </c>
      <c r="G73" s="159">
        <f t="shared" ref="G73:G81" si="31">E73*F73</f>
        <v>193114.59999999998</v>
      </c>
      <c r="H73" s="160"/>
      <c r="I73" s="161">
        <v>21</v>
      </c>
      <c r="J73" s="162">
        <v>3600</v>
      </c>
      <c r="K73" s="163">
        <f>J73/I73</f>
        <v>171.42857142857142</v>
      </c>
      <c r="L73" s="164">
        <v>21</v>
      </c>
      <c r="M73" s="162">
        <f t="shared" ref="M73:M81" si="32">F73/V73*60</f>
        <v>3018.7808896210868</v>
      </c>
      <c r="N73" s="163">
        <f t="shared" si="25"/>
        <v>143.75147093433748</v>
      </c>
      <c r="O73" s="165">
        <f t="shared" si="26"/>
        <v>0</v>
      </c>
      <c r="P73" s="166">
        <f t="shared" si="27"/>
        <v>-27.67710049423394</v>
      </c>
      <c r="Q73" s="152">
        <f t="shared" si="28"/>
        <v>0.83855024711696868</v>
      </c>
      <c r="R73" s="276">
        <f>Q89</f>
        <v>0.85726242964612609</v>
      </c>
      <c r="S73" s="167">
        <v>0.16666666666666666</v>
      </c>
      <c r="T73" s="168">
        <v>0.2369212962962963</v>
      </c>
      <c r="U73" s="169"/>
      <c r="V73" s="170">
        <v>101.16666666666669</v>
      </c>
      <c r="W73" s="168"/>
      <c r="X73" s="171"/>
      <c r="Y73" s="279"/>
      <c r="Z73" s="280"/>
      <c r="AA73" s="109">
        <f t="shared" si="29"/>
        <v>-581.21911037891323</v>
      </c>
      <c r="AB73" s="152">
        <f t="shared" si="30"/>
        <v>0.83855024711696857</v>
      </c>
      <c r="AC73" s="267">
        <f>AB89</f>
        <v>0.85726242964612598</v>
      </c>
    </row>
    <row r="74" spans="1:29" ht="15.75" customHeight="1">
      <c r="A74" s="271"/>
      <c r="B74" s="92" t="s">
        <v>179</v>
      </c>
      <c r="C74" s="286" t="s">
        <v>186</v>
      </c>
      <c r="D74" s="286"/>
      <c r="E74" s="93">
        <v>32.06</v>
      </c>
      <c r="F74" s="94">
        <v>2657</v>
      </c>
      <c r="G74" s="95">
        <f t="shared" si="31"/>
        <v>85183.420000000013</v>
      </c>
      <c r="H74" s="96"/>
      <c r="I74" s="97">
        <v>21</v>
      </c>
      <c r="J74" s="98">
        <v>3600</v>
      </c>
      <c r="K74" s="99">
        <f t="shared" ref="K74:K111" si="33">J74/I74</f>
        <v>171.42857142857142</v>
      </c>
      <c r="L74" s="100">
        <v>21</v>
      </c>
      <c r="M74" s="98">
        <f t="shared" si="32"/>
        <v>3007.924528301884</v>
      </c>
      <c r="N74" s="99">
        <f t="shared" si="25"/>
        <v>143.23450134770877</v>
      </c>
      <c r="O74" s="101">
        <f t="shared" si="26"/>
        <v>0</v>
      </c>
      <c r="P74" s="102">
        <f t="shared" si="27"/>
        <v>-28.194070080862645</v>
      </c>
      <c r="Q74" s="103">
        <f t="shared" si="28"/>
        <v>0.83553459119496787</v>
      </c>
      <c r="R74" s="277"/>
      <c r="S74" s="1">
        <v>0.2409722222222222</v>
      </c>
      <c r="T74" s="2">
        <v>0.27777777777777779</v>
      </c>
      <c r="U74" s="104">
        <v>5.8333333333332993</v>
      </c>
      <c r="V74" s="105">
        <v>53.00000000000005</v>
      </c>
      <c r="W74" s="106"/>
      <c r="X74" s="107"/>
      <c r="Y74" s="262"/>
      <c r="Z74" s="263"/>
      <c r="AA74" s="111">
        <f t="shared" si="29"/>
        <v>-592.07547169811596</v>
      </c>
      <c r="AB74" s="103">
        <f t="shared" si="30"/>
        <v>0.83553459119496776</v>
      </c>
      <c r="AC74" s="268"/>
    </row>
    <row r="75" spans="1:29" ht="15.75" customHeight="1">
      <c r="A75" s="271"/>
      <c r="B75" s="92" t="s">
        <v>179</v>
      </c>
      <c r="C75" s="286" t="s">
        <v>187</v>
      </c>
      <c r="D75" s="286"/>
      <c r="E75" s="93">
        <v>28.29</v>
      </c>
      <c r="F75" s="94">
        <v>4274</v>
      </c>
      <c r="G75" s="95">
        <f t="shared" si="31"/>
        <v>120911.45999999999</v>
      </c>
      <c r="H75" s="96"/>
      <c r="I75" s="97">
        <v>19</v>
      </c>
      <c r="J75" s="98">
        <v>3600</v>
      </c>
      <c r="K75" s="99">
        <f t="shared" si="33"/>
        <v>189.47368421052633</v>
      </c>
      <c r="L75" s="100">
        <v>19</v>
      </c>
      <c r="M75" s="98">
        <f t="shared" si="32"/>
        <v>3012.2161315583367</v>
      </c>
      <c r="N75" s="99">
        <f t="shared" si="25"/>
        <v>158.53769113464929</v>
      </c>
      <c r="O75" s="101">
        <f t="shared" si="26"/>
        <v>0</v>
      </c>
      <c r="P75" s="102">
        <f t="shared" si="27"/>
        <v>-30.935993075877036</v>
      </c>
      <c r="Q75" s="103">
        <f t="shared" si="28"/>
        <v>0.83672670321064901</v>
      </c>
      <c r="R75" s="277"/>
      <c r="S75" s="1">
        <v>0.28194444444444439</v>
      </c>
      <c r="T75" s="2">
        <v>0.34106481481481482</v>
      </c>
      <c r="U75" s="104">
        <v>5.9999999999998987</v>
      </c>
      <c r="V75" s="105">
        <v>85.133333333333425</v>
      </c>
      <c r="W75" s="106"/>
      <c r="X75" s="107"/>
      <c r="Y75" s="262"/>
      <c r="Z75" s="263"/>
      <c r="AA75" s="111">
        <f t="shared" si="29"/>
        <v>-587.78386844166334</v>
      </c>
      <c r="AB75" s="103">
        <f t="shared" si="30"/>
        <v>0.83672670321064913</v>
      </c>
      <c r="AC75" s="268"/>
    </row>
    <row r="76" spans="1:29" ht="15.75" customHeight="1">
      <c r="A76" s="271"/>
      <c r="B76" s="92" t="s">
        <v>179</v>
      </c>
      <c r="C76" s="286" t="s">
        <v>188</v>
      </c>
      <c r="D76" s="286"/>
      <c r="E76" s="93">
        <v>38.99</v>
      </c>
      <c r="F76" s="94">
        <v>2250</v>
      </c>
      <c r="G76" s="95">
        <f t="shared" si="31"/>
        <v>87727.5</v>
      </c>
      <c r="H76" s="96"/>
      <c r="I76" s="97">
        <v>19</v>
      </c>
      <c r="J76" s="98">
        <v>3600</v>
      </c>
      <c r="K76" s="99">
        <f t="shared" si="33"/>
        <v>189.47368421052633</v>
      </c>
      <c r="L76" s="100">
        <v>19</v>
      </c>
      <c r="M76" s="98">
        <f t="shared" si="32"/>
        <v>3002.2238695329856</v>
      </c>
      <c r="N76" s="99">
        <f t="shared" si="25"/>
        <v>158.01178260699925</v>
      </c>
      <c r="O76" s="101">
        <f t="shared" si="26"/>
        <v>0</v>
      </c>
      <c r="P76" s="102">
        <f t="shared" si="27"/>
        <v>-31.461901603527082</v>
      </c>
      <c r="Q76" s="103">
        <f t="shared" si="28"/>
        <v>0.83395107487027376</v>
      </c>
      <c r="R76" s="277"/>
      <c r="S76" s="1">
        <v>0.34585648148148146</v>
      </c>
      <c r="T76" s="2">
        <v>0.37708333333333333</v>
      </c>
      <c r="U76" s="104">
        <v>6.8999999999999595</v>
      </c>
      <c r="V76" s="105">
        <v>44.96666666666669</v>
      </c>
      <c r="W76" s="106"/>
      <c r="X76" s="107"/>
      <c r="Y76" s="262"/>
      <c r="Z76" s="263"/>
      <c r="AA76" s="191">
        <f t="shared" si="29"/>
        <v>-597.77613046701435</v>
      </c>
      <c r="AB76" s="192">
        <f t="shared" si="30"/>
        <v>0.83395107487027376</v>
      </c>
      <c r="AC76" s="268"/>
    </row>
    <row r="77" spans="1:29" ht="15.75" customHeight="1">
      <c r="A77" s="272"/>
      <c r="B77" s="92" t="s">
        <v>179</v>
      </c>
      <c r="C77" s="286" t="s">
        <v>189</v>
      </c>
      <c r="D77" s="286"/>
      <c r="E77" s="93">
        <v>31.27</v>
      </c>
      <c r="F77" s="98">
        <v>4145</v>
      </c>
      <c r="G77" s="95">
        <f t="shared" si="31"/>
        <v>129614.15</v>
      </c>
      <c r="H77" s="113"/>
      <c r="I77" s="97">
        <v>19</v>
      </c>
      <c r="J77" s="98">
        <v>3600</v>
      </c>
      <c r="K77" s="99">
        <f t="shared" si="33"/>
        <v>189.47368421052633</v>
      </c>
      <c r="L77" s="114">
        <v>19</v>
      </c>
      <c r="M77" s="98">
        <f t="shared" si="32"/>
        <v>3011.5035317860743</v>
      </c>
      <c r="N77" s="99">
        <f t="shared" si="25"/>
        <v>158.5001858834776</v>
      </c>
      <c r="O77" s="101">
        <f t="shared" si="26"/>
        <v>0</v>
      </c>
      <c r="P77" s="102">
        <f t="shared" si="27"/>
        <v>-30.973498327048731</v>
      </c>
      <c r="Q77" s="103">
        <f t="shared" si="28"/>
        <v>0.83652875882946509</v>
      </c>
      <c r="R77" s="277"/>
      <c r="S77" s="1">
        <v>0.38223379629629628</v>
      </c>
      <c r="T77" s="2">
        <v>0.43958333333333333</v>
      </c>
      <c r="U77" s="104">
        <v>7.4166666666666536</v>
      </c>
      <c r="V77" s="105">
        <v>82.583333333333343</v>
      </c>
      <c r="W77" s="106">
        <v>0.43958333333333333</v>
      </c>
      <c r="X77" s="107">
        <v>0.47916666666666657</v>
      </c>
      <c r="Y77" s="262"/>
      <c r="Z77" s="263"/>
      <c r="AA77" s="191">
        <f t="shared" si="29"/>
        <v>-588.49646821392571</v>
      </c>
      <c r="AB77" s="192">
        <f t="shared" si="30"/>
        <v>0.83652875882946509</v>
      </c>
      <c r="AC77" s="268"/>
    </row>
    <row r="78" spans="1:29" ht="15.75" customHeight="1">
      <c r="A78" s="272"/>
      <c r="B78" s="92" t="s">
        <v>179</v>
      </c>
      <c r="C78" s="286" t="s">
        <v>190</v>
      </c>
      <c r="D78" s="286"/>
      <c r="E78" s="93">
        <v>36.86</v>
      </c>
      <c r="F78" s="98">
        <v>3829</v>
      </c>
      <c r="G78" s="115">
        <f t="shared" si="31"/>
        <v>141136.94</v>
      </c>
      <c r="H78" s="116"/>
      <c r="I78" s="97">
        <v>21</v>
      </c>
      <c r="J78" s="98">
        <v>3600</v>
      </c>
      <c r="K78" s="99">
        <f t="shared" si="33"/>
        <v>171.42857142857142</v>
      </c>
      <c r="L78" s="100">
        <v>21</v>
      </c>
      <c r="M78" s="98">
        <f t="shared" si="32"/>
        <v>3179.7923875432443</v>
      </c>
      <c r="N78" s="99">
        <f t="shared" si="25"/>
        <v>151.41868512110688</v>
      </c>
      <c r="O78" s="101">
        <f t="shared" si="26"/>
        <v>0</v>
      </c>
      <c r="P78" s="102">
        <f t="shared" si="27"/>
        <v>-20.009886307464541</v>
      </c>
      <c r="Q78" s="103">
        <f t="shared" si="28"/>
        <v>0.88327566320645678</v>
      </c>
      <c r="R78" s="277"/>
      <c r="S78" s="1">
        <v>0.47916666666666657</v>
      </c>
      <c r="T78" s="2">
        <v>0.52934027777777781</v>
      </c>
      <c r="U78" s="104">
        <v>56.999999999999879</v>
      </c>
      <c r="V78" s="105">
        <v>72.250000000000185</v>
      </c>
      <c r="W78" s="106"/>
      <c r="X78" s="107"/>
      <c r="Y78" s="262"/>
      <c r="Z78" s="263"/>
      <c r="AA78" s="191">
        <f t="shared" si="29"/>
        <v>-420.20761245675567</v>
      </c>
      <c r="AB78" s="192">
        <f t="shared" si="30"/>
        <v>0.88327566320645678</v>
      </c>
      <c r="AC78" s="268"/>
    </row>
    <row r="79" spans="1:29" ht="15.75" customHeight="1">
      <c r="A79" s="272"/>
      <c r="B79" s="92" t="s">
        <v>179</v>
      </c>
      <c r="C79" s="286" t="s">
        <v>192</v>
      </c>
      <c r="D79" s="286"/>
      <c r="E79" s="93">
        <v>38</v>
      </c>
      <c r="F79" s="98">
        <v>2099</v>
      </c>
      <c r="G79" s="115">
        <f t="shared" si="31"/>
        <v>79762</v>
      </c>
      <c r="H79" s="119">
        <v>2</v>
      </c>
      <c r="I79" s="97">
        <v>21</v>
      </c>
      <c r="J79" s="98">
        <v>3600</v>
      </c>
      <c r="K79" s="99">
        <f t="shared" si="33"/>
        <v>171.42857142857142</v>
      </c>
      <c r="L79" s="114">
        <v>21</v>
      </c>
      <c r="M79" s="98">
        <f t="shared" si="32"/>
        <v>3168.3018867924548</v>
      </c>
      <c r="N79" s="99">
        <f t="shared" si="25"/>
        <v>150.87151841868831</v>
      </c>
      <c r="O79" s="120">
        <f t="shared" si="26"/>
        <v>0</v>
      </c>
      <c r="P79" s="121">
        <f t="shared" si="27"/>
        <v>-20.557053009883106</v>
      </c>
      <c r="Q79" s="122">
        <f t="shared" si="28"/>
        <v>0.88008385744234852</v>
      </c>
      <c r="R79" s="277"/>
      <c r="S79" s="1">
        <v>0.53489583333333335</v>
      </c>
      <c r="T79" s="2">
        <v>0.5625</v>
      </c>
      <c r="U79" s="104">
        <v>7.9999999999999716</v>
      </c>
      <c r="V79" s="105">
        <v>39.749999999999979</v>
      </c>
      <c r="W79" s="106"/>
      <c r="X79" s="107"/>
      <c r="Y79" s="262"/>
      <c r="Z79" s="263"/>
      <c r="AA79" s="191">
        <f t="shared" si="29"/>
        <v>-431.69811320754525</v>
      </c>
      <c r="AB79" s="192">
        <f t="shared" si="30"/>
        <v>0.88008385744234852</v>
      </c>
      <c r="AC79" s="268"/>
    </row>
    <row r="80" spans="1:29" ht="15.75" customHeight="1">
      <c r="A80" s="272"/>
      <c r="B80" s="92" t="s">
        <v>179</v>
      </c>
      <c r="C80" s="286" t="s">
        <v>191</v>
      </c>
      <c r="D80" s="286"/>
      <c r="E80" s="93">
        <v>38.630000000000003</v>
      </c>
      <c r="F80" s="98">
        <v>5718</v>
      </c>
      <c r="G80" s="115">
        <f t="shared" si="31"/>
        <v>220886.34000000003</v>
      </c>
      <c r="H80" s="119"/>
      <c r="I80" s="97">
        <v>20</v>
      </c>
      <c r="J80" s="98">
        <v>3600</v>
      </c>
      <c r="K80" s="99">
        <f t="shared" si="33"/>
        <v>180</v>
      </c>
      <c r="L80" s="114">
        <v>20</v>
      </c>
      <c r="M80" s="98">
        <f t="shared" si="32"/>
        <v>3187.4883864973744</v>
      </c>
      <c r="N80" s="99">
        <f t="shared" si="25"/>
        <v>159.37441932486871</v>
      </c>
      <c r="O80" s="120">
        <f t="shared" si="26"/>
        <v>0</v>
      </c>
      <c r="P80" s="121">
        <f t="shared" si="27"/>
        <v>-20.625580675131289</v>
      </c>
      <c r="Q80" s="122">
        <f t="shared" si="28"/>
        <v>0.88541344069371508</v>
      </c>
      <c r="R80" s="277"/>
      <c r="S80" s="1">
        <v>0.56622685185185184</v>
      </c>
      <c r="T80" s="2">
        <v>0.64097222222222205</v>
      </c>
      <c r="U80" s="104">
        <v>5.3666666666666529</v>
      </c>
      <c r="V80" s="105">
        <v>107.6333333333331</v>
      </c>
      <c r="W80" s="106"/>
      <c r="X80" s="107"/>
      <c r="Y80" s="262"/>
      <c r="Z80" s="263"/>
      <c r="AA80" s="191">
        <f t="shared" si="29"/>
        <v>-412.51161350262555</v>
      </c>
      <c r="AB80" s="192">
        <f t="shared" si="30"/>
        <v>0.88541344069371508</v>
      </c>
      <c r="AC80" s="268"/>
    </row>
    <row r="81" spans="1:29" ht="15.75" customHeight="1">
      <c r="A81" s="272"/>
      <c r="B81" s="92" t="s">
        <v>179</v>
      </c>
      <c r="C81" s="286" t="s">
        <v>192</v>
      </c>
      <c r="D81" s="286"/>
      <c r="E81" s="93">
        <v>38</v>
      </c>
      <c r="F81" s="98">
        <v>5341</v>
      </c>
      <c r="G81" s="115">
        <f t="shared" si="31"/>
        <v>202958</v>
      </c>
      <c r="H81" s="119"/>
      <c r="I81" s="97">
        <v>21</v>
      </c>
      <c r="J81" s="98">
        <v>3600</v>
      </c>
      <c r="K81" s="99">
        <f t="shared" si="33"/>
        <v>171.42857142857142</v>
      </c>
      <c r="L81" s="114">
        <v>21</v>
      </c>
      <c r="M81" s="98">
        <f t="shared" si="32"/>
        <v>3187.0711089010424</v>
      </c>
      <c r="N81" s="99">
        <f t="shared" si="25"/>
        <v>151.76529090004965</v>
      </c>
      <c r="O81" s="120">
        <f t="shared" si="26"/>
        <v>0</v>
      </c>
      <c r="P81" s="121">
        <f t="shared" si="27"/>
        <v>-19.663280528521767</v>
      </c>
      <c r="Q81" s="122">
        <f t="shared" si="28"/>
        <v>0.88529753025028968</v>
      </c>
      <c r="R81" s="277"/>
      <c r="S81" s="1">
        <v>0.64684027777777775</v>
      </c>
      <c r="T81" s="2">
        <v>0.71666666666666667</v>
      </c>
      <c r="U81" s="104">
        <v>8.4500000000002018</v>
      </c>
      <c r="V81" s="105">
        <v>100.55000000000005</v>
      </c>
      <c r="W81" s="106"/>
      <c r="X81" s="107"/>
      <c r="Y81" s="262"/>
      <c r="Z81" s="263"/>
      <c r="AA81" s="191">
        <f t="shared" si="29"/>
        <v>-412.92889109895759</v>
      </c>
      <c r="AB81" s="192">
        <f t="shared" si="30"/>
        <v>0.88529753025028957</v>
      </c>
      <c r="AC81" s="268"/>
    </row>
    <row r="82" spans="1:29" ht="15.75" customHeight="1">
      <c r="A82" s="272"/>
      <c r="B82" s="92"/>
      <c r="C82" s="286"/>
      <c r="D82" s="286"/>
      <c r="E82" s="93"/>
      <c r="F82" s="98"/>
      <c r="G82" s="115"/>
      <c r="H82" s="119"/>
      <c r="I82" s="97"/>
      <c r="J82" s="98"/>
      <c r="K82" s="99"/>
      <c r="L82" s="114"/>
      <c r="M82" s="98"/>
      <c r="N82" s="99"/>
      <c r="O82" s="120"/>
      <c r="P82" s="121"/>
      <c r="Q82" s="122"/>
      <c r="R82" s="277"/>
      <c r="S82" s="1"/>
      <c r="T82" s="2"/>
      <c r="U82" s="104"/>
      <c r="V82" s="105"/>
      <c r="W82" s="106"/>
      <c r="X82" s="107"/>
      <c r="Y82" s="262"/>
      <c r="Z82" s="263"/>
      <c r="AA82" s="191"/>
      <c r="AB82" s="192"/>
      <c r="AC82" s="268"/>
    </row>
    <row r="83" spans="1:29" ht="15.75" customHeight="1">
      <c r="A83" s="272"/>
      <c r="B83" s="92"/>
      <c r="C83" s="286"/>
      <c r="D83" s="286"/>
      <c r="E83" s="93"/>
      <c r="F83" s="98"/>
      <c r="G83" s="115"/>
      <c r="H83" s="119"/>
      <c r="I83" s="97"/>
      <c r="J83" s="98"/>
      <c r="K83" s="99"/>
      <c r="L83" s="114"/>
      <c r="M83" s="98"/>
      <c r="N83" s="99"/>
      <c r="O83" s="120"/>
      <c r="P83" s="121"/>
      <c r="Q83" s="122"/>
      <c r="R83" s="277"/>
      <c r="S83" s="1"/>
      <c r="T83" s="2"/>
      <c r="U83" s="104"/>
      <c r="V83" s="105"/>
      <c r="W83" s="106"/>
      <c r="X83" s="107"/>
      <c r="Y83" s="262"/>
      <c r="Z83" s="263"/>
      <c r="AA83" s="191"/>
      <c r="AB83" s="192"/>
      <c r="AC83" s="268"/>
    </row>
    <row r="84" spans="1:29" ht="15.75" customHeight="1">
      <c r="A84" s="272"/>
      <c r="B84" s="92"/>
      <c r="C84" s="286"/>
      <c r="D84" s="286"/>
      <c r="E84" s="93"/>
      <c r="F84" s="98"/>
      <c r="G84" s="115"/>
      <c r="H84" s="119"/>
      <c r="I84" s="97"/>
      <c r="J84" s="98"/>
      <c r="K84" s="99"/>
      <c r="L84" s="114"/>
      <c r="M84" s="98"/>
      <c r="N84" s="99"/>
      <c r="O84" s="120"/>
      <c r="P84" s="121"/>
      <c r="Q84" s="122"/>
      <c r="R84" s="277"/>
      <c r="S84" s="1"/>
      <c r="T84" s="2"/>
      <c r="U84" s="104"/>
      <c r="V84" s="105"/>
      <c r="W84" s="106"/>
      <c r="X84" s="107"/>
      <c r="Y84" s="262"/>
      <c r="Z84" s="263"/>
      <c r="AA84" s="191"/>
      <c r="AB84" s="192"/>
      <c r="AC84" s="268"/>
    </row>
    <row r="85" spans="1:29" ht="15.75" customHeight="1">
      <c r="A85" s="272"/>
      <c r="B85" s="92"/>
      <c r="C85" s="286"/>
      <c r="D85" s="286"/>
      <c r="E85" s="93"/>
      <c r="F85" s="98"/>
      <c r="G85" s="115"/>
      <c r="H85" s="119"/>
      <c r="I85" s="97"/>
      <c r="J85" s="98"/>
      <c r="K85" s="99"/>
      <c r="L85" s="114"/>
      <c r="M85" s="98"/>
      <c r="N85" s="99"/>
      <c r="O85" s="120"/>
      <c r="P85" s="121"/>
      <c r="Q85" s="122"/>
      <c r="R85" s="277"/>
      <c r="S85" s="1"/>
      <c r="T85" s="2"/>
      <c r="U85" s="104"/>
      <c r="V85" s="105"/>
      <c r="W85" s="106"/>
      <c r="X85" s="107"/>
      <c r="Y85" s="262"/>
      <c r="Z85" s="263"/>
      <c r="AA85" s="191"/>
      <c r="AB85" s="192"/>
      <c r="AC85" s="268"/>
    </row>
    <row r="86" spans="1:29" ht="15.75" customHeight="1">
      <c r="A86" s="272"/>
      <c r="B86" s="92"/>
      <c r="C86" s="286"/>
      <c r="D86" s="286"/>
      <c r="E86" s="93"/>
      <c r="F86" s="98"/>
      <c r="G86" s="115"/>
      <c r="H86" s="119"/>
      <c r="I86" s="97"/>
      <c r="J86" s="98"/>
      <c r="K86" s="99"/>
      <c r="L86" s="114"/>
      <c r="M86" s="98"/>
      <c r="N86" s="99"/>
      <c r="O86" s="120"/>
      <c r="P86" s="121"/>
      <c r="Q86" s="122"/>
      <c r="R86" s="277"/>
      <c r="S86" s="1"/>
      <c r="T86" s="2"/>
      <c r="U86" s="104"/>
      <c r="V86" s="105"/>
      <c r="W86" s="106"/>
      <c r="X86" s="107"/>
      <c r="Y86" s="262"/>
      <c r="Z86" s="263"/>
      <c r="AA86" s="191"/>
      <c r="AB86" s="192"/>
      <c r="AC86" s="268"/>
    </row>
    <row r="87" spans="1:29" ht="15.75" customHeight="1">
      <c r="A87" s="272"/>
      <c r="B87" s="92"/>
      <c r="C87" s="286"/>
      <c r="D87" s="286"/>
      <c r="E87" s="93"/>
      <c r="F87" s="98"/>
      <c r="G87" s="115"/>
      <c r="H87" s="119"/>
      <c r="I87" s="97"/>
      <c r="J87" s="98"/>
      <c r="K87" s="99"/>
      <c r="L87" s="114"/>
      <c r="M87" s="98"/>
      <c r="N87" s="99"/>
      <c r="O87" s="120"/>
      <c r="P87" s="121"/>
      <c r="Q87" s="122"/>
      <c r="R87" s="277"/>
      <c r="S87" s="1"/>
      <c r="T87" s="2"/>
      <c r="U87" s="104"/>
      <c r="V87" s="105"/>
      <c r="W87" s="106"/>
      <c r="X87" s="107"/>
      <c r="Y87" s="262"/>
      <c r="Z87" s="263"/>
      <c r="AA87" s="191"/>
      <c r="AB87" s="192"/>
      <c r="AC87" s="268"/>
    </row>
    <row r="88" spans="1:29" ht="15.75" customHeight="1">
      <c r="A88" s="272"/>
      <c r="B88" s="92"/>
      <c r="C88" s="286"/>
      <c r="D88" s="286"/>
      <c r="E88" s="182"/>
      <c r="F88" s="98"/>
      <c r="G88" s="128"/>
      <c r="H88" s="119"/>
      <c r="I88" s="97"/>
      <c r="J88" s="98"/>
      <c r="K88" s="99"/>
      <c r="L88" s="114"/>
      <c r="M88" s="98"/>
      <c r="N88" s="99"/>
      <c r="O88" s="120"/>
      <c r="P88" s="121"/>
      <c r="Q88" s="122"/>
      <c r="R88" s="277"/>
      <c r="S88" s="117"/>
      <c r="T88" s="118"/>
      <c r="U88" s="129"/>
      <c r="V88" s="130"/>
      <c r="W88" s="123"/>
      <c r="X88" s="124"/>
      <c r="Y88" s="262"/>
      <c r="Z88" s="263"/>
      <c r="AA88" s="155"/>
      <c r="AB88" s="122"/>
      <c r="AC88" s="268"/>
    </row>
    <row r="89" spans="1:29" ht="15.75" customHeight="1" thickBot="1">
      <c r="A89" s="273"/>
      <c r="B89" s="133" t="s">
        <v>107</v>
      </c>
      <c r="C89" s="264"/>
      <c r="D89" s="264"/>
      <c r="E89" s="134"/>
      <c r="F89" s="135"/>
      <c r="G89" s="136"/>
      <c r="H89" s="91"/>
      <c r="I89" s="137">
        <f t="shared" ref="I89:J89" si="34">AVERAGE(I73:I88)</f>
        <v>20.222222222222221</v>
      </c>
      <c r="J89" s="138">
        <f t="shared" si="34"/>
        <v>3600</v>
      </c>
      <c r="K89" s="139">
        <f t="shared" ref="K89" si="35">J89/I89</f>
        <v>178.02197802197801</v>
      </c>
      <c r="L89" s="137">
        <f t="shared" ref="L89:M89" si="36">AVERAGE(L73:L88)</f>
        <v>20.222222222222221</v>
      </c>
      <c r="M89" s="138">
        <f t="shared" si="36"/>
        <v>3086.1447467260537</v>
      </c>
      <c r="N89" s="139">
        <f>M89/L89</f>
        <v>152.61155340953013</v>
      </c>
      <c r="O89" s="140">
        <f>L89-I89</f>
        <v>0</v>
      </c>
      <c r="P89" s="141">
        <f>N89-K89</f>
        <v>-25.410424612447883</v>
      </c>
      <c r="Q89" s="142">
        <f>N89/K89</f>
        <v>0.85726242964612609</v>
      </c>
      <c r="R89" s="278"/>
      <c r="S89" s="143">
        <f>S73</f>
        <v>0.16666666666666666</v>
      </c>
      <c r="T89" s="144">
        <f>INDEX(T73:T88,COUNTA(T73:T88))</f>
        <v>0.71666666666666667</v>
      </c>
      <c r="U89" s="145"/>
      <c r="V89" s="156"/>
      <c r="W89" s="135"/>
      <c r="X89" s="139"/>
      <c r="Y89" s="265"/>
      <c r="Z89" s="266"/>
      <c r="AA89" s="157">
        <f>M89-J89</f>
        <v>-513.85525327394635</v>
      </c>
      <c r="AB89" s="142">
        <f>M89/J89</f>
        <v>0.85726242964612598</v>
      </c>
      <c r="AC89" s="269"/>
    </row>
    <row r="90" spans="1:29" ht="15.75" customHeight="1">
      <c r="A90" s="281" t="s">
        <v>108</v>
      </c>
      <c r="B90" s="183" t="s">
        <v>166</v>
      </c>
      <c r="C90" s="274" t="s">
        <v>193</v>
      </c>
      <c r="D90" s="275"/>
      <c r="E90" s="158">
        <v>34.229999999999997</v>
      </c>
      <c r="F90" s="87">
        <v>2043</v>
      </c>
      <c r="G90" s="159">
        <f t="shared" ref="G90:G93" si="37">E90*F90</f>
        <v>69931.89</v>
      </c>
      <c r="H90" s="160"/>
      <c r="I90" s="161">
        <v>16</v>
      </c>
      <c r="J90" s="162">
        <v>3000</v>
      </c>
      <c r="K90" s="163">
        <f>J90/I90</f>
        <v>187.5</v>
      </c>
      <c r="L90" s="164">
        <v>16</v>
      </c>
      <c r="M90" s="162">
        <f>F90/V90*60</f>
        <v>2557.3018080667621</v>
      </c>
      <c r="N90" s="163">
        <f>M90/L90</f>
        <v>159.83136300417263</v>
      </c>
      <c r="O90" s="165">
        <f>L90-I90</f>
        <v>0</v>
      </c>
      <c r="P90" s="166">
        <f>N90-K90</f>
        <v>-27.66863699582737</v>
      </c>
      <c r="Q90" s="152">
        <f>N90/K90</f>
        <v>0.85243393602225404</v>
      </c>
      <c r="R90" s="276">
        <f>Q106</f>
        <v>0.86068570753329265</v>
      </c>
      <c r="S90" s="167">
        <v>0.25004629629629632</v>
      </c>
      <c r="T90" s="168">
        <v>0.28333333333333333</v>
      </c>
      <c r="U90" s="169"/>
      <c r="V90" s="170">
        <v>47.933333333333287</v>
      </c>
      <c r="W90" s="173"/>
      <c r="X90" s="151"/>
      <c r="Y90" s="279"/>
      <c r="Z90" s="280"/>
      <c r="AA90" s="109">
        <f>M90-J90</f>
        <v>-442.69819193323792</v>
      </c>
      <c r="AB90" s="152">
        <f>M90/J90</f>
        <v>0.85243393602225404</v>
      </c>
      <c r="AC90" s="267">
        <f>AB106</f>
        <v>0.86068570753329265</v>
      </c>
    </row>
    <row r="91" spans="1:29" ht="15.75" customHeight="1">
      <c r="A91" s="282"/>
      <c r="B91" s="92" t="s">
        <v>166</v>
      </c>
      <c r="C91" s="260" t="s">
        <v>194</v>
      </c>
      <c r="D91" s="261"/>
      <c r="E91" s="93">
        <v>34.770000000000003</v>
      </c>
      <c r="F91" s="94">
        <v>1601</v>
      </c>
      <c r="G91" s="95">
        <f t="shared" si="37"/>
        <v>55666.770000000004</v>
      </c>
      <c r="H91" s="96"/>
      <c r="I91" s="97">
        <v>11</v>
      </c>
      <c r="J91" s="98">
        <v>3000</v>
      </c>
      <c r="K91" s="99">
        <f t="shared" si="33"/>
        <v>272.72727272727275</v>
      </c>
      <c r="L91" s="100">
        <v>11</v>
      </c>
      <c r="M91" s="98">
        <f>F91/V91*60</f>
        <v>2550.2654867256638</v>
      </c>
      <c r="N91" s="99">
        <f>M91/L91</f>
        <v>231.84231697506036</v>
      </c>
      <c r="O91" s="101">
        <f>L91-I91</f>
        <v>0</v>
      </c>
      <c r="P91" s="102">
        <f>N91-K91</f>
        <v>-40.884955752212392</v>
      </c>
      <c r="Q91" s="103">
        <f>N91/K91</f>
        <v>0.85008849557522126</v>
      </c>
      <c r="R91" s="277"/>
      <c r="S91" s="1">
        <v>0.28773148148148148</v>
      </c>
      <c r="T91" s="2">
        <v>0.31388888888888888</v>
      </c>
      <c r="U91" s="104">
        <v>6.3333333333333375</v>
      </c>
      <c r="V91" s="105">
        <v>37.666666666666664</v>
      </c>
      <c r="W91" s="106"/>
      <c r="X91" s="107"/>
      <c r="Y91" s="262"/>
      <c r="Z91" s="263"/>
      <c r="AA91" s="111">
        <f>M91-J91</f>
        <v>-449.73451327433622</v>
      </c>
      <c r="AB91" s="103">
        <f>M91/J91</f>
        <v>0.85008849557522126</v>
      </c>
      <c r="AC91" s="268"/>
    </row>
    <row r="92" spans="1:29" ht="15.75" customHeight="1">
      <c r="A92" s="282"/>
      <c r="B92" s="92" t="s">
        <v>166</v>
      </c>
      <c r="C92" s="260" t="s">
        <v>195</v>
      </c>
      <c r="D92" s="261"/>
      <c r="E92" s="93">
        <v>35.83</v>
      </c>
      <c r="F92" s="94">
        <v>5659</v>
      </c>
      <c r="G92" s="95">
        <f t="shared" si="37"/>
        <v>202761.97</v>
      </c>
      <c r="H92" s="113"/>
      <c r="I92" s="97">
        <v>12</v>
      </c>
      <c r="J92" s="98">
        <v>3273</v>
      </c>
      <c r="K92" s="99">
        <f t="shared" si="33"/>
        <v>272.75</v>
      </c>
      <c r="L92" s="114">
        <v>12</v>
      </c>
      <c r="M92" s="98">
        <f>F92/V92*60</f>
        <v>2850.0839395635112</v>
      </c>
      <c r="N92" s="99">
        <f>M92/L92</f>
        <v>237.50699496362594</v>
      </c>
      <c r="O92" s="101">
        <f>L92-I92</f>
        <v>0</v>
      </c>
      <c r="P92" s="102">
        <f>N92-K92</f>
        <v>-35.243005036374058</v>
      </c>
      <c r="Q92" s="103">
        <f>N92/K92</f>
        <v>0.8707864159986286</v>
      </c>
      <c r="R92" s="277"/>
      <c r="S92" s="1">
        <v>0.4013888888888888</v>
      </c>
      <c r="T92" s="2">
        <v>0.48412037037037037</v>
      </c>
      <c r="U92" s="104">
        <v>5.7499999999998597</v>
      </c>
      <c r="V92" s="105">
        <v>119.13333333333347</v>
      </c>
      <c r="W92" s="106">
        <v>0.48412037037037037</v>
      </c>
      <c r="X92" s="107">
        <v>0.5263888888888888</v>
      </c>
      <c r="Y92" s="262"/>
      <c r="Z92" s="263"/>
      <c r="AA92" s="111">
        <f>M92-J92</f>
        <v>-422.91606043648881</v>
      </c>
      <c r="AB92" s="103">
        <f>M92/J92</f>
        <v>0.87078641599862849</v>
      </c>
      <c r="AC92" s="268"/>
    </row>
    <row r="93" spans="1:29" ht="15.75" customHeight="1">
      <c r="A93" s="282"/>
      <c r="B93" s="92" t="s">
        <v>166</v>
      </c>
      <c r="C93" s="260" t="s">
        <v>196</v>
      </c>
      <c r="D93" s="261"/>
      <c r="E93" s="93">
        <v>36.409999999999997</v>
      </c>
      <c r="F93" s="94">
        <v>4503</v>
      </c>
      <c r="G93" s="115">
        <f t="shared" si="37"/>
        <v>163954.22999999998</v>
      </c>
      <c r="H93" s="116"/>
      <c r="I93" s="97">
        <v>11</v>
      </c>
      <c r="J93" s="98">
        <v>3273</v>
      </c>
      <c r="K93" s="99">
        <f t="shared" si="33"/>
        <v>297.54545454545456</v>
      </c>
      <c r="L93" s="100">
        <v>11</v>
      </c>
      <c r="M93" s="98">
        <f>F93/V93*60</f>
        <v>2840.5116523567517</v>
      </c>
      <c r="N93" s="99">
        <f>M93/L93</f>
        <v>258.22833203243198</v>
      </c>
      <c r="O93" s="101">
        <f>L93-I93</f>
        <v>0</v>
      </c>
      <c r="P93" s="102">
        <f>N93-K93</f>
        <v>-39.317122513022582</v>
      </c>
      <c r="Q93" s="103">
        <f>N93/K93</f>
        <v>0.8678617941817145</v>
      </c>
      <c r="R93" s="277"/>
      <c r="S93" s="1">
        <v>0.5263888888888888</v>
      </c>
      <c r="T93" s="2">
        <v>0.59244212962962961</v>
      </c>
      <c r="U93" s="104">
        <v>60.866666666666532</v>
      </c>
      <c r="V93" s="105">
        <v>95.116666666666774</v>
      </c>
      <c r="W93" s="106"/>
      <c r="X93" s="107"/>
      <c r="Y93" s="262"/>
      <c r="Z93" s="263"/>
      <c r="AA93" s="111">
        <f>M93-J93</f>
        <v>-432.48834764324829</v>
      </c>
      <c r="AB93" s="103">
        <f>M93/J93</f>
        <v>0.8678617941817145</v>
      </c>
      <c r="AC93" s="268"/>
    </row>
    <row r="94" spans="1:29" ht="15.75" customHeight="1">
      <c r="A94" s="282"/>
      <c r="B94" s="92"/>
      <c r="C94" s="260"/>
      <c r="D94" s="261"/>
      <c r="E94" s="93"/>
      <c r="F94" s="94"/>
      <c r="G94" s="115"/>
      <c r="H94" s="119"/>
      <c r="I94" s="97"/>
      <c r="J94" s="98"/>
      <c r="K94" s="99"/>
      <c r="L94" s="114"/>
      <c r="M94" s="98"/>
      <c r="N94" s="99"/>
      <c r="O94" s="120"/>
      <c r="P94" s="121"/>
      <c r="Q94" s="122"/>
      <c r="R94" s="277"/>
      <c r="S94" s="1"/>
      <c r="T94" s="2"/>
      <c r="U94" s="104"/>
      <c r="V94" s="105"/>
      <c r="W94" s="106"/>
      <c r="X94" s="107"/>
      <c r="Y94" s="262"/>
      <c r="Z94" s="263"/>
      <c r="AA94" s="111"/>
      <c r="AB94" s="103"/>
      <c r="AC94" s="268"/>
    </row>
    <row r="95" spans="1:29" ht="15.75" customHeight="1">
      <c r="A95" s="282"/>
      <c r="B95" s="92"/>
      <c r="C95" s="260"/>
      <c r="D95" s="261"/>
      <c r="E95" s="93"/>
      <c r="F95" s="94"/>
      <c r="G95" s="115"/>
      <c r="H95" s="119"/>
      <c r="I95" s="97"/>
      <c r="J95" s="98"/>
      <c r="K95" s="99"/>
      <c r="L95" s="114"/>
      <c r="M95" s="98"/>
      <c r="N95" s="99"/>
      <c r="O95" s="120"/>
      <c r="P95" s="121"/>
      <c r="Q95" s="122"/>
      <c r="R95" s="277"/>
      <c r="S95" s="1"/>
      <c r="T95" s="2"/>
      <c r="U95" s="104"/>
      <c r="V95" s="105"/>
      <c r="W95" s="106"/>
      <c r="X95" s="107"/>
      <c r="Y95" s="262"/>
      <c r="Z95" s="263"/>
      <c r="AA95" s="111"/>
      <c r="AB95" s="103"/>
      <c r="AC95" s="268"/>
    </row>
    <row r="96" spans="1:29" ht="15.75" customHeight="1">
      <c r="A96" s="282"/>
      <c r="B96" s="92"/>
      <c r="C96" s="260"/>
      <c r="D96" s="261"/>
      <c r="E96" s="93"/>
      <c r="F96" s="94"/>
      <c r="G96" s="115"/>
      <c r="H96" s="119"/>
      <c r="I96" s="97"/>
      <c r="J96" s="98"/>
      <c r="K96" s="99"/>
      <c r="L96" s="114"/>
      <c r="M96" s="98"/>
      <c r="N96" s="99"/>
      <c r="O96" s="120"/>
      <c r="P96" s="121"/>
      <c r="Q96" s="122"/>
      <c r="R96" s="277"/>
      <c r="S96" s="1"/>
      <c r="T96" s="2"/>
      <c r="U96" s="104"/>
      <c r="V96" s="105"/>
      <c r="W96" s="106"/>
      <c r="X96" s="124"/>
      <c r="Y96" s="262"/>
      <c r="Z96" s="263"/>
      <c r="AA96" s="111"/>
      <c r="AB96" s="103"/>
      <c r="AC96" s="268"/>
    </row>
    <row r="97" spans="1:29" ht="15.75" customHeight="1">
      <c r="A97" s="282"/>
      <c r="B97" s="92"/>
      <c r="C97" s="260"/>
      <c r="D97" s="261"/>
      <c r="E97" s="93"/>
      <c r="F97" s="94"/>
      <c r="G97" s="115"/>
      <c r="H97" s="119"/>
      <c r="I97" s="97"/>
      <c r="J97" s="98"/>
      <c r="K97" s="99"/>
      <c r="L97" s="114"/>
      <c r="M97" s="98"/>
      <c r="N97" s="99"/>
      <c r="O97" s="120"/>
      <c r="P97" s="121"/>
      <c r="Q97" s="122"/>
      <c r="R97" s="277"/>
      <c r="S97" s="1"/>
      <c r="T97" s="2"/>
      <c r="U97" s="104"/>
      <c r="V97" s="105"/>
      <c r="W97" s="106"/>
      <c r="X97" s="124"/>
      <c r="Y97" s="262"/>
      <c r="Z97" s="263"/>
      <c r="AA97" s="111"/>
      <c r="AB97" s="103"/>
      <c r="AC97" s="268"/>
    </row>
    <row r="98" spans="1:29" ht="15.75" customHeight="1">
      <c r="A98" s="282"/>
      <c r="B98" s="92"/>
      <c r="C98" s="260"/>
      <c r="D98" s="261"/>
      <c r="E98" s="93"/>
      <c r="F98" s="94"/>
      <c r="G98" s="115"/>
      <c r="H98" s="119"/>
      <c r="I98" s="97"/>
      <c r="J98" s="98"/>
      <c r="K98" s="99"/>
      <c r="L98" s="114"/>
      <c r="M98" s="98"/>
      <c r="N98" s="99"/>
      <c r="O98" s="120"/>
      <c r="P98" s="121"/>
      <c r="Q98" s="122"/>
      <c r="R98" s="277"/>
      <c r="S98" s="1"/>
      <c r="T98" s="2"/>
      <c r="U98" s="104"/>
      <c r="V98" s="105"/>
      <c r="W98" s="106"/>
      <c r="X98" s="124"/>
      <c r="Y98" s="262"/>
      <c r="Z98" s="263"/>
      <c r="AA98" s="111"/>
      <c r="AB98" s="103"/>
      <c r="AC98" s="268"/>
    </row>
    <row r="99" spans="1:29" ht="15.75" customHeight="1">
      <c r="A99" s="282"/>
      <c r="B99" s="92"/>
      <c r="C99" s="260"/>
      <c r="D99" s="261"/>
      <c r="E99" s="93"/>
      <c r="F99" s="94"/>
      <c r="G99" s="115"/>
      <c r="H99" s="119"/>
      <c r="I99" s="97"/>
      <c r="J99" s="98"/>
      <c r="K99" s="99"/>
      <c r="L99" s="114"/>
      <c r="M99" s="98"/>
      <c r="N99" s="99"/>
      <c r="O99" s="120"/>
      <c r="P99" s="121"/>
      <c r="Q99" s="122"/>
      <c r="R99" s="277"/>
      <c r="S99" s="1"/>
      <c r="T99" s="2"/>
      <c r="U99" s="104"/>
      <c r="V99" s="105"/>
      <c r="W99" s="106"/>
      <c r="X99" s="124"/>
      <c r="Y99" s="262"/>
      <c r="Z99" s="263"/>
      <c r="AA99" s="111"/>
      <c r="AB99" s="103"/>
      <c r="AC99" s="268"/>
    </row>
    <row r="100" spans="1:29" ht="15.75" customHeight="1">
      <c r="A100" s="282"/>
      <c r="B100" s="92"/>
      <c r="C100" s="260"/>
      <c r="D100" s="261"/>
      <c r="E100" s="93"/>
      <c r="F100" s="94"/>
      <c r="G100" s="115"/>
      <c r="H100" s="119"/>
      <c r="I100" s="97"/>
      <c r="J100" s="98"/>
      <c r="K100" s="99"/>
      <c r="L100" s="114"/>
      <c r="M100" s="98"/>
      <c r="N100" s="99"/>
      <c r="O100" s="120"/>
      <c r="P100" s="121"/>
      <c r="Q100" s="122"/>
      <c r="R100" s="277"/>
      <c r="S100" s="1"/>
      <c r="T100" s="2"/>
      <c r="U100" s="104"/>
      <c r="V100" s="105"/>
      <c r="W100" s="106"/>
      <c r="X100" s="124"/>
      <c r="Y100" s="262"/>
      <c r="Z100" s="263"/>
      <c r="AA100" s="111"/>
      <c r="AB100" s="103"/>
      <c r="AC100" s="268"/>
    </row>
    <row r="101" spans="1:29" ht="15.75" customHeight="1">
      <c r="A101" s="282"/>
      <c r="B101" s="92"/>
      <c r="C101" s="260"/>
      <c r="D101" s="261"/>
      <c r="E101" s="93"/>
      <c r="F101" s="94"/>
      <c r="G101" s="115"/>
      <c r="H101" s="119"/>
      <c r="I101" s="97"/>
      <c r="J101" s="98"/>
      <c r="K101" s="99"/>
      <c r="L101" s="114"/>
      <c r="M101" s="98"/>
      <c r="N101" s="99"/>
      <c r="O101" s="120"/>
      <c r="P101" s="121"/>
      <c r="Q101" s="122"/>
      <c r="R101" s="277"/>
      <c r="S101" s="1"/>
      <c r="T101" s="2"/>
      <c r="U101" s="104"/>
      <c r="V101" s="105"/>
      <c r="W101" s="106"/>
      <c r="X101" s="124"/>
      <c r="Y101" s="262"/>
      <c r="Z101" s="263"/>
      <c r="AA101" s="111"/>
      <c r="AB101" s="103"/>
      <c r="AC101" s="268"/>
    </row>
    <row r="102" spans="1:29" ht="15.75" customHeight="1">
      <c r="A102" s="282"/>
      <c r="B102" s="92"/>
      <c r="C102" s="260"/>
      <c r="D102" s="261"/>
      <c r="E102" s="93"/>
      <c r="F102" s="94"/>
      <c r="G102" s="115"/>
      <c r="H102" s="119"/>
      <c r="I102" s="97"/>
      <c r="J102" s="98"/>
      <c r="K102" s="99"/>
      <c r="L102" s="114"/>
      <c r="M102" s="98"/>
      <c r="N102" s="99"/>
      <c r="O102" s="120"/>
      <c r="P102" s="121"/>
      <c r="Q102" s="122"/>
      <c r="R102" s="277"/>
      <c r="S102" s="1"/>
      <c r="T102" s="2"/>
      <c r="U102" s="104"/>
      <c r="V102" s="105"/>
      <c r="W102" s="106"/>
      <c r="X102" s="124"/>
      <c r="Y102" s="262"/>
      <c r="Z102" s="263"/>
      <c r="AA102" s="111"/>
      <c r="AB102" s="103"/>
      <c r="AC102" s="268"/>
    </row>
    <row r="103" spans="1:29" ht="15.75" customHeight="1">
      <c r="A103" s="282"/>
      <c r="B103" s="92"/>
      <c r="C103" s="260"/>
      <c r="D103" s="261"/>
      <c r="E103" s="93"/>
      <c r="F103" s="94"/>
      <c r="G103" s="115"/>
      <c r="H103" s="119"/>
      <c r="I103" s="97"/>
      <c r="J103" s="98"/>
      <c r="K103" s="99"/>
      <c r="L103" s="114"/>
      <c r="M103" s="98"/>
      <c r="N103" s="99"/>
      <c r="O103" s="120"/>
      <c r="P103" s="121"/>
      <c r="Q103" s="122"/>
      <c r="R103" s="277"/>
      <c r="S103" s="1"/>
      <c r="T103" s="2"/>
      <c r="U103" s="104"/>
      <c r="V103" s="105"/>
      <c r="W103" s="106"/>
      <c r="X103" s="124"/>
      <c r="Y103" s="262"/>
      <c r="Z103" s="263"/>
      <c r="AA103" s="111"/>
      <c r="AB103" s="103"/>
      <c r="AC103" s="268"/>
    </row>
    <row r="104" spans="1:29" ht="15.75" customHeight="1">
      <c r="A104" s="282"/>
      <c r="B104" s="92"/>
      <c r="C104" s="260"/>
      <c r="D104" s="261"/>
      <c r="E104" s="93"/>
      <c r="F104" s="94"/>
      <c r="G104" s="115"/>
      <c r="H104" s="119"/>
      <c r="I104" s="97"/>
      <c r="J104" s="98"/>
      <c r="K104" s="99"/>
      <c r="L104" s="114"/>
      <c r="M104" s="98"/>
      <c r="N104" s="99"/>
      <c r="O104" s="120"/>
      <c r="P104" s="121"/>
      <c r="Q104" s="122"/>
      <c r="R104" s="277"/>
      <c r="S104" s="1"/>
      <c r="T104" s="2"/>
      <c r="U104" s="104"/>
      <c r="V104" s="105"/>
      <c r="W104" s="106"/>
      <c r="X104" s="124"/>
      <c r="Y104" s="262"/>
      <c r="Z104" s="263"/>
      <c r="AA104" s="111"/>
      <c r="AB104" s="103"/>
      <c r="AC104" s="268"/>
    </row>
    <row r="105" spans="1:29" ht="15.75" customHeight="1">
      <c r="A105" s="282"/>
      <c r="B105" s="153"/>
      <c r="C105" s="260"/>
      <c r="D105" s="261"/>
      <c r="E105" s="154"/>
      <c r="F105" s="127"/>
      <c r="G105" s="128"/>
      <c r="H105" s="119"/>
      <c r="I105" s="97"/>
      <c r="J105" s="98"/>
      <c r="K105" s="99"/>
      <c r="L105" s="114"/>
      <c r="M105" s="98"/>
      <c r="N105" s="99"/>
      <c r="O105" s="120"/>
      <c r="P105" s="121"/>
      <c r="Q105" s="122"/>
      <c r="R105" s="277"/>
      <c r="S105" s="117"/>
      <c r="T105" s="118"/>
      <c r="U105" s="129"/>
      <c r="V105" s="130"/>
      <c r="W105" s="123"/>
      <c r="X105" s="124"/>
      <c r="Y105" s="262"/>
      <c r="Z105" s="263"/>
      <c r="AA105" s="155"/>
      <c r="AB105" s="122"/>
      <c r="AC105" s="268"/>
    </row>
    <row r="106" spans="1:29" ht="15.75" customHeight="1" thickBot="1">
      <c r="A106" s="283"/>
      <c r="B106" s="133" t="s">
        <v>107</v>
      </c>
      <c r="C106" s="264"/>
      <c r="D106" s="264"/>
      <c r="E106" s="134"/>
      <c r="F106" s="135"/>
      <c r="G106" s="136"/>
      <c r="H106" s="91"/>
      <c r="I106" s="137">
        <f t="shared" ref="I106:J106" si="38">AVERAGE(I90:I105)</f>
        <v>12.5</v>
      </c>
      <c r="J106" s="138">
        <f t="shared" si="38"/>
        <v>3136.5</v>
      </c>
      <c r="K106" s="139">
        <f t="shared" ref="K106" si="39">J106/I106</f>
        <v>250.92</v>
      </c>
      <c r="L106" s="137">
        <f t="shared" ref="L106:M106" si="40">AVERAGE(L90:L105)</f>
        <v>12.5</v>
      </c>
      <c r="M106" s="138">
        <f t="shared" si="40"/>
        <v>2699.5407216781723</v>
      </c>
      <c r="N106" s="139">
        <f t="shared" ref="N106:N111" si="41">M106/L106</f>
        <v>215.96325773425377</v>
      </c>
      <c r="O106" s="140">
        <f t="shared" ref="O106:O111" si="42">L106-I106</f>
        <v>0</v>
      </c>
      <c r="P106" s="141">
        <f t="shared" ref="P106:P111" si="43">N106-K106</f>
        <v>-34.956742265746215</v>
      </c>
      <c r="Q106" s="142">
        <f t="shared" ref="Q106:Q111" si="44">N106/K106</f>
        <v>0.86068570753329265</v>
      </c>
      <c r="R106" s="278"/>
      <c r="S106" s="143">
        <f>S90</f>
        <v>0.25004629629629632</v>
      </c>
      <c r="T106" s="144">
        <f>INDEX(T90:T105,COUNTA(T90:T105))</f>
        <v>0.59244212962962961</v>
      </c>
      <c r="U106" s="145"/>
      <c r="V106" s="156"/>
      <c r="W106" s="135"/>
      <c r="X106" s="139"/>
      <c r="Y106" s="265"/>
      <c r="Z106" s="266"/>
      <c r="AA106" s="157">
        <f t="shared" ref="AA106:AA111" si="45">M106-J106</f>
        <v>-436.9592783218277</v>
      </c>
      <c r="AB106" s="142">
        <f t="shared" ref="AB106:AB111" si="46">M106/J106</f>
        <v>0.86068570753329265</v>
      </c>
      <c r="AC106" s="269"/>
    </row>
    <row r="107" spans="1:29" ht="15.75" customHeight="1">
      <c r="A107" s="270" t="s">
        <v>197</v>
      </c>
      <c r="B107" s="108" t="s">
        <v>165</v>
      </c>
      <c r="C107" s="274" t="s">
        <v>198</v>
      </c>
      <c r="D107" s="275"/>
      <c r="E107" s="158">
        <v>26.63</v>
      </c>
      <c r="F107" s="87">
        <v>783</v>
      </c>
      <c r="G107" s="159">
        <f t="shared" ref="G107:G111" si="47">E107*F107</f>
        <v>20851.29</v>
      </c>
      <c r="H107" s="160"/>
      <c r="I107" s="161">
        <v>6</v>
      </c>
      <c r="J107" s="162">
        <v>2600</v>
      </c>
      <c r="K107" s="163">
        <f>J107/I107</f>
        <v>433.33333333333331</v>
      </c>
      <c r="L107" s="164">
        <v>6</v>
      </c>
      <c r="M107" s="162">
        <f>F107/V107*60</f>
        <v>2202.1874999999891</v>
      </c>
      <c r="N107" s="163">
        <f t="shared" si="41"/>
        <v>367.03124999999818</v>
      </c>
      <c r="O107" s="165">
        <f t="shared" si="42"/>
        <v>0</v>
      </c>
      <c r="P107" s="166">
        <f t="shared" si="43"/>
        <v>-66.302083333335133</v>
      </c>
      <c r="Q107" s="152">
        <f t="shared" si="44"/>
        <v>0.84699519230768816</v>
      </c>
      <c r="R107" s="276">
        <f>Q123</f>
        <v>0.85399438154349083</v>
      </c>
      <c r="S107" s="193">
        <v>0.31527777777777771</v>
      </c>
      <c r="T107" s="194">
        <v>0.3300925925925926</v>
      </c>
      <c r="U107" s="169"/>
      <c r="V107" s="170">
        <v>21.333333333333442</v>
      </c>
      <c r="W107" s="168"/>
      <c r="X107" s="171"/>
      <c r="Y107" s="279"/>
      <c r="Z107" s="280"/>
      <c r="AA107" s="109">
        <f t="shared" si="45"/>
        <v>-397.81250000001091</v>
      </c>
      <c r="AB107" s="152">
        <f t="shared" si="46"/>
        <v>0.84699519230768816</v>
      </c>
      <c r="AC107" s="267">
        <f>AB123</f>
        <v>0.85399438154349072</v>
      </c>
    </row>
    <row r="108" spans="1:29" ht="15.75" customHeight="1">
      <c r="A108" s="271"/>
      <c r="B108" s="92" t="s">
        <v>165</v>
      </c>
      <c r="C108" s="260" t="s">
        <v>213</v>
      </c>
      <c r="D108" s="261"/>
      <c r="E108" s="93">
        <v>30.6</v>
      </c>
      <c r="F108" s="94">
        <v>2233</v>
      </c>
      <c r="G108" s="95">
        <f t="shared" si="47"/>
        <v>68329.8</v>
      </c>
      <c r="H108" s="96"/>
      <c r="I108" s="97">
        <v>6</v>
      </c>
      <c r="J108" s="98">
        <v>2600</v>
      </c>
      <c r="K108" s="99">
        <f t="shared" si="33"/>
        <v>433.33333333333331</v>
      </c>
      <c r="L108" s="100">
        <v>6</v>
      </c>
      <c r="M108" s="98">
        <f>F108/V108*60</f>
        <v>2239.2200557103074</v>
      </c>
      <c r="N108" s="99">
        <f t="shared" si="41"/>
        <v>373.20334261838457</v>
      </c>
      <c r="O108" s="101">
        <f t="shared" si="42"/>
        <v>0</v>
      </c>
      <c r="P108" s="102">
        <f t="shared" si="43"/>
        <v>-60.129990714948747</v>
      </c>
      <c r="Q108" s="103">
        <f t="shared" si="44"/>
        <v>0.86123848296550287</v>
      </c>
      <c r="R108" s="277"/>
      <c r="S108" s="1">
        <v>0.33553240740740742</v>
      </c>
      <c r="T108" s="2">
        <v>0.37708333333333333</v>
      </c>
      <c r="U108" s="104">
        <v>7.8333333333333321</v>
      </c>
      <c r="V108" s="105">
        <v>59.833333333333307</v>
      </c>
      <c r="W108" s="106"/>
      <c r="X108" s="113"/>
      <c r="Y108" s="262"/>
      <c r="Z108" s="263"/>
      <c r="AA108" s="111">
        <f t="shared" si="45"/>
        <v>-360.77994428969259</v>
      </c>
      <c r="AB108" s="103">
        <f t="shared" si="46"/>
        <v>0.86123848296550287</v>
      </c>
      <c r="AC108" s="268"/>
    </row>
    <row r="109" spans="1:29" ht="15.75" customHeight="1">
      <c r="A109" s="271"/>
      <c r="B109" s="92" t="s">
        <v>166</v>
      </c>
      <c r="C109" s="260" t="s">
        <v>200</v>
      </c>
      <c r="D109" s="261"/>
      <c r="E109" s="93">
        <v>24.73</v>
      </c>
      <c r="F109" s="94">
        <v>1875</v>
      </c>
      <c r="G109" s="95">
        <f t="shared" si="47"/>
        <v>46368.75</v>
      </c>
      <c r="H109" s="96"/>
      <c r="I109" s="97">
        <v>6</v>
      </c>
      <c r="J109" s="98">
        <v>2600</v>
      </c>
      <c r="K109" s="99">
        <f t="shared" si="33"/>
        <v>433.33333333333331</v>
      </c>
      <c r="L109" s="100">
        <v>6</v>
      </c>
      <c r="M109" s="98">
        <f>F109/V109*60</f>
        <v>2218.2057180414045</v>
      </c>
      <c r="N109" s="99">
        <f t="shared" si="41"/>
        <v>369.70095300690076</v>
      </c>
      <c r="O109" s="101">
        <f t="shared" si="42"/>
        <v>0</v>
      </c>
      <c r="P109" s="102">
        <f t="shared" si="43"/>
        <v>-63.632380326432553</v>
      </c>
      <c r="Q109" s="103">
        <f t="shared" si="44"/>
        <v>0.85315604540054024</v>
      </c>
      <c r="R109" s="277"/>
      <c r="S109" s="1">
        <v>0.38005787037037037</v>
      </c>
      <c r="T109" s="2">
        <v>0.4152777777777778</v>
      </c>
      <c r="U109" s="104">
        <v>4.2833333333333368</v>
      </c>
      <c r="V109" s="105">
        <v>50.716666666666711</v>
      </c>
      <c r="W109" s="106"/>
      <c r="X109" s="107"/>
      <c r="Y109" s="262"/>
      <c r="Z109" s="263"/>
      <c r="AA109" s="111">
        <f t="shared" si="45"/>
        <v>-381.79428195859555</v>
      </c>
      <c r="AB109" s="103">
        <f t="shared" si="46"/>
        <v>0.85315604540054013</v>
      </c>
      <c r="AC109" s="268"/>
    </row>
    <row r="110" spans="1:29" ht="15.75" customHeight="1">
      <c r="A110" s="271"/>
      <c r="B110" s="92" t="s">
        <v>166</v>
      </c>
      <c r="C110" s="260" t="s">
        <v>199</v>
      </c>
      <c r="D110" s="261"/>
      <c r="E110" s="93">
        <v>24.94</v>
      </c>
      <c r="F110" s="94">
        <v>1403</v>
      </c>
      <c r="G110" s="95">
        <f t="shared" si="47"/>
        <v>34990.82</v>
      </c>
      <c r="H110" s="96"/>
      <c r="I110" s="97">
        <v>6</v>
      </c>
      <c r="J110" s="98">
        <v>2600</v>
      </c>
      <c r="K110" s="99">
        <f t="shared" si="33"/>
        <v>433.33333333333331</v>
      </c>
      <c r="L110" s="100">
        <v>6</v>
      </c>
      <c r="M110" s="98">
        <f>F110/V110*60</f>
        <v>2220.1318681318658</v>
      </c>
      <c r="N110" s="99">
        <f t="shared" si="41"/>
        <v>370.02197802197765</v>
      </c>
      <c r="O110" s="101">
        <f t="shared" si="42"/>
        <v>0</v>
      </c>
      <c r="P110" s="102">
        <f t="shared" si="43"/>
        <v>-63.311355311355669</v>
      </c>
      <c r="Q110" s="103">
        <f t="shared" si="44"/>
        <v>0.85389687235840994</v>
      </c>
      <c r="R110" s="277"/>
      <c r="S110" s="1">
        <v>0.41817129629629629</v>
      </c>
      <c r="T110" s="2">
        <v>0.44450231481481484</v>
      </c>
      <c r="U110" s="104">
        <v>4.1666666666666252</v>
      </c>
      <c r="V110" s="105">
        <v>37.916666666666707</v>
      </c>
      <c r="W110" s="106"/>
      <c r="X110" s="113"/>
      <c r="Y110" s="262"/>
      <c r="Z110" s="263"/>
      <c r="AA110" s="111">
        <f t="shared" si="45"/>
        <v>-379.86813186813424</v>
      </c>
      <c r="AB110" s="103">
        <f t="shared" si="46"/>
        <v>0.85389687235840994</v>
      </c>
      <c r="AC110" s="268"/>
    </row>
    <row r="111" spans="1:29" ht="15.75" customHeight="1">
      <c r="A111" s="272"/>
      <c r="B111" s="92" t="s">
        <v>166</v>
      </c>
      <c r="C111" s="260" t="s">
        <v>214</v>
      </c>
      <c r="D111" s="261"/>
      <c r="E111" s="93">
        <v>24.73</v>
      </c>
      <c r="F111" s="94">
        <v>2037</v>
      </c>
      <c r="G111" s="95">
        <f t="shared" si="47"/>
        <v>50375.01</v>
      </c>
      <c r="H111" s="113"/>
      <c r="I111" s="97">
        <v>6</v>
      </c>
      <c r="J111" s="98">
        <v>2600</v>
      </c>
      <c r="K111" s="99">
        <f t="shared" si="33"/>
        <v>433.33333333333331</v>
      </c>
      <c r="L111" s="114">
        <v>6</v>
      </c>
      <c r="M111" s="98">
        <f>F111/V111*60</f>
        <v>2222.181818181813</v>
      </c>
      <c r="N111" s="99">
        <f t="shared" si="41"/>
        <v>370.36363636363552</v>
      </c>
      <c r="O111" s="101">
        <f t="shared" si="42"/>
        <v>0</v>
      </c>
      <c r="P111" s="102">
        <f t="shared" si="43"/>
        <v>-62.969696969697793</v>
      </c>
      <c r="Q111" s="103">
        <f t="shared" si="44"/>
        <v>0.85468531468531272</v>
      </c>
      <c r="R111" s="277"/>
      <c r="S111" s="1">
        <v>0.44930555555555546</v>
      </c>
      <c r="T111" s="2">
        <v>0.48749999999999999</v>
      </c>
      <c r="U111" s="104">
        <v>6.9166666666664955</v>
      </c>
      <c r="V111" s="105">
        <v>55.000000000000128</v>
      </c>
      <c r="W111" s="106"/>
      <c r="X111" s="113"/>
      <c r="Y111" s="262"/>
      <c r="Z111" s="263"/>
      <c r="AA111" s="111">
        <f t="shared" si="45"/>
        <v>-377.81818181818699</v>
      </c>
      <c r="AB111" s="103">
        <f t="shared" si="46"/>
        <v>0.85468531468531272</v>
      </c>
      <c r="AC111" s="268"/>
    </row>
    <row r="112" spans="1:29" ht="15.75" customHeight="1">
      <c r="A112" s="272"/>
      <c r="B112" s="92"/>
      <c r="C112" s="260"/>
      <c r="D112" s="261"/>
      <c r="E112" s="93"/>
      <c r="F112" s="94"/>
      <c r="G112" s="115"/>
      <c r="H112" s="116"/>
      <c r="I112" s="97"/>
      <c r="J112" s="98"/>
      <c r="K112" s="99"/>
      <c r="L112" s="100"/>
      <c r="M112" s="98"/>
      <c r="N112" s="99"/>
      <c r="O112" s="101"/>
      <c r="P112" s="102"/>
      <c r="Q112" s="103"/>
      <c r="R112" s="277"/>
      <c r="S112" s="1"/>
      <c r="T112" s="2"/>
      <c r="U112" s="104"/>
      <c r="V112" s="105"/>
      <c r="W112" s="106"/>
      <c r="X112" s="113"/>
      <c r="Y112" s="262"/>
      <c r="Z112" s="263"/>
      <c r="AA112" s="111"/>
      <c r="AB112" s="103"/>
      <c r="AC112" s="268"/>
    </row>
    <row r="113" spans="1:29" ht="15.75" customHeight="1">
      <c r="A113" s="272"/>
      <c r="B113" s="92"/>
      <c r="C113" s="260"/>
      <c r="D113" s="261"/>
      <c r="E113" s="93"/>
      <c r="F113" s="94"/>
      <c r="G113" s="115"/>
      <c r="H113" s="119"/>
      <c r="I113" s="97"/>
      <c r="J113" s="98"/>
      <c r="K113" s="99"/>
      <c r="L113" s="114"/>
      <c r="M113" s="98"/>
      <c r="N113" s="99"/>
      <c r="O113" s="120"/>
      <c r="P113" s="121"/>
      <c r="Q113" s="122"/>
      <c r="R113" s="277"/>
      <c r="S113" s="1"/>
      <c r="T113" s="2"/>
      <c r="U113" s="104"/>
      <c r="V113" s="105"/>
      <c r="W113" s="106"/>
      <c r="X113" s="113"/>
      <c r="Y113" s="262"/>
      <c r="Z113" s="263"/>
      <c r="AA113" s="111"/>
      <c r="AB113" s="103"/>
      <c r="AC113" s="268"/>
    </row>
    <row r="114" spans="1:29" ht="15.75" customHeight="1">
      <c r="A114" s="272"/>
      <c r="B114" s="92"/>
      <c r="C114" s="260"/>
      <c r="D114" s="261"/>
      <c r="E114" s="93"/>
      <c r="F114" s="94"/>
      <c r="G114" s="115"/>
      <c r="H114" s="119"/>
      <c r="I114" s="97"/>
      <c r="J114" s="98"/>
      <c r="K114" s="99"/>
      <c r="L114" s="114"/>
      <c r="M114" s="98"/>
      <c r="N114" s="99"/>
      <c r="O114" s="120"/>
      <c r="P114" s="121"/>
      <c r="Q114" s="122"/>
      <c r="R114" s="277"/>
      <c r="S114" s="1"/>
      <c r="T114" s="2"/>
      <c r="U114" s="104"/>
      <c r="V114" s="105"/>
      <c r="W114" s="106"/>
      <c r="X114" s="107"/>
      <c r="Y114" s="262"/>
      <c r="Z114" s="263"/>
      <c r="AA114" s="111"/>
      <c r="AB114" s="103"/>
      <c r="AC114" s="268"/>
    </row>
    <row r="115" spans="1:29" ht="15.75" customHeight="1">
      <c r="A115" s="272"/>
      <c r="B115" s="92"/>
      <c r="C115" s="260"/>
      <c r="D115" s="261"/>
      <c r="E115" s="93"/>
      <c r="F115" s="94"/>
      <c r="G115" s="115"/>
      <c r="H115" s="119"/>
      <c r="I115" s="97"/>
      <c r="J115" s="98"/>
      <c r="K115" s="99"/>
      <c r="L115" s="114"/>
      <c r="M115" s="98"/>
      <c r="N115" s="99"/>
      <c r="O115" s="120"/>
      <c r="P115" s="121"/>
      <c r="Q115" s="122"/>
      <c r="R115" s="277"/>
      <c r="S115" s="1"/>
      <c r="T115" s="2"/>
      <c r="U115" s="104"/>
      <c r="V115" s="105"/>
      <c r="W115" s="106"/>
      <c r="X115" s="113"/>
      <c r="Y115" s="262"/>
      <c r="Z115" s="263"/>
      <c r="AA115" s="111"/>
      <c r="AB115" s="103"/>
      <c r="AC115" s="268"/>
    </row>
    <row r="116" spans="1:29" ht="15.75" customHeight="1">
      <c r="A116" s="272"/>
      <c r="B116" s="92"/>
      <c r="C116" s="260"/>
      <c r="D116" s="261"/>
      <c r="E116" s="93"/>
      <c r="F116" s="94"/>
      <c r="G116" s="115"/>
      <c r="H116" s="119"/>
      <c r="I116" s="97"/>
      <c r="J116" s="98"/>
      <c r="K116" s="99"/>
      <c r="L116" s="114"/>
      <c r="M116" s="98"/>
      <c r="N116" s="99"/>
      <c r="O116" s="120"/>
      <c r="P116" s="121"/>
      <c r="Q116" s="122"/>
      <c r="R116" s="277"/>
      <c r="S116" s="1"/>
      <c r="T116" s="2"/>
      <c r="U116" s="104"/>
      <c r="V116" s="105"/>
      <c r="W116" s="106"/>
      <c r="X116" s="113"/>
      <c r="Y116" s="262"/>
      <c r="Z116" s="263"/>
      <c r="AA116" s="111"/>
      <c r="AB116" s="103"/>
      <c r="AC116" s="268"/>
    </row>
    <row r="117" spans="1:29" ht="15.75" customHeight="1">
      <c r="A117" s="272"/>
      <c r="B117" s="92"/>
      <c r="C117" s="260"/>
      <c r="D117" s="261"/>
      <c r="E117" s="93"/>
      <c r="F117" s="94"/>
      <c r="G117" s="115"/>
      <c r="H117" s="119"/>
      <c r="I117" s="97"/>
      <c r="J117" s="98"/>
      <c r="K117" s="99"/>
      <c r="L117" s="114"/>
      <c r="M117" s="98"/>
      <c r="N117" s="99"/>
      <c r="O117" s="120"/>
      <c r="P117" s="121"/>
      <c r="Q117" s="122"/>
      <c r="R117" s="277"/>
      <c r="S117" s="1"/>
      <c r="T117" s="2"/>
      <c r="U117" s="104"/>
      <c r="V117" s="105"/>
      <c r="W117" s="106"/>
      <c r="X117" s="113"/>
      <c r="Y117" s="262"/>
      <c r="Z117" s="263"/>
      <c r="AA117" s="111"/>
      <c r="AB117" s="103"/>
      <c r="AC117" s="268"/>
    </row>
    <row r="118" spans="1:29" ht="15.75" customHeight="1">
      <c r="A118" s="272"/>
      <c r="B118" s="92"/>
      <c r="C118" s="260"/>
      <c r="D118" s="261"/>
      <c r="E118" s="93"/>
      <c r="F118" s="94"/>
      <c r="G118" s="115"/>
      <c r="H118" s="119"/>
      <c r="I118" s="97"/>
      <c r="J118" s="98"/>
      <c r="K118" s="99"/>
      <c r="L118" s="114"/>
      <c r="M118" s="98"/>
      <c r="N118" s="99"/>
      <c r="O118" s="120"/>
      <c r="P118" s="121"/>
      <c r="Q118" s="122"/>
      <c r="R118" s="277"/>
      <c r="S118" s="1"/>
      <c r="T118" s="2"/>
      <c r="U118" s="104"/>
      <c r="V118" s="105"/>
      <c r="W118" s="106"/>
      <c r="X118" s="113"/>
      <c r="Y118" s="262"/>
      <c r="Z118" s="263"/>
      <c r="AA118" s="111"/>
      <c r="AB118" s="103"/>
      <c r="AC118" s="268"/>
    </row>
    <row r="119" spans="1:29" ht="15.75" customHeight="1">
      <c r="A119" s="272"/>
      <c r="B119" s="92"/>
      <c r="C119" s="260"/>
      <c r="D119" s="261"/>
      <c r="E119" s="93"/>
      <c r="F119" s="94"/>
      <c r="G119" s="115"/>
      <c r="H119" s="119"/>
      <c r="I119" s="97"/>
      <c r="J119" s="98"/>
      <c r="K119" s="99"/>
      <c r="L119" s="114"/>
      <c r="M119" s="98"/>
      <c r="N119" s="99"/>
      <c r="O119" s="120"/>
      <c r="P119" s="121"/>
      <c r="Q119" s="122"/>
      <c r="R119" s="277"/>
      <c r="S119" s="1"/>
      <c r="T119" s="2"/>
      <c r="U119" s="104"/>
      <c r="V119" s="105"/>
      <c r="W119" s="106"/>
      <c r="X119" s="113"/>
      <c r="Y119" s="262"/>
      <c r="Z119" s="263"/>
      <c r="AA119" s="111"/>
      <c r="AB119" s="103"/>
      <c r="AC119" s="268"/>
    </row>
    <row r="120" spans="1:29" ht="15.75" customHeight="1">
      <c r="A120" s="272"/>
      <c r="B120" s="92"/>
      <c r="C120" s="260"/>
      <c r="D120" s="261"/>
      <c r="E120" s="93"/>
      <c r="F120" s="94"/>
      <c r="G120" s="115"/>
      <c r="H120" s="119"/>
      <c r="I120" s="97"/>
      <c r="J120" s="98"/>
      <c r="K120" s="99"/>
      <c r="L120" s="114"/>
      <c r="M120" s="98"/>
      <c r="N120" s="99"/>
      <c r="O120" s="120"/>
      <c r="P120" s="121"/>
      <c r="Q120" s="122"/>
      <c r="R120" s="277"/>
      <c r="S120" s="1"/>
      <c r="T120" s="2"/>
      <c r="U120" s="104"/>
      <c r="V120" s="105"/>
      <c r="W120" s="106"/>
      <c r="X120" s="113"/>
      <c r="Y120" s="262"/>
      <c r="Z120" s="263"/>
      <c r="AA120" s="111"/>
      <c r="AB120" s="103"/>
      <c r="AC120" s="268"/>
    </row>
    <row r="121" spans="1:29" ht="15.75" customHeight="1">
      <c r="A121" s="272"/>
      <c r="B121" s="92"/>
      <c r="C121" s="260"/>
      <c r="D121" s="261"/>
      <c r="E121" s="93"/>
      <c r="F121" s="94"/>
      <c r="G121" s="115"/>
      <c r="H121" s="119"/>
      <c r="I121" s="97"/>
      <c r="J121" s="98"/>
      <c r="K121" s="99"/>
      <c r="L121" s="114"/>
      <c r="M121" s="98"/>
      <c r="N121" s="99"/>
      <c r="O121" s="120"/>
      <c r="P121" s="121"/>
      <c r="Q121" s="122"/>
      <c r="R121" s="277"/>
      <c r="S121" s="1"/>
      <c r="T121" s="2"/>
      <c r="U121" s="104"/>
      <c r="V121" s="105"/>
      <c r="W121" s="106"/>
      <c r="X121" s="113"/>
      <c r="Y121" s="262"/>
      <c r="Z121" s="263"/>
      <c r="AA121" s="111"/>
      <c r="AB121" s="103"/>
      <c r="AC121" s="268"/>
    </row>
    <row r="122" spans="1:29" ht="15.75" customHeight="1">
      <c r="A122" s="272"/>
      <c r="B122" s="92"/>
      <c r="C122" s="260"/>
      <c r="D122" s="261"/>
      <c r="E122" s="172"/>
      <c r="F122" s="94"/>
      <c r="G122" s="128"/>
      <c r="H122" s="119"/>
      <c r="I122" s="97"/>
      <c r="J122" s="98"/>
      <c r="K122" s="99"/>
      <c r="L122" s="114"/>
      <c r="M122" s="98"/>
      <c r="N122" s="99"/>
      <c r="O122" s="120"/>
      <c r="P122" s="121"/>
      <c r="Q122" s="122"/>
      <c r="R122" s="277"/>
      <c r="S122" s="117"/>
      <c r="T122" s="118"/>
      <c r="U122" s="129"/>
      <c r="V122" s="130"/>
      <c r="W122" s="123"/>
      <c r="X122" s="124"/>
      <c r="Y122" s="262"/>
      <c r="Z122" s="263"/>
      <c r="AA122" s="155"/>
      <c r="AB122" s="122"/>
      <c r="AC122" s="268"/>
    </row>
    <row r="123" spans="1:29" ht="15.75" customHeight="1" thickBot="1">
      <c r="A123" s="273"/>
      <c r="B123" s="133" t="s">
        <v>107</v>
      </c>
      <c r="C123" s="264"/>
      <c r="D123" s="264"/>
      <c r="E123" s="134"/>
      <c r="F123" s="135"/>
      <c r="G123" s="136"/>
      <c r="H123" s="91"/>
      <c r="I123" s="137">
        <f t="shared" ref="I123:J123" si="48">AVERAGE(I107:I122)</f>
        <v>6</v>
      </c>
      <c r="J123" s="138">
        <f t="shared" si="48"/>
        <v>2600</v>
      </c>
      <c r="K123" s="139">
        <f t="shared" ref="K123" si="49">J123/I123</f>
        <v>433.33333333333331</v>
      </c>
      <c r="L123" s="137">
        <f t="shared" ref="L123:M123" si="50">AVERAGE(L107:L122)</f>
        <v>6</v>
      </c>
      <c r="M123" s="138">
        <f t="shared" si="50"/>
        <v>2220.3853920130759</v>
      </c>
      <c r="N123" s="139">
        <f>M123/L123</f>
        <v>370.06423200217932</v>
      </c>
      <c r="O123" s="140">
        <f>L123-I123</f>
        <v>0</v>
      </c>
      <c r="P123" s="141">
        <f>N123-K123</f>
        <v>-63.26910133115399</v>
      </c>
      <c r="Q123" s="142">
        <f>N123/K123</f>
        <v>0.85399438154349083</v>
      </c>
      <c r="R123" s="278"/>
      <c r="S123" s="143">
        <f>S107</f>
        <v>0.31527777777777771</v>
      </c>
      <c r="T123" s="144">
        <f>INDEX(T107:T122,COUNTA(T107:T122))</f>
        <v>0.48749999999999999</v>
      </c>
      <c r="U123" s="145"/>
      <c r="V123" s="156"/>
      <c r="W123" s="135"/>
      <c r="X123" s="139"/>
      <c r="Y123" s="265"/>
      <c r="Z123" s="266"/>
      <c r="AA123" s="157">
        <f>M123-J123</f>
        <v>-379.61460798692406</v>
      </c>
      <c r="AB123" s="142">
        <f>M123/J123</f>
        <v>0.85399438154349072</v>
      </c>
      <c r="AC123" s="269"/>
    </row>
    <row r="124" spans="1:29" ht="15.75" customHeight="1">
      <c r="A124" s="281" t="s">
        <v>204</v>
      </c>
      <c r="B124" s="183" t="s">
        <v>169</v>
      </c>
      <c r="C124" s="274" t="s">
        <v>206</v>
      </c>
      <c r="D124" s="275"/>
      <c r="E124" s="158">
        <v>44.3</v>
      </c>
      <c r="F124" s="87">
        <v>2144</v>
      </c>
      <c r="G124" s="159">
        <f t="shared" ref="G124:G126" si="51">E124*F124</f>
        <v>94979.199999999997</v>
      </c>
      <c r="H124" s="160"/>
      <c r="I124" s="161">
        <v>17</v>
      </c>
      <c r="J124" s="162">
        <v>2000</v>
      </c>
      <c r="K124" s="163">
        <f>J124/I124</f>
        <v>117.64705882352941</v>
      </c>
      <c r="L124" s="164">
        <v>17</v>
      </c>
      <c r="M124" s="162">
        <f>F124/V124*60</f>
        <v>1715.2000000000025</v>
      </c>
      <c r="N124" s="163">
        <f>M124/L124</f>
        <v>100.89411764705898</v>
      </c>
      <c r="O124" s="165">
        <f>L124-I124</f>
        <v>0</v>
      </c>
      <c r="P124" s="166">
        <f>N124-K124</f>
        <v>-16.752941176470429</v>
      </c>
      <c r="Q124" s="152">
        <f>N124/K124</f>
        <v>0.85760000000000136</v>
      </c>
      <c r="R124" s="276">
        <f>Q140</f>
        <v>0.85677190961121474</v>
      </c>
      <c r="S124" s="167">
        <v>0.70833333333333337</v>
      </c>
      <c r="T124" s="168">
        <v>0.76041666666666663</v>
      </c>
      <c r="U124" s="169"/>
      <c r="V124" s="170">
        <v>74.999999999999886</v>
      </c>
      <c r="W124" s="168"/>
      <c r="X124" s="171"/>
      <c r="Y124" s="279"/>
      <c r="Z124" s="280"/>
      <c r="AA124" s="109">
        <f>M124-J124</f>
        <v>-284.79999999999745</v>
      </c>
      <c r="AB124" s="152">
        <f>M124/J124</f>
        <v>0.85760000000000125</v>
      </c>
      <c r="AC124" s="267">
        <f>AB140</f>
        <v>0.85677190961121474</v>
      </c>
    </row>
    <row r="125" spans="1:29" ht="15.75" customHeight="1">
      <c r="A125" s="282"/>
      <c r="B125" s="153" t="s">
        <v>169</v>
      </c>
      <c r="C125" s="260" t="s">
        <v>201</v>
      </c>
      <c r="D125" s="261"/>
      <c r="E125" s="93">
        <v>50.67</v>
      </c>
      <c r="F125" s="94">
        <v>1048</v>
      </c>
      <c r="G125" s="95">
        <f t="shared" si="51"/>
        <v>53102.16</v>
      </c>
      <c r="H125" s="96"/>
      <c r="I125" s="97">
        <v>22</v>
      </c>
      <c r="J125" s="98">
        <v>2000</v>
      </c>
      <c r="K125" s="99">
        <f t="shared" ref="K125:K126" si="52">J125/I125</f>
        <v>90.909090909090907</v>
      </c>
      <c r="L125" s="100">
        <v>22</v>
      </c>
      <c r="M125" s="98">
        <f>F125/V125*60</f>
        <v>1703.2957110609498</v>
      </c>
      <c r="N125" s="99">
        <f>M125/L125</f>
        <v>77.422532320952257</v>
      </c>
      <c r="O125" s="101">
        <f>L125-I125</f>
        <v>0</v>
      </c>
      <c r="P125" s="102">
        <f>N125-K125</f>
        <v>-13.486558588138649</v>
      </c>
      <c r="Q125" s="103">
        <f>N125/K125</f>
        <v>0.85164785553047484</v>
      </c>
      <c r="R125" s="277"/>
      <c r="S125" s="1">
        <v>0.76603009259259258</v>
      </c>
      <c r="T125" s="2">
        <v>0.79166666666666663</v>
      </c>
      <c r="U125" s="104">
        <v>8.0833333333333712</v>
      </c>
      <c r="V125" s="105">
        <v>36.916666666666629</v>
      </c>
      <c r="W125" s="106"/>
      <c r="X125" s="107"/>
      <c r="Y125" s="262"/>
      <c r="Z125" s="263"/>
      <c r="AA125" s="111">
        <f>M125-J125</f>
        <v>-296.70428893905023</v>
      </c>
      <c r="AB125" s="103">
        <f>M125/J125</f>
        <v>0.85164785553047484</v>
      </c>
      <c r="AC125" s="268"/>
    </row>
    <row r="126" spans="1:29" ht="15.75" customHeight="1">
      <c r="A126" s="282"/>
      <c r="B126" s="153" t="s">
        <v>169</v>
      </c>
      <c r="C126" s="260" t="s">
        <v>203</v>
      </c>
      <c r="D126" s="261"/>
      <c r="E126" s="93">
        <v>47.6</v>
      </c>
      <c r="F126" s="94">
        <v>2643</v>
      </c>
      <c r="G126" s="95">
        <f t="shared" si="51"/>
        <v>125806.8</v>
      </c>
      <c r="H126" s="96"/>
      <c r="I126" s="97">
        <v>23</v>
      </c>
      <c r="J126" s="98">
        <v>2000</v>
      </c>
      <c r="K126" s="99">
        <f t="shared" si="52"/>
        <v>86.956521739130437</v>
      </c>
      <c r="L126" s="100">
        <v>23</v>
      </c>
      <c r="M126" s="98">
        <f>F126/V126*60</f>
        <v>1722.1357466063369</v>
      </c>
      <c r="N126" s="99">
        <f>M126/L126</f>
        <v>74.875467243753775</v>
      </c>
      <c r="O126" s="101">
        <f>L126-I126</f>
        <v>0</v>
      </c>
      <c r="P126" s="102">
        <f>N126-K126</f>
        <v>-12.081054495376662</v>
      </c>
      <c r="Q126" s="103">
        <f>N126/K126</f>
        <v>0.86106787330316836</v>
      </c>
      <c r="R126" s="277"/>
      <c r="S126" s="1">
        <v>0.79652777777777783</v>
      </c>
      <c r="T126" s="2">
        <v>0.86047453703703702</v>
      </c>
      <c r="U126" s="104">
        <v>7.000000000000135</v>
      </c>
      <c r="V126" s="105">
        <v>92.083333333333229</v>
      </c>
      <c r="W126" s="106"/>
      <c r="X126" s="107"/>
      <c r="Y126" s="262"/>
      <c r="Z126" s="263"/>
      <c r="AA126" s="111">
        <f>M126-J126</f>
        <v>-277.86425339366315</v>
      </c>
      <c r="AB126" s="103">
        <f>M126/J126</f>
        <v>0.86106787330316847</v>
      </c>
      <c r="AC126" s="268"/>
    </row>
    <row r="127" spans="1:29" ht="15.75" customHeight="1">
      <c r="A127" s="282"/>
      <c r="B127" s="153"/>
      <c r="C127" s="260"/>
      <c r="D127" s="261"/>
      <c r="E127" s="93"/>
      <c r="F127" s="94"/>
      <c r="G127" s="95"/>
      <c r="H127" s="96"/>
      <c r="I127" s="97"/>
      <c r="J127" s="98"/>
      <c r="K127" s="99"/>
      <c r="L127" s="100"/>
      <c r="M127" s="98"/>
      <c r="N127" s="99"/>
      <c r="O127" s="101"/>
      <c r="P127" s="102"/>
      <c r="Q127" s="103"/>
      <c r="R127" s="277"/>
      <c r="S127" s="1"/>
      <c r="T127" s="2"/>
      <c r="U127" s="104"/>
      <c r="V127" s="105"/>
      <c r="W127" s="106"/>
      <c r="X127" s="107"/>
      <c r="Y127" s="262"/>
      <c r="Z127" s="263"/>
      <c r="AA127" s="111"/>
      <c r="AB127" s="103"/>
      <c r="AC127" s="268"/>
    </row>
    <row r="128" spans="1:29" ht="15.75" customHeight="1">
      <c r="A128" s="282"/>
      <c r="B128" s="153"/>
      <c r="C128" s="260"/>
      <c r="D128" s="261"/>
      <c r="E128" s="93"/>
      <c r="F128" s="94"/>
      <c r="G128" s="95"/>
      <c r="H128" s="113"/>
      <c r="I128" s="97"/>
      <c r="J128" s="98"/>
      <c r="K128" s="99"/>
      <c r="L128" s="114"/>
      <c r="M128" s="98"/>
      <c r="N128" s="99"/>
      <c r="O128" s="101"/>
      <c r="P128" s="102"/>
      <c r="Q128" s="103"/>
      <c r="R128" s="277"/>
      <c r="S128" s="1"/>
      <c r="T128" s="2"/>
      <c r="U128" s="104"/>
      <c r="V128" s="105"/>
      <c r="W128" s="106"/>
      <c r="X128" s="107"/>
      <c r="Y128" s="262"/>
      <c r="Z128" s="263"/>
      <c r="AA128" s="111"/>
      <c r="AB128" s="103"/>
      <c r="AC128" s="268"/>
    </row>
    <row r="129" spans="1:29" ht="15.75" customHeight="1">
      <c r="A129" s="282"/>
      <c r="B129" s="153"/>
      <c r="C129" s="260"/>
      <c r="D129" s="261"/>
      <c r="E129" s="93"/>
      <c r="F129" s="94"/>
      <c r="G129" s="115"/>
      <c r="H129" s="116"/>
      <c r="I129" s="97"/>
      <c r="J129" s="98"/>
      <c r="K129" s="99"/>
      <c r="L129" s="100"/>
      <c r="M129" s="98"/>
      <c r="N129" s="99"/>
      <c r="O129" s="101"/>
      <c r="P129" s="102"/>
      <c r="Q129" s="103"/>
      <c r="R129" s="277"/>
      <c r="S129" s="1"/>
      <c r="T129" s="2"/>
      <c r="U129" s="104"/>
      <c r="V129" s="105"/>
      <c r="W129" s="106"/>
      <c r="X129" s="107"/>
      <c r="Y129" s="262"/>
      <c r="Z129" s="263"/>
      <c r="AA129" s="111"/>
      <c r="AB129" s="103"/>
      <c r="AC129" s="268"/>
    </row>
    <row r="130" spans="1:29" ht="15.75" customHeight="1">
      <c r="A130" s="282"/>
      <c r="B130" s="153"/>
      <c r="C130" s="260"/>
      <c r="D130" s="261"/>
      <c r="E130" s="93"/>
      <c r="F130" s="94"/>
      <c r="G130" s="115"/>
      <c r="H130" s="119"/>
      <c r="I130" s="97"/>
      <c r="J130" s="98"/>
      <c r="K130" s="99"/>
      <c r="L130" s="114"/>
      <c r="M130" s="98"/>
      <c r="N130" s="99"/>
      <c r="O130" s="120"/>
      <c r="P130" s="121"/>
      <c r="Q130" s="122"/>
      <c r="R130" s="277"/>
      <c r="S130" s="117"/>
      <c r="T130" s="118"/>
      <c r="U130" s="104"/>
      <c r="V130" s="105"/>
      <c r="W130" s="118"/>
      <c r="X130" s="190"/>
      <c r="Y130" s="262"/>
      <c r="Z130" s="263"/>
      <c r="AA130" s="111"/>
      <c r="AB130" s="103"/>
      <c r="AC130" s="268"/>
    </row>
    <row r="131" spans="1:29" ht="15.75" customHeight="1">
      <c r="A131" s="282"/>
      <c r="B131" s="153"/>
      <c r="C131" s="260"/>
      <c r="D131" s="261"/>
      <c r="E131" s="93"/>
      <c r="F131" s="94"/>
      <c r="G131" s="115"/>
      <c r="H131" s="119"/>
      <c r="I131" s="97"/>
      <c r="J131" s="98"/>
      <c r="K131" s="99"/>
      <c r="L131" s="114"/>
      <c r="M131" s="98"/>
      <c r="N131" s="99"/>
      <c r="O131" s="120"/>
      <c r="P131" s="121"/>
      <c r="Q131" s="122"/>
      <c r="R131" s="277"/>
      <c r="S131" s="117"/>
      <c r="T131" s="118"/>
      <c r="U131" s="104"/>
      <c r="V131" s="105"/>
      <c r="W131" s="118"/>
      <c r="X131" s="190"/>
      <c r="Y131" s="262"/>
      <c r="Z131" s="263"/>
      <c r="AA131" s="111"/>
      <c r="AB131" s="103"/>
      <c r="AC131" s="268"/>
    </row>
    <row r="132" spans="1:29" ht="15.75" customHeight="1">
      <c r="A132" s="282"/>
      <c r="B132" s="153"/>
      <c r="C132" s="260"/>
      <c r="D132" s="261"/>
      <c r="E132" s="93"/>
      <c r="F132" s="94"/>
      <c r="G132" s="115"/>
      <c r="H132" s="119"/>
      <c r="I132" s="97"/>
      <c r="J132" s="98"/>
      <c r="K132" s="99"/>
      <c r="L132" s="114"/>
      <c r="M132" s="98"/>
      <c r="N132" s="99"/>
      <c r="O132" s="120"/>
      <c r="P132" s="121"/>
      <c r="Q132" s="122"/>
      <c r="R132" s="277"/>
      <c r="S132" s="117"/>
      <c r="T132" s="118"/>
      <c r="U132" s="104"/>
      <c r="V132" s="105"/>
      <c r="W132" s="118"/>
      <c r="X132" s="190"/>
      <c r="Y132" s="262"/>
      <c r="Z132" s="263"/>
      <c r="AA132" s="111"/>
      <c r="AB132" s="103"/>
      <c r="AC132" s="268"/>
    </row>
    <row r="133" spans="1:29" ht="15.75" customHeight="1">
      <c r="A133" s="282"/>
      <c r="B133" s="153"/>
      <c r="C133" s="260"/>
      <c r="D133" s="261"/>
      <c r="E133" s="93"/>
      <c r="F133" s="94"/>
      <c r="G133" s="115"/>
      <c r="H133" s="119"/>
      <c r="I133" s="97"/>
      <c r="J133" s="98"/>
      <c r="K133" s="99"/>
      <c r="L133" s="114"/>
      <c r="M133" s="98"/>
      <c r="N133" s="99"/>
      <c r="O133" s="120"/>
      <c r="P133" s="121"/>
      <c r="Q133" s="122"/>
      <c r="R133" s="277"/>
      <c r="S133" s="117"/>
      <c r="T133" s="118"/>
      <c r="U133" s="104"/>
      <c r="V133" s="105"/>
      <c r="W133" s="118"/>
      <c r="X133" s="190"/>
      <c r="Y133" s="262"/>
      <c r="Z133" s="263"/>
      <c r="AA133" s="111"/>
      <c r="AB133" s="103"/>
      <c r="AC133" s="268"/>
    </row>
    <row r="134" spans="1:29" ht="15.75" customHeight="1">
      <c r="A134" s="282"/>
      <c r="B134" s="153"/>
      <c r="C134" s="260"/>
      <c r="D134" s="261"/>
      <c r="E134" s="93"/>
      <c r="F134" s="94"/>
      <c r="G134" s="115"/>
      <c r="H134" s="119"/>
      <c r="I134" s="97"/>
      <c r="J134" s="98"/>
      <c r="K134" s="99"/>
      <c r="L134" s="114"/>
      <c r="M134" s="98"/>
      <c r="N134" s="99"/>
      <c r="O134" s="120"/>
      <c r="P134" s="121"/>
      <c r="Q134" s="122"/>
      <c r="R134" s="277"/>
      <c r="S134" s="117"/>
      <c r="T134" s="118"/>
      <c r="U134" s="104"/>
      <c r="V134" s="105"/>
      <c r="W134" s="118"/>
      <c r="X134" s="190"/>
      <c r="Y134" s="262"/>
      <c r="Z134" s="263"/>
      <c r="AA134" s="111"/>
      <c r="AB134" s="103"/>
      <c r="AC134" s="268"/>
    </row>
    <row r="135" spans="1:29" ht="15.75" customHeight="1">
      <c r="A135" s="282"/>
      <c r="B135" s="153"/>
      <c r="C135" s="260"/>
      <c r="D135" s="261"/>
      <c r="E135" s="93"/>
      <c r="F135" s="94"/>
      <c r="G135" s="115"/>
      <c r="H135" s="119"/>
      <c r="I135" s="97"/>
      <c r="J135" s="98"/>
      <c r="K135" s="99"/>
      <c r="L135" s="114"/>
      <c r="M135" s="98"/>
      <c r="N135" s="99"/>
      <c r="O135" s="120"/>
      <c r="P135" s="121"/>
      <c r="Q135" s="122"/>
      <c r="R135" s="277"/>
      <c r="S135" s="117"/>
      <c r="T135" s="118"/>
      <c r="U135" s="104"/>
      <c r="V135" s="105"/>
      <c r="W135" s="118"/>
      <c r="X135" s="190"/>
      <c r="Y135" s="262"/>
      <c r="Z135" s="263"/>
      <c r="AA135" s="111"/>
      <c r="AB135" s="103"/>
      <c r="AC135" s="268"/>
    </row>
    <row r="136" spans="1:29" ht="15.75" customHeight="1">
      <c r="A136" s="282"/>
      <c r="B136" s="153"/>
      <c r="C136" s="260"/>
      <c r="D136" s="261"/>
      <c r="E136" s="93"/>
      <c r="F136" s="94"/>
      <c r="G136" s="115"/>
      <c r="H136" s="119"/>
      <c r="I136" s="97"/>
      <c r="J136" s="98"/>
      <c r="K136" s="99"/>
      <c r="L136" s="114"/>
      <c r="M136" s="98"/>
      <c r="N136" s="99"/>
      <c r="O136" s="120"/>
      <c r="P136" s="121"/>
      <c r="Q136" s="122"/>
      <c r="R136" s="277"/>
      <c r="S136" s="117"/>
      <c r="T136" s="118"/>
      <c r="U136" s="104"/>
      <c r="V136" s="105"/>
      <c r="W136" s="118"/>
      <c r="X136" s="190"/>
      <c r="Y136" s="262"/>
      <c r="Z136" s="263"/>
      <c r="AA136" s="111"/>
      <c r="AB136" s="103"/>
      <c r="AC136" s="268"/>
    </row>
    <row r="137" spans="1:29" ht="15.75" customHeight="1">
      <c r="A137" s="282"/>
      <c r="B137" s="153"/>
      <c r="C137" s="260"/>
      <c r="D137" s="261"/>
      <c r="E137" s="93"/>
      <c r="F137" s="94"/>
      <c r="G137" s="115"/>
      <c r="H137" s="119"/>
      <c r="I137" s="97"/>
      <c r="J137" s="98"/>
      <c r="K137" s="99"/>
      <c r="L137" s="114"/>
      <c r="M137" s="98"/>
      <c r="N137" s="99"/>
      <c r="O137" s="120"/>
      <c r="P137" s="121"/>
      <c r="Q137" s="122"/>
      <c r="R137" s="277"/>
      <c r="S137" s="117"/>
      <c r="T137" s="118"/>
      <c r="U137" s="104"/>
      <c r="V137" s="105"/>
      <c r="W137" s="118"/>
      <c r="X137" s="190"/>
      <c r="Y137" s="262"/>
      <c r="Z137" s="263"/>
      <c r="AA137" s="111"/>
      <c r="AB137" s="103"/>
      <c r="AC137" s="268"/>
    </row>
    <row r="138" spans="1:29" ht="15.75" customHeight="1">
      <c r="A138" s="282"/>
      <c r="B138" s="153"/>
      <c r="C138" s="260"/>
      <c r="D138" s="261"/>
      <c r="E138" s="93"/>
      <c r="F138" s="127"/>
      <c r="G138" s="115"/>
      <c r="H138" s="119"/>
      <c r="I138" s="97"/>
      <c r="J138" s="98"/>
      <c r="K138" s="99"/>
      <c r="L138" s="114"/>
      <c r="M138" s="98"/>
      <c r="N138" s="99"/>
      <c r="O138" s="120"/>
      <c r="P138" s="121"/>
      <c r="Q138" s="122"/>
      <c r="R138" s="277"/>
      <c r="S138" s="117"/>
      <c r="T138" s="118"/>
      <c r="U138" s="104"/>
      <c r="V138" s="105"/>
      <c r="W138" s="118"/>
      <c r="X138" s="190"/>
      <c r="Y138" s="262"/>
      <c r="Z138" s="263"/>
      <c r="AA138" s="111"/>
      <c r="AB138" s="103"/>
      <c r="AC138" s="268"/>
    </row>
    <row r="139" spans="1:29" ht="15.75" customHeight="1">
      <c r="A139" s="282"/>
      <c r="B139" s="153"/>
      <c r="C139" s="260"/>
      <c r="D139" s="261"/>
      <c r="E139" s="154"/>
      <c r="F139" s="127"/>
      <c r="G139" s="128"/>
      <c r="H139" s="119"/>
      <c r="I139" s="97"/>
      <c r="J139" s="98"/>
      <c r="K139" s="99"/>
      <c r="L139" s="114"/>
      <c r="M139" s="98"/>
      <c r="N139" s="99"/>
      <c r="O139" s="120"/>
      <c r="P139" s="121"/>
      <c r="Q139" s="122"/>
      <c r="R139" s="277"/>
      <c r="S139" s="117"/>
      <c r="T139" s="118"/>
      <c r="U139" s="129"/>
      <c r="V139" s="130"/>
      <c r="W139" s="123"/>
      <c r="X139" s="124"/>
      <c r="Y139" s="262"/>
      <c r="Z139" s="263"/>
      <c r="AA139" s="155"/>
      <c r="AB139" s="122"/>
      <c r="AC139" s="268"/>
    </row>
    <row r="140" spans="1:29" ht="15.75" customHeight="1" thickBot="1">
      <c r="A140" s="283"/>
      <c r="B140" s="133" t="s">
        <v>107</v>
      </c>
      <c r="C140" s="264"/>
      <c r="D140" s="264"/>
      <c r="E140" s="134"/>
      <c r="F140" s="135"/>
      <c r="G140" s="136"/>
      <c r="H140" s="91"/>
      <c r="I140" s="137">
        <f t="shared" ref="I140:J140" si="53">AVERAGE(I124:I139)</f>
        <v>20.666666666666668</v>
      </c>
      <c r="J140" s="138">
        <f t="shared" si="53"/>
        <v>2000</v>
      </c>
      <c r="K140" s="139">
        <f t="shared" ref="K140" si="54">J140/I140</f>
        <v>96.774193548387089</v>
      </c>
      <c r="L140" s="137">
        <f t="shared" ref="L140:M140" si="55">AVERAGE(L124:L139)</f>
        <v>20.666666666666668</v>
      </c>
      <c r="M140" s="138">
        <f t="shared" si="55"/>
        <v>1713.5438192224294</v>
      </c>
      <c r="N140" s="139">
        <f>M140/L140</f>
        <v>82.913410607536903</v>
      </c>
      <c r="O140" s="140">
        <f>L140-I140</f>
        <v>0</v>
      </c>
      <c r="P140" s="141">
        <f>N140-K140</f>
        <v>-13.860782940850186</v>
      </c>
      <c r="Q140" s="142">
        <f>N140/K140</f>
        <v>0.85677190961121474</v>
      </c>
      <c r="R140" s="278"/>
      <c r="S140" s="143">
        <f>S124</f>
        <v>0.70833333333333337</v>
      </c>
      <c r="T140" s="144">
        <f>INDEX(T124:T139,COUNTA(T124:T139))</f>
        <v>0.86047453703703702</v>
      </c>
      <c r="U140" s="145"/>
      <c r="V140" s="156"/>
      <c r="W140" s="135"/>
      <c r="X140" s="139"/>
      <c r="Y140" s="265"/>
      <c r="Z140" s="266"/>
      <c r="AA140" s="157">
        <f>M140-J140</f>
        <v>-286.45618077757058</v>
      </c>
      <c r="AB140" s="142">
        <f>M140/J140</f>
        <v>0.85677190961121474</v>
      </c>
      <c r="AC140" s="269"/>
    </row>
    <row r="141" spans="1:29" ht="15.75" customHeight="1">
      <c r="A141" s="270" t="s">
        <v>210</v>
      </c>
      <c r="B141" s="183" t="s">
        <v>169</v>
      </c>
      <c r="C141" s="274" t="s">
        <v>223</v>
      </c>
      <c r="D141" s="275"/>
      <c r="E141" s="158">
        <v>48.36</v>
      </c>
      <c r="F141" s="169">
        <v>5379</v>
      </c>
      <c r="G141" s="159">
        <f t="shared" ref="G141" si="56">E141*F141</f>
        <v>260128.44</v>
      </c>
      <c r="H141" s="160"/>
      <c r="I141" s="161">
        <v>20</v>
      </c>
      <c r="J141" s="162">
        <v>2000</v>
      </c>
      <c r="K141" s="163">
        <f>J141/I141</f>
        <v>100</v>
      </c>
      <c r="L141" s="164">
        <v>20</v>
      </c>
      <c r="M141" s="162">
        <f>F141/V141*60</f>
        <v>1638.2741116751274</v>
      </c>
      <c r="N141" s="163">
        <f>M141/L141</f>
        <v>81.913705583756368</v>
      </c>
      <c r="O141" s="165">
        <f>L141-I141</f>
        <v>0</v>
      </c>
      <c r="P141" s="166">
        <f>N141-K141</f>
        <v>-18.086294416243632</v>
      </c>
      <c r="Q141" s="152">
        <f>N141/K141</f>
        <v>0.81913705583756369</v>
      </c>
      <c r="R141" s="276">
        <f>Q157</f>
        <v>0.81913705583756369</v>
      </c>
      <c r="S141" s="167">
        <v>0.70833333333333337</v>
      </c>
      <c r="T141" s="168">
        <v>0.84513888888888888</v>
      </c>
      <c r="U141" s="169"/>
      <c r="V141" s="170">
        <v>196.99999999999994</v>
      </c>
      <c r="W141" s="87"/>
      <c r="X141" s="88"/>
      <c r="Y141" s="279"/>
      <c r="Z141" s="280"/>
      <c r="AA141" s="109">
        <f>M141-J141</f>
        <v>-361.72588832487259</v>
      </c>
      <c r="AB141" s="152">
        <f>M141/J141</f>
        <v>0.81913705583756369</v>
      </c>
      <c r="AC141" s="352">
        <f>AB157</f>
        <v>0.81913705583756369</v>
      </c>
    </row>
    <row r="142" spans="1:29" ht="15.75" customHeight="1">
      <c r="A142" s="271"/>
      <c r="B142" s="153"/>
      <c r="C142" s="260"/>
      <c r="D142" s="261"/>
      <c r="E142" s="93"/>
      <c r="F142" s="104"/>
      <c r="G142" s="95"/>
      <c r="H142" s="96"/>
      <c r="I142" s="97"/>
      <c r="J142" s="98"/>
      <c r="K142" s="99"/>
      <c r="L142" s="100"/>
      <c r="M142" s="98"/>
      <c r="N142" s="99"/>
      <c r="O142" s="101"/>
      <c r="P142" s="102"/>
      <c r="Q142" s="103"/>
      <c r="R142" s="277"/>
      <c r="S142" s="1"/>
      <c r="T142" s="2"/>
      <c r="U142" s="104"/>
      <c r="V142" s="105"/>
      <c r="W142" s="106"/>
      <c r="X142" s="107"/>
      <c r="Y142" s="262"/>
      <c r="Z142" s="263"/>
      <c r="AA142" s="111"/>
      <c r="AB142" s="103"/>
      <c r="AC142" s="294"/>
    </row>
    <row r="143" spans="1:29" ht="15.75" customHeight="1">
      <c r="A143" s="271"/>
      <c r="B143" s="153"/>
      <c r="C143" s="260"/>
      <c r="D143" s="261"/>
      <c r="E143" s="93"/>
      <c r="F143" s="104"/>
      <c r="G143" s="95"/>
      <c r="H143" s="96"/>
      <c r="I143" s="97"/>
      <c r="J143" s="98"/>
      <c r="K143" s="99"/>
      <c r="L143" s="100"/>
      <c r="M143" s="98"/>
      <c r="N143" s="99"/>
      <c r="O143" s="101"/>
      <c r="P143" s="102"/>
      <c r="Q143" s="103"/>
      <c r="R143" s="277"/>
      <c r="S143" s="1"/>
      <c r="T143" s="2"/>
      <c r="U143" s="104"/>
      <c r="V143" s="105"/>
      <c r="W143" s="106"/>
      <c r="X143" s="107"/>
      <c r="Y143" s="262"/>
      <c r="Z143" s="263"/>
      <c r="AA143" s="111"/>
      <c r="AB143" s="103"/>
      <c r="AC143" s="294"/>
    </row>
    <row r="144" spans="1:29" ht="15.75" customHeight="1">
      <c r="A144" s="271"/>
      <c r="B144" s="153"/>
      <c r="C144" s="260"/>
      <c r="D144" s="261"/>
      <c r="E144" s="93"/>
      <c r="F144" s="104"/>
      <c r="G144" s="95"/>
      <c r="H144" s="96"/>
      <c r="I144" s="97"/>
      <c r="J144" s="98"/>
      <c r="K144" s="99"/>
      <c r="L144" s="100"/>
      <c r="M144" s="98"/>
      <c r="N144" s="99"/>
      <c r="O144" s="101"/>
      <c r="P144" s="102"/>
      <c r="Q144" s="103"/>
      <c r="R144" s="277"/>
      <c r="S144" s="1"/>
      <c r="T144" s="2"/>
      <c r="U144" s="104"/>
      <c r="V144" s="105"/>
      <c r="W144" s="106"/>
      <c r="X144" s="107"/>
      <c r="Y144" s="262"/>
      <c r="Z144" s="263"/>
      <c r="AA144" s="111"/>
      <c r="AB144" s="103"/>
      <c r="AC144" s="294"/>
    </row>
    <row r="145" spans="1:29" ht="15.75" customHeight="1">
      <c r="A145" s="272"/>
      <c r="B145" s="153"/>
      <c r="C145" s="260"/>
      <c r="D145" s="261"/>
      <c r="E145" s="93"/>
      <c r="F145" s="104"/>
      <c r="G145" s="95"/>
      <c r="H145" s="113"/>
      <c r="I145" s="97"/>
      <c r="J145" s="98"/>
      <c r="K145" s="99"/>
      <c r="L145" s="114"/>
      <c r="M145" s="98"/>
      <c r="N145" s="99"/>
      <c r="O145" s="101"/>
      <c r="P145" s="102"/>
      <c r="Q145" s="103"/>
      <c r="R145" s="277"/>
      <c r="S145" s="1"/>
      <c r="T145" s="2"/>
      <c r="U145" s="104"/>
      <c r="V145" s="105"/>
      <c r="W145" s="106"/>
      <c r="X145" s="107"/>
      <c r="Y145" s="262"/>
      <c r="Z145" s="263"/>
      <c r="AA145" s="111"/>
      <c r="AB145" s="103"/>
      <c r="AC145" s="294"/>
    </row>
    <row r="146" spans="1:29" ht="15.75" customHeight="1">
      <c r="A146" s="272"/>
      <c r="B146" s="153"/>
      <c r="C146" s="260"/>
      <c r="D146" s="261"/>
      <c r="E146" s="93"/>
      <c r="F146" s="104"/>
      <c r="G146" s="115"/>
      <c r="H146" s="116"/>
      <c r="I146" s="97"/>
      <c r="J146" s="98"/>
      <c r="K146" s="99"/>
      <c r="L146" s="100"/>
      <c r="M146" s="98"/>
      <c r="N146" s="99"/>
      <c r="O146" s="101"/>
      <c r="P146" s="102"/>
      <c r="Q146" s="103"/>
      <c r="R146" s="277"/>
      <c r="S146" s="1"/>
      <c r="T146" s="2"/>
      <c r="U146" s="104"/>
      <c r="V146" s="105"/>
      <c r="W146" s="106"/>
      <c r="X146" s="107"/>
      <c r="Y146" s="262"/>
      <c r="Z146" s="263"/>
      <c r="AA146" s="111"/>
      <c r="AB146" s="103"/>
      <c r="AC146" s="294"/>
    </row>
    <row r="147" spans="1:29" ht="15.75" customHeight="1">
      <c r="A147" s="272"/>
      <c r="B147" s="153"/>
      <c r="C147" s="260"/>
      <c r="D147" s="261"/>
      <c r="E147" s="93"/>
      <c r="F147" s="104"/>
      <c r="G147" s="115"/>
      <c r="H147" s="119"/>
      <c r="I147" s="97"/>
      <c r="J147" s="98"/>
      <c r="K147" s="99"/>
      <c r="L147" s="114"/>
      <c r="M147" s="98"/>
      <c r="N147" s="99"/>
      <c r="O147" s="120"/>
      <c r="P147" s="121"/>
      <c r="Q147" s="122"/>
      <c r="R147" s="277"/>
      <c r="S147" s="1"/>
      <c r="T147" s="2"/>
      <c r="U147" s="104"/>
      <c r="V147" s="105"/>
      <c r="W147" s="106"/>
      <c r="X147" s="107"/>
      <c r="Y147" s="262"/>
      <c r="Z147" s="263"/>
      <c r="AA147" s="111"/>
      <c r="AB147" s="103"/>
      <c r="AC147" s="294"/>
    </row>
    <row r="148" spans="1:29" ht="15.75" customHeight="1">
      <c r="A148" s="272"/>
      <c r="B148" s="153"/>
      <c r="C148" s="260"/>
      <c r="D148" s="261"/>
      <c r="E148" s="93"/>
      <c r="F148" s="104"/>
      <c r="G148" s="115"/>
      <c r="H148" s="119"/>
      <c r="I148" s="97"/>
      <c r="J148" s="98"/>
      <c r="K148" s="99"/>
      <c r="L148" s="114"/>
      <c r="M148" s="98"/>
      <c r="N148" s="99"/>
      <c r="O148" s="120"/>
      <c r="P148" s="121"/>
      <c r="Q148" s="122"/>
      <c r="R148" s="277"/>
      <c r="S148" s="1"/>
      <c r="T148" s="2"/>
      <c r="U148" s="104"/>
      <c r="V148" s="105"/>
      <c r="W148" s="106"/>
      <c r="X148" s="107"/>
      <c r="Y148" s="262"/>
      <c r="Z148" s="263"/>
      <c r="AA148" s="111"/>
      <c r="AB148" s="103"/>
      <c r="AC148" s="294"/>
    </row>
    <row r="149" spans="1:29" ht="15.75" customHeight="1">
      <c r="A149" s="272"/>
      <c r="B149" s="153"/>
      <c r="C149" s="260"/>
      <c r="D149" s="261"/>
      <c r="E149" s="93"/>
      <c r="F149" s="104"/>
      <c r="G149" s="115"/>
      <c r="H149" s="119"/>
      <c r="I149" s="97"/>
      <c r="J149" s="98"/>
      <c r="K149" s="99"/>
      <c r="L149" s="114"/>
      <c r="M149" s="98"/>
      <c r="N149" s="99"/>
      <c r="O149" s="120"/>
      <c r="P149" s="121"/>
      <c r="Q149" s="122"/>
      <c r="R149" s="277"/>
      <c r="S149" s="1"/>
      <c r="T149" s="2"/>
      <c r="U149" s="104"/>
      <c r="V149" s="105"/>
      <c r="W149" s="106"/>
      <c r="X149" s="107"/>
      <c r="Y149" s="262"/>
      <c r="Z149" s="263"/>
      <c r="AA149" s="111"/>
      <c r="AB149" s="103"/>
      <c r="AC149" s="294"/>
    </row>
    <row r="150" spans="1:29" ht="15.75" customHeight="1">
      <c r="A150" s="272"/>
      <c r="B150" s="153"/>
      <c r="C150" s="260"/>
      <c r="D150" s="261"/>
      <c r="E150" s="93"/>
      <c r="F150" s="104"/>
      <c r="G150" s="115"/>
      <c r="H150" s="119"/>
      <c r="I150" s="97"/>
      <c r="J150" s="98"/>
      <c r="K150" s="99"/>
      <c r="L150" s="114"/>
      <c r="M150" s="98"/>
      <c r="N150" s="99"/>
      <c r="O150" s="120"/>
      <c r="P150" s="121"/>
      <c r="Q150" s="122"/>
      <c r="R150" s="277"/>
      <c r="S150" s="1"/>
      <c r="T150" s="2"/>
      <c r="U150" s="104"/>
      <c r="V150" s="105"/>
      <c r="W150" s="106"/>
      <c r="X150" s="107"/>
      <c r="Y150" s="262"/>
      <c r="Z150" s="263"/>
      <c r="AA150" s="111"/>
      <c r="AB150" s="103"/>
      <c r="AC150" s="294"/>
    </row>
    <row r="151" spans="1:29" ht="15.75" customHeight="1">
      <c r="A151" s="272"/>
      <c r="B151" s="153"/>
      <c r="C151" s="260"/>
      <c r="D151" s="261"/>
      <c r="E151" s="93"/>
      <c r="F151" s="104"/>
      <c r="G151" s="115"/>
      <c r="H151" s="119"/>
      <c r="I151" s="97"/>
      <c r="J151" s="98"/>
      <c r="K151" s="99"/>
      <c r="L151" s="114"/>
      <c r="M151" s="98"/>
      <c r="N151" s="99"/>
      <c r="O151" s="120"/>
      <c r="P151" s="121"/>
      <c r="Q151" s="122"/>
      <c r="R151" s="277"/>
      <c r="S151" s="1"/>
      <c r="T151" s="2"/>
      <c r="U151" s="104"/>
      <c r="V151" s="105"/>
      <c r="W151" s="106"/>
      <c r="X151" s="107"/>
      <c r="Y151" s="262"/>
      <c r="Z151" s="263"/>
      <c r="AA151" s="111"/>
      <c r="AB151" s="103"/>
      <c r="AC151" s="294"/>
    </row>
    <row r="152" spans="1:29" ht="15.75" customHeight="1">
      <c r="A152" s="272"/>
      <c r="B152" s="153"/>
      <c r="C152" s="260"/>
      <c r="D152" s="261"/>
      <c r="E152" s="93"/>
      <c r="F152" s="104"/>
      <c r="G152" s="115"/>
      <c r="H152" s="119"/>
      <c r="I152" s="97"/>
      <c r="J152" s="98"/>
      <c r="K152" s="99"/>
      <c r="L152" s="114"/>
      <c r="M152" s="98"/>
      <c r="N152" s="99"/>
      <c r="O152" s="120"/>
      <c r="P152" s="121"/>
      <c r="Q152" s="122"/>
      <c r="R152" s="277"/>
      <c r="S152" s="1"/>
      <c r="T152" s="2"/>
      <c r="U152" s="104"/>
      <c r="V152" s="105"/>
      <c r="W152" s="106"/>
      <c r="X152" s="107"/>
      <c r="Y152" s="262"/>
      <c r="Z152" s="263"/>
      <c r="AA152" s="111"/>
      <c r="AB152" s="103"/>
      <c r="AC152" s="294"/>
    </row>
    <row r="153" spans="1:29" ht="15.75" customHeight="1">
      <c r="A153" s="272"/>
      <c r="B153" s="153"/>
      <c r="C153" s="260"/>
      <c r="D153" s="261"/>
      <c r="E153" s="93"/>
      <c r="F153" s="104"/>
      <c r="G153" s="115"/>
      <c r="H153" s="119"/>
      <c r="I153" s="97"/>
      <c r="J153" s="98"/>
      <c r="K153" s="99"/>
      <c r="L153" s="114"/>
      <c r="M153" s="98"/>
      <c r="N153" s="99"/>
      <c r="O153" s="120"/>
      <c r="P153" s="121"/>
      <c r="Q153" s="122"/>
      <c r="R153" s="277"/>
      <c r="S153" s="1"/>
      <c r="T153" s="2"/>
      <c r="U153" s="104"/>
      <c r="V153" s="105"/>
      <c r="W153" s="106"/>
      <c r="X153" s="107"/>
      <c r="Y153" s="262"/>
      <c r="Z153" s="263"/>
      <c r="AA153" s="111"/>
      <c r="AB153" s="103"/>
      <c r="AC153" s="294"/>
    </row>
    <row r="154" spans="1:29" ht="15.75" customHeight="1">
      <c r="A154" s="272"/>
      <c r="B154" s="153"/>
      <c r="C154" s="260"/>
      <c r="D154" s="261"/>
      <c r="E154" s="93"/>
      <c r="F154" s="104"/>
      <c r="G154" s="115"/>
      <c r="H154" s="119"/>
      <c r="I154" s="97"/>
      <c r="J154" s="98"/>
      <c r="K154" s="99"/>
      <c r="L154" s="114"/>
      <c r="M154" s="98"/>
      <c r="N154" s="99"/>
      <c r="O154" s="120"/>
      <c r="P154" s="121"/>
      <c r="Q154" s="122"/>
      <c r="R154" s="277"/>
      <c r="S154" s="1"/>
      <c r="T154" s="2"/>
      <c r="U154" s="104"/>
      <c r="V154" s="105"/>
      <c r="W154" s="184"/>
      <c r="X154" s="185"/>
      <c r="Y154" s="262"/>
      <c r="Z154" s="263"/>
      <c r="AA154" s="111"/>
      <c r="AB154" s="103"/>
      <c r="AC154" s="294"/>
    </row>
    <row r="155" spans="1:29" ht="15.75" customHeight="1">
      <c r="A155" s="272"/>
      <c r="B155" s="153"/>
      <c r="C155" s="260"/>
      <c r="D155" s="261"/>
      <c r="E155" s="93"/>
      <c r="F155" s="104"/>
      <c r="G155" s="115"/>
      <c r="H155" s="119"/>
      <c r="I155" s="97"/>
      <c r="J155" s="98"/>
      <c r="K155" s="99"/>
      <c r="L155" s="114"/>
      <c r="M155" s="98"/>
      <c r="N155" s="99"/>
      <c r="O155" s="120"/>
      <c r="P155" s="121"/>
      <c r="Q155" s="122"/>
      <c r="R155" s="277"/>
      <c r="S155" s="1"/>
      <c r="T155" s="2"/>
      <c r="U155" s="104"/>
      <c r="V155" s="105"/>
      <c r="W155" s="186"/>
      <c r="X155" s="187"/>
      <c r="Y155" s="262"/>
      <c r="Z155" s="263"/>
      <c r="AA155" s="111"/>
      <c r="AB155" s="103"/>
      <c r="AC155" s="294"/>
    </row>
    <row r="156" spans="1:29" ht="15.75" customHeight="1">
      <c r="A156" s="272"/>
      <c r="B156" s="92"/>
      <c r="C156" s="260"/>
      <c r="D156" s="261"/>
      <c r="E156" s="172"/>
      <c r="F156" s="94"/>
      <c r="G156" s="128"/>
      <c r="H156" s="119"/>
      <c r="I156" s="97"/>
      <c r="J156" s="98"/>
      <c r="K156" s="99"/>
      <c r="L156" s="114"/>
      <c r="M156" s="98"/>
      <c r="N156" s="99"/>
      <c r="O156" s="120"/>
      <c r="P156" s="121"/>
      <c r="Q156" s="122"/>
      <c r="R156" s="277"/>
      <c r="S156" s="1"/>
      <c r="T156" s="2"/>
      <c r="U156" s="129"/>
      <c r="V156" s="105"/>
      <c r="W156" s="186"/>
      <c r="X156" s="187"/>
      <c r="Y156" s="262"/>
      <c r="Z156" s="263"/>
      <c r="AA156" s="111"/>
      <c r="AB156" s="103"/>
      <c r="AC156" s="294"/>
    </row>
    <row r="157" spans="1:29" ht="15.75" customHeight="1" thickBot="1">
      <c r="A157" s="273"/>
      <c r="B157" s="133" t="s">
        <v>107</v>
      </c>
      <c r="C157" s="264"/>
      <c r="D157" s="264"/>
      <c r="E157" s="134"/>
      <c r="F157" s="135"/>
      <c r="G157" s="136"/>
      <c r="H157" s="91"/>
      <c r="I157" s="137">
        <f t="shared" ref="I157:J157" si="57">AVERAGE(I141:I156)</f>
        <v>20</v>
      </c>
      <c r="J157" s="138">
        <f t="shared" si="57"/>
        <v>2000</v>
      </c>
      <c r="K157" s="139">
        <f t="shared" ref="K157" si="58">J157/I157</f>
        <v>100</v>
      </c>
      <c r="L157" s="137">
        <f t="shared" ref="L157:M157" si="59">AVERAGE(L141:L156)</f>
        <v>20</v>
      </c>
      <c r="M157" s="138">
        <f t="shared" si="59"/>
        <v>1638.2741116751274</v>
      </c>
      <c r="N157" s="139">
        <f>M157/L157</f>
        <v>81.913705583756368</v>
      </c>
      <c r="O157" s="140">
        <f>L157-I157</f>
        <v>0</v>
      </c>
      <c r="P157" s="141">
        <f>N157-K157</f>
        <v>-18.086294416243632</v>
      </c>
      <c r="Q157" s="142">
        <f>N157/K157</f>
        <v>0.81913705583756369</v>
      </c>
      <c r="R157" s="278"/>
      <c r="S157" s="143">
        <f>S141</f>
        <v>0.70833333333333337</v>
      </c>
      <c r="T157" s="144">
        <f>INDEX(T141:T156,COUNTA(T141:T156))</f>
        <v>0.84513888888888888</v>
      </c>
      <c r="U157" s="145"/>
      <c r="V157" s="156"/>
      <c r="W157" s="188"/>
      <c r="X157" s="189"/>
      <c r="Y157" s="265"/>
      <c r="Z157" s="266"/>
      <c r="AA157" s="157">
        <f>M157-J157</f>
        <v>-361.72588832487259</v>
      </c>
      <c r="AB157" s="142">
        <f>M157/J157</f>
        <v>0.81913705583756369</v>
      </c>
      <c r="AC157" s="295"/>
    </row>
    <row r="158" spans="1:29" ht="15.75" customHeight="1">
      <c r="A158" s="281" t="s">
        <v>215</v>
      </c>
      <c r="B158" s="183" t="s">
        <v>169</v>
      </c>
      <c r="C158" s="274" t="s">
        <v>205</v>
      </c>
      <c r="D158" s="275"/>
      <c r="E158" s="158">
        <v>56.79</v>
      </c>
      <c r="F158" s="87">
        <v>2620</v>
      </c>
      <c r="G158" s="159">
        <f t="shared" ref="G158:G159" si="60">E158*F158</f>
        <v>148789.79999999999</v>
      </c>
      <c r="H158" s="160"/>
      <c r="I158" s="161">
        <v>23</v>
      </c>
      <c r="J158" s="162">
        <v>2000</v>
      </c>
      <c r="K158" s="163">
        <f>J158/I158</f>
        <v>86.956521739130437</v>
      </c>
      <c r="L158" s="164">
        <v>23</v>
      </c>
      <c r="M158" s="162">
        <f>F158/V158*60</f>
        <v>1721.16788321168</v>
      </c>
      <c r="N158" s="163">
        <f>M158/L158</f>
        <v>74.833386226594783</v>
      </c>
      <c r="O158" s="165">
        <f>L158-I158</f>
        <v>0</v>
      </c>
      <c r="P158" s="166">
        <f>N158-K158</f>
        <v>-12.123135512535654</v>
      </c>
      <c r="Q158" s="152">
        <f>N158/K158</f>
        <v>0.86058394160583995</v>
      </c>
      <c r="R158" s="276">
        <f>Q174</f>
        <v>0.85865535499154721</v>
      </c>
      <c r="S158" s="167">
        <v>0.70833333333333337</v>
      </c>
      <c r="T158" s="168">
        <v>0.77175925925925926</v>
      </c>
      <c r="U158" s="169"/>
      <c r="V158" s="170">
        <v>91.333333333333272</v>
      </c>
      <c r="W158" s="168"/>
      <c r="X158" s="171"/>
      <c r="Y158" s="279"/>
      <c r="Z158" s="280"/>
      <c r="AA158" s="109">
        <f>M158-J158</f>
        <v>-278.83211678832004</v>
      </c>
      <c r="AB158" s="152">
        <f>M158/J158</f>
        <v>0.86058394160583995</v>
      </c>
      <c r="AC158" s="267">
        <f>AB174</f>
        <v>0.85865535499154721</v>
      </c>
    </row>
    <row r="159" spans="1:29" ht="15.75" customHeight="1">
      <c r="A159" s="282"/>
      <c r="B159" s="153" t="s">
        <v>169</v>
      </c>
      <c r="C159" s="260" t="s">
        <v>202</v>
      </c>
      <c r="D159" s="261"/>
      <c r="E159" s="93">
        <v>56.87</v>
      </c>
      <c r="F159" s="94">
        <v>2059</v>
      </c>
      <c r="G159" s="95">
        <f t="shared" si="60"/>
        <v>117095.33</v>
      </c>
      <c r="H159" s="96"/>
      <c r="I159" s="97">
        <v>23</v>
      </c>
      <c r="J159" s="98">
        <v>2000</v>
      </c>
      <c r="K159" s="99">
        <f t="shared" ref="K159" si="61">J159/I159</f>
        <v>86.956521739130437</v>
      </c>
      <c r="L159" s="100">
        <v>23</v>
      </c>
      <c r="M159" s="98">
        <f>F159/V159*60</f>
        <v>1713.4535367545093</v>
      </c>
      <c r="N159" s="99">
        <f>M159/L159</f>
        <v>74.497979858891711</v>
      </c>
      <c r="O159" s="101">
        <f>L159-I159</f>
        <v>0</v>
      </c>
      <c r="P159" s="102">
        <f>N159-K159</f>
        <v>-12.458541880238727</v>
      </c>
      <c r="Q159" s="103">
        <f>N159/K159</f>
        <v>0.8567267683772547</v>
      </c>
      <c r="R159" s="277"/>
      <c r="S159" s="1">
        <v>0.77638888888888891</v>
      </c>
      <c r="T159" s="2">
        <v>0.82645833333333329</v>
      </c>
      <c r="U159" s="104">
        <v>6.6666666666666963</v>
      </c>
      <c r="V159" s="105">
        <v>72.099999999999923</v>
      </c>
      <c r="W159" s="106"/>
      <c r="X159" s="107"/>
      <c r="Y159" s="262"/>
      <c r="Z159" s="263"/>
      <c r="AA159" s="111">
        <f>M159-J159</f>
        <v>-286.54646324549071</v>
      </c>
      <c r="AB159" s="103">
        <f>M159/J159</f>
        <v>0.85672676837725459</v>
      </c>
      <c r="AC159" s="268"/>
    </row>
    <row r="160" spans="1:29" ht="15.75" customHeight="1">
      <c r="A160" s="282"/>
      <c r="B160" s="153"/>
      <c r="C160" s="260"/>
      <c r="D160" s="261"/>
      <c r="E160" s="93"/>
      <c r="F160" s="94"/>
      <c r="G160" s="95"/>
      <c r="H160" s="96"/>
      <c r="I160" s="97"/>
      <c r="J160" s="98"/>
      <c r="K160" s="99"/>
      <c r="L160" s="100"/>
      <c r="M160" s="98"/>
      <c r="N160" s="99"/>
      <c r="O160" s="101"/>
      <c r="P160" s="102"/>
      <c r="Q160" s="103"/>
      <c r="R160" s="277"/>
      <c r="S160" s="1"/>
      <c r="T160" s="2"/>
      <c r="U160" s="104"/>
      <c r="V160" s="105"/>
      <c r="W160" s="106"/>
      <c r="X160" s="107"/>
      <c r="Y160" s="262"/>
      <c r="Z160" s="263"/>
      <c r="AA160" s="111"/>
      <c r="AB160" s="103"/>
      <c r="AC160" s="268"/>
    </row>
    <row r="161" spans="1:29" ht="15.75" customHeight="1">
      <c r="A161" s="282"/>
      <c r="B161" s="153"/>
      <c r="C161" s="260"/>
      <c r="D161" s="261"/>
      <c r="E161" s="93"/>
      <c r="F161" s="94"/>
      <c r="G161" s="95"/>
      <c r="H161" s="96"/>
      <c r="I161" s="97"/>
      <c r="J161" s="98"/>
      <c r="K161" s="99"/>
      <c r="L161" s="100"/>
      <c r="M161" s="98"/>
      <c r="N161" s="99"/>
      <c r="O161" s="101"/>
      <c r="P161" s="102"/>
      <c r="Q161" s="103"/>
      <c r="R161" s="277"/>
      <c r="S161" s="1"/>
      <c r="T161" s="2"/>
      <c r="U161" s="104"/>
      <c r="V161" s="105"/>
      <c r="W161" s="106"/>
      <c r="X161" s="107"/>
      <c r="Y161" s="262"/>
      <c r="Z161" s="263"/>
      <c r="AA161" s="111"/>
      <c r="AB161" s="103"/>
      <c r="AC161" s="268"/>
    </row>
    <row r="162" spans="1:29" ht="15.75" customHeight="1">
      <c r="A162" s="282"/>
      <c r="B162" s="153"/>
      <c r="C162" s="260"/>
      <c r="D162" s="261"/>
      <c r="E162" s="93"/>
      <c r="F162" s="94"/>
      <c r="G162" s="95"/>
      <c r="H162" s="113"/>
      <c r="I162" s="97"/>
      <c r="J162" s="98"/>
      <c r="K162" s="99"/>
      <c r="L162" s="114"/>
      <c r="M162" s="98"/>
      <c r="N162" s="99"/>
      <c r="O162" s="101"/>
      <c r="P162" s="102"/>
      <c r="Q162" s="103"/>
      <c r="R162" s="277"/>
      <c r="S162" s="1"/>
      <c r="T162" s="2"/>
      <c r="U162" s="104"/>
      <c r="V162" s="105"/>
      <c r="W162" s="106"/>
      <c r="X162" s="107"/>
      <c r="Y162" s="262"/>
      <c r="Z162" s="263"/>
      <c r="AA162" s="111"/>
      <c r="AB162" s="103"/>
      <c r="AC162" s="268"/>
    </row>
    <row r="163" spans="1:29" ht="15.75" customHeight="1">
      <c r="A163" s="282"/>
      <c r="B163" s="153"/>
      <c r="C163" s="260"/>
      <c r="D163" s="261"/>
      <c r="E163" s="93"/>
      <c r="F163" s="94"/>
      <c r="G163" s="115"/>
      <c r="H163" s="116"/>
      <c r="I163" s="97"/>
      <c r="J163" s="98"/>
      <c r="K163" s="99"/>
      <c r="L163" s="100"/>
      <c r="M163" s="98"/>
      <c r="N163" s="99"/>
      <c r="O163" s="101"/>
      <c r="P163" s="102"/>
      <c r="Q163" s="103"/>
      <c r="R163" s="277"/>
      <c r="S163" s="1"/>
      <c r="T163" s="2"/>
      <c r="U163" s="104"/>
      <c r="V163" s="105"/>
      <c r="W163" s="106"/>
      <c r="X163" s="107"/>
      <c r="Y163" s="262"/>
      <c r="Z163" s="263"/>
      <c r="AA163" s="111"/>
      <c r="AB163" s="103"/>
      <c r="AC163" s="268"/>
    </row>
    <row r="164" spans="1:29" ht="15.75" customHeight="1">
      <c r="A164" s="282"/>
      <c r="B164" s="153"/>
      <c r="C164" s="260"/>
      <c r="D164" s="261"/>
      <c r="E164" s="93"/>
      <c r="F164" s="94"/>
      <c r="G164" s="115"/>
      <c r="H164" s="119"/>
      <c r="I164" s="97"/>
      <c r="J164" s="98"/>
      <c r="K164" s="99"/>
      <c r="L164" s="114"/>
      <c r="M164" s="98"/>
      <c r="N164" s="99"/>
      <c r="O164" s="120"/>
      <c r="P164" s="121"/>
      <c r="Q164" s="122"/>
      <c r="R164" s="277"/>
      <c r="S164" s="117"/>
      <c r="T164" s="118"/>
      <c r="U164" s="104"/>
      <c r="V164" s="105"/>
      <c r="W164" s="118"/>
      <c r="X164" s="190"/>
      <c r="Y164" s="262"/>
      <c r="Z164" s="263"/>
      <c r="AA164" s="111"/>
      <c r="AB164" s="103"/>
      <c r="AC164" s="268"/>
    </row>
    <row r="165" spans="1:29" ht="15.75" customHeight="1">
      <c r="A165" s="282"/>
      <c r="B165" s="153"/>
      <c r="C165" s="260"/>
      <c r="D165" s="261"/>
      <c r="E165" s="93"/>
      <c r="F165" s="94"/>
      <c r="G165" s="115"/>
      <c r="H165" s="119"/>
      <c r="I165" s="97"/>
      <c r="J165" s="98"/>
      <c r="K165" s="99"/>
      <c r="L165" s="114"/>
      <c r="M165" s="98"/>
      <c r="N165" s="99"/>
      <c r="O165" s="120"/>
      <c r="P165" s="121"/>
      <c r="Q165" s="122"/>
      <c r="R165" s="277"/>
      <c r="S165" s="117"/>
      <c r="T165" s="118"/>
      <c r="U165" s="104"/>
      <c r="V165" s="105"/>
      <c r="W165" s="118"/>
      <c r="X165" s="190"/>
      <c r="Y165" s="262"/>
      <c r="Z165" s="263"/>
      <c r="AA165" s="111"/>
      <c r="AB165" s="103"/>
      <c r="AC165" s="268"/>
    </row>
    <row r="166" spans="1:29" ht="15.75" customHeight="1">
      <c r="A166" s="282"/>
      <c r="B166" s="153"/>
      <c r="C166" s="260"/>
      <c r="D166" s="261"/>
      <c r="E166" s="93"/>
      <c r="F166" s="94"/>
      <c r="G166" s="115"/>
      <c r="H166" s="119"/>
      <c r="I166" s="97"/>
      <c r="J166" s="98"/>
      <c r="K166" s="99"/>
      <c r="L166" s="114"/>
      <c r="M166" s="98"/>
      <c r="N166" s="99"/>
      <c r="O166" s="120"/>
      <c r="P166" s="121"/>
      <c r="Q166" s="122"/>
      <c r="R166" s="277"/>
      <c r="S166" s="117"/>
      <c r="T166" s="118"/>
      <c r="U166" s="104"/>
      <c r="V166" s="105"/>
      <c r="W166" s="118"/>
      <c r="X166" s="190"/>
      <c r="Y166" s="262"/>
      <c r="Z166" s="263"/>
      <c r="AA166" s="111"/>
      <c r="AB166" s="103"/>
      <c r="AC166" s="268"/>
    </row>
    <row r="167" spans="1:29" ht="15.75" customHeight="1">
      <c r="A167" s="282"/>
      <c r="B167" s="153"/>
      <c r="C167" s="260"/>
      <c r="D167" s="261"/>
      <c r="E167" s="93"/>
      <c r="F167" s="94"/>
      <c r="G167" s="115"/>
      <c r="H167" s="119"/>
      <c r="I167" s="97"/>
      <c r="J167" s="98"/>
      <c r="K167" s="99"/>
      <c r="L167" s="114"/>
      <c r="M167" s="98"/>
      <c r="N167" s="99"/>
      <c r="O167" s="120"/>
      <c r="P167" s="121"/>
      <c r="Q167" s="122"/>
      <c r="R167" s="277"/>
      <c r="S167" s="117"/>
      <c r="T167" s="118"/>
      <c r="U167" s="104"/>
      <c r="V167" s="105"/>
      <c r="W167" s="118"/>
      <c r="X167" s="190"/>
      <c r="Y167" s="262"/>
      <c r="Z167" s="263"/>
      <c r="AA167" s="111"/>
      <c r="AB167" s="103"/>
      <c r="AC167" s="268"/>
    </row>
    <row r="168" spans="1:29" ht="15.75" customHeight="1">
      <c r="A168" s="282"/>
      <c r="B168" s="153"/>
      <c r="C168" s="260"/>
      <c r="D168" s="261"/>
      <c r="E168" s="93"/>
      <c r="F168" s="94"/>
      <c r="G168" s="115"/>
      <c r="H168" s="119"/>
      <c r="I168" s="97"/>
      <c r="J168" s="98"/>
      <c r="K168" s="99"/>
      <c r="L168" s="114"/>
      <c r="M168" s="98"/>
      <c r="N168" s="99"/>
      <c r="O168" s="120"/>
      <c r="P168" s="121"/>
      <c r="Q168" s="122"/>
      <c r="R168" s="277"/>
      <c r="S168" s="117"/>
      <c r="T168" s="118"/>
      <c r="U168" s="104"/>
      <c r="V168" s="105"/>
      <c r="W168" s="118"/>
      <c r="X168" s="190"/>
      <c r="Y168" s="262"/>
      <c r="Z168" s="263"/>
      <c r="AA168" s="111"/>
      <c r="AB168" s="103"/>
      <c r="AC168" s="268"/>
    </row>
    <row r="169" spans="1:29" ht="15.75" customHeight="1">
      <c r="A169" s="282"/>
      <c r="B169" s="153"/>
      <c r="C169" s="260"/>
      <c r="D169" s="261"/>
      <c r="E169" s="93"/>
      <c r="F169" s="94"/>
      <c r="G169" s="115"/>
      <c r="H169" s="119"/>
      <c r="I169" s="97"/>
      <c r="J169" s="98"/>
      <c r="K169" s="99"/>
      <c r="L169" s="114"/>
      <c r="M169" s="98"/>
      <c r="N169" s="99"/>
      <c r="O169" s="120"/>
      <c r="P169" s="121"/>
      <c r="Q169" s="122"/>
      <c r="R169" s="277"/>
      <c r="S169" s="117"/>
      <c r="T169" s="118"/>
      <c r="U169" s="104"/>
      <c r="V169" s="105"/>
      <c r="W169" s="118"/>
      <c r="X169" s="190"/>
      <c r="Y169" s="262"/>
      <c r="Z169" s="263"/>
      <c r="AA169" s="111"/>
      <c r="AB169" s="103"/>
      <c r="AC169" s="268"/>
    </row>
    <row r="170" spans="1:29" ht="15.75" customHeight="1">
      <c r="A170" s="282"/>
      <c r="B170" s="153"/>
      <c r="C170" s="260"/>
      <c r="D170" s="261"/>
      <c r="E170" s="93"/>
      <c r="F170" s="94"/>
      <c r="G170" s="115"/>
      <c r="H170" s="119"/>
      <c r="I170" s="97"/>
      <c r="J170" s="98"/>
      <c r="K170" s="99"/>
      <c r="L170" s="114"/>
      <c r="M170" s="98"/>
      <c r="N170" s="99"/>
      <c r="O170" s="120"/>
      <c r="P170" s="121"/>
      <c r="Q170" s="122"/>
      <c r="R170" s="277"/>
      <c r="S170" s="117"/>
      <c r="T170" s="118"/>
      <c r="U170" s="104"/>
      <c r="V170" s="105"/>
      <c r="W170" s="118"/>
      <c r="X170" s="190"/>
      <c r="Y170" s="262"/>
      <c r="Z170" s="263"/>
      <c r="AA170" s="111"/>
      <c r="AB170" s="103"/>
      <c r="AC170" s="268"/>
    </row>
    <row r="171" spans="1:29" ht="15.75" customHeight="1">
      <c r="A171" s="282"/>
      <c r="B171" s="153"/>
      <c r="C171" s="260"/>
      <c r="D171" s="261"/>
      <c r="E171" s="93"/>
      <c r="F171" s="94"/>
      <c r="G171" s="115"/>
      <c r="H171" s="119"/>
      <c r="I171" s="97"/>
      <c r="J171" s="98"/>
      <c r="K171" s="99"/>
      <c r="L171" s="114"/>
      <c r="M171" s="98"/>
      <c r="N171" s="99"/>
      <c r="O171" s="120"/>
      <c r="P171" s="121"/>
      <c r="Q171" s="122"/>
      <c r="R171" s="277"/>
      <c r="S171" s="117"/>
      <c r="T171" s="118"/>
      <c r="U171" s="104"/>
      <c r="V171" s="105"/>
      <c r="W171" s="118"/>
      <c r="X171" s="190"/>
      <c r="Y171" s="262"/>
      <c r="Z171" s="263"/>
      <c r="AA171" s="111"/>
      <c r="AB171" s="103"/>
      <c r="AC171" s="268"/>
    </row>
    <row r="172" spans="1:29" ht="15.75" customHeight="1">
      <c r="A172" s="282"/>
      <c r="B172" s="153"/>
      <c r="C172" s="260"/>
      <c r="D172" s="261"/>
      <c r="E172" s="93"/>
      <c r="F172" s="127"/>
      <c r="G172" s="115"/>
      <c r="H172" s="119"/>
      <c r="I172" s="97"/>
      <c r="J172" s="98"/>
      <c r="K172" s="99"/>
      <c r="L172" s="114"/>
      <c r="M172" s="98"/>
      <c r="N172" s="99"/>
      <c r="O172" s="120"/>
      <c r="P172" s="121"/>
      <c r="Q172" s="122"/>
      <c r="R172" s="277"/>
      <c r="S172" s="117"/>
      <c r="T172" s="118"/>
      <c r="U172" s="104"/>
      <c r="V172" s="105"/>
      <c r="W172" s="118"/>
      <c r="X172" s="190"/>
      <c r="Y172" s="262"/>
      <c r="Z172" s="263"/>
      <c r="AA172" s="111"/>
      <c r="AB172" s="103"/>
      <c r="AC172" s="268"/>
    </row>
    <row r="173" spans="1:29" ht="15.75" customHeight="1">
      <c r="A173" s="282"/>
      <c r="B173" s="153"/>
      <c r="C173" s="260"/>
      <c r="D173" s="261"/>
      <c r="E173" s="154"/>
      <c r="F173" s="127"/>
      <c r="G173" s="128"/>
      <c r="H173" s="119"/>
      <c r="I173" s="97"/>
      <c r="J173" s="98"/>
      <c r="K173" s="99"/>
      <c r="L173" s="114"/>
      <c r="M173" s="98"/>
      <c r="N173" s="99"/>
      <c r="O173" s="120"/>
      <c r="P173" s="121"/>
      <c r="Q173" s="122"/>
      <c r="R173" s="277"/>
      <c r="S173" s="117"/>
      <c r="T173" s="118"/>
      <c r="U173" s="129"/>
      <c r="V173" s="130"/>
      <c r="W173" s="123"/>
      <c r="X173" s="124"/>
      <c r="Y173" s="262"/>
      <c r="Z173" s="263"/>
      <c r="AA173" s="155"/>
      <c r="AB173" s="122"/>
      <c r="AC173" s="268"/>
    </row>
    <row r="174" spans="1:29" ht="15.75" customHeight="1" thickBot="1">
      <c r="A174" s="283"/>
      <c r="B174" s="133" t="s">
        <v>107</v>
      </c>
      <c r="C174" s="264"/>
      <c r="D174" s="264"/>
      <c r="E174" s="134"/>
      <c r="F174" s="135"/>
      <c r="G174" s="136"/>
      <c r="H174" s="91"/>
      <c r="I174" s="137">
        <f t="shared" ref="I174:J174" si="62">AVERAGE(I158:I173)</f>
        <v>23</v>
      </c>
      <c r="J174" s="138">
        <f t="shared" si="62"/>
        <v>2000</v>
      </c>
      <c r="K174" s="139">
        <f t="shared" ref="K174" si="63">J174/I174</f>
        <v>86.956521739130437</v>
      </c>
      <c r="L174" s="137">
        <f t="shared" ref="L174:M174" si="64">AVERAGE(L158:L173)</f>
        <v>23</v>
      </c>
      <c r="M174" s="138">
        <f t="shared" si="64"/>
        <v>1717.3107099830945</v>
      </c>
      <c r="N174" s="139">
        <f>M174/L174</f>
        <v>74.66568304274324</v>
      </c>
      <c r="O174" s="140">
        <f>L174-I174</f>
        <v>0</v>
      </c>
      <c r="P174" s="141">
        <f>N174-K174</f>
        <v>-12.290838696387198</v>
      </c>
      <c r="Q174" s="142">
        <f>N174/K174</f>
        <v>0.85865535499154721</v>
      </c>
      <c r="R174" s="278"/>
      <c r="S174" s="143">
        <f>S158</f>
        <v>0.70833333333333337</v>
      </c>
      <c r="T174" s="144">
        <f>INDEX(T158:T173,COUNTA(T158:T173))</f>
        <v>0.82645833333333329</v>
      </c>
      <c r="U174" s="145"/>
      <c r="V174" s="156"/>
      <c r="W174" s="135"/>
      <c r="X174" s="139"/>
      <c r="Y174" s="265"/>
      <c r="Z174" s="266"/>
      <c r="AA174" s="157">
        <f>M174-J174</f>
        <v>-282.68929001690549</v>
      </c>
      <c r="AB174" s="142">
        <f>M174/J174</f>
        <v>0.85865535499154721</v>
      </c>
      <c r="AC174" s="269"/>
    </row>
    <row r="176" spans="1:29">
      <c r="Y176" s="259" t="s">
        <v>150</v>
      </c>
      <c r="Z176" s="259"/>
    </row>
    <row r="177" spans="25:26">
      <c r="Y177" s="259" t="s">
        <v>151</v>
      </c>
      <c r="Z177" s="259"/>
    </row>
    <row r="178" spans="25:26">
      <c r="Y178" s="259" t="s">
        <v>152</v>
      </c>
      <c r="Z178" s="259"/>
    </row>
    <row r="179" spans="25:26">
      <c r="Y179" s="259" t="s">
        <v>153</v>
      </c>
      <c r="Z179" s="259"/>
    </row>
    <row r="180" spans="25:26">
      <c r="Y180" s="259" t="s">
        <v>154</v>
      </c>
      <c r="Z180" s="259"/>
    </row>
    <row r="181" spans="25:26">
      <c r="Y181" s="259" t="s">
        <v>155</v>
      </c>
      <c r="Z181" s="259"/>
    </row>
    <row r="182" spans="25:26">
      <c r="Y182" s="259" t="s">
        <v>156</v>
      </c>
      <c r="Z182" s="259"/>
    </row>
    <row r="183" spans="25:26">
      <c r="Y183" s="259" t="s">
        <v>157</v>
      </c>
      <c r="Z183" s="259"/>
    </row>
    <row r="184" spans="25:26">
      <c r="Y184" s="259" t="s">
        <v>158</v>
      </c>
      <c r="Z184" s="259"/>
    </row>
    <row r="185" spans="25:26">
      <c r="Y185" s="259" t="s">
        <v>159</v>
      </c>
      <c r="Z185" s="259"/>
    </row>
    <row r="186" spans="25:26">
      <c r="Y186" s="259" t="s">
        <v>160</v>
      </c>
      <c r="Z186" s="259"/>
    </row>
    <row r="187" spans="25:26">
      <c r="Y187" s="259" t="s">
        <v>161</v>
      </c>
      <c r="Z187" s="259"/>
    </row>
    <row r="188" spans="25:26">
      <c r="Y188" s="259" t="s">
        <v>162</v>
      </c>
      <c r="Z188" s="259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4" type="noConversion"/>
  <conditionalFormatting sqref="O5:O174">
    <cfRule type="cellIs" dxfId="11" priority="3" operator="greaterThan">
      <formula>0</formula>
    </cfRule>
  </conditionalFormatting>
  <conditionalFormatting sqref="P5:P174 AA5:AA174">
    <cfRule type="cellIs" dxfId="10" priority="6" operator="lessThan">
      <formula>0</formula>
    </cfRule>
  </conditionalFormatting>
  <conditionalFormatting sqref="Q5:Q174 AB5:AB174">
    <cfRule type="cellIs" dxfId="9" priority="4" operator="greaterThan">
      <formula>1</formula>
    </cfRule>
    <cfRule type="cellIs" dxfId="8" priority="5" operator="lessThan">
      <formula>0.8</formula>
    </cfRule>
  </conditionalFormatting>
  <conditionalFormatting sqref="R5:R174 AC124:AC141">
    <cfRule type="cellIs" dxfId="7" priority="7" operator="lessThan">
      <formula>0.8</formula>
    </cfRule>
  </conditionalFormatting>
  <conditionalFormatting sqref="AC5:AC22 AC56:AC91">
    <cfRule type="cellIs" dxfId="6" priority="9" operator="lessThan">
      <formula>0.8</formula>
    </cfRule>
  </conditionalFormatting>
  <conditionalFormatting sqref="AC39">
    <cfRule type="cellIs" dxfId="5" priority="12" operator="lessThan">
      <formula>0.8</formula>
    </cfRule>
  </conditionalFormatting>
  <conditionalFormatting sqref="AC54">
    <cfRule type="cellIs" dxfId="4" priority="11" operator="lessThan">
      <formula>0.8</formula>
    </cfRule>
  </conditionalFormatting>
  <conditionalFormatting sqref="AC97:AC105">
    <cfRule type="cellIs" dxfId="3" priority="10" operator="lessThan">
      <formula>0.8</formula>
    </cfRule>
  </conditionalFormatting>
  <conditionalFormatting sqref="AC107:AC112">
    <cfRule type="cellIs" dxfId="2" priority="8" operator="lessThan">
      <formula>0.8</formula>
    </cfRule>
  </conditionalFormatting>
  <conditionalFormatting sqref="AC156">
    <cfRule type="cellIs" dxfId="1" priority="2" operator="lessThan">
      <formula>0.8</formula>
    </cfRule>
  </conditionalFormatting>
  <conditionalFormatting sqref="AC158:AC174">
    <cfRule type="cellIs" dxfId="0" priority="1" operator="lessThan">
      <formula>0.8</formula>
    </cfRule>
  </conditionalFormatting>
  <dataValidations count="1">
    <dataValidation type="list" allowBlank="1" showInputMessage="1" showErrorMessage="1" sqref="Y5:Z174" xr:uid="{587F8273-ABFA-4438-BC57-0FF4AB6E043A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18F052-DF12-4656-B863-C91F8C6619E6}"/>
</file>

<file path=customXml/itemProps2.xml><?xml version="1.0" encoding="utf-8"?>
<ds:datastoreItem xmlns:ds="http://schemas.openxmlformats.org/officeDocument/2006/customXml" ds:itemID="{4512FB0D-CEB2-4302-A90B-A628DBA9843C}"/>
</file>

<file path=customXml/itemProps3.xml><?xml version="1.0" encoding="utf-8"?>
<ds:datastoreItem xmlns:ds="http://schemas.openxmlformats.org/officeDocument/2006/customXml" ds:itemID="{D6F7B71D-F849-47E0-A479-150BEAD82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0930</vt:lpstr>
      <vt:lpstr>0930(18度C)</vt:lpstr>
      <vt:lpstr>0930(4度C)</vt:lpstr>
      <vt:lpstr>0929</vt:lpstr>
      <vt:lpstr>0929(18度C)</vt:lpstr>
      <vt:lpstr>0929(4度C)</vt:lpstr>
      <vt:lpstr>0928</vt:lpstr>
      <vt:lpstr>0928(18度C)</vt:lpstr>
      <vt:lpstr>0928(4度C)</vt:lpstr>
      <vt:lpstr>0927</vt:lpstr>
      <vt:lpstr>0927(18度C)</vt:lpstr>
      <vt:lpstr>0927(4度C)</vt:lpstr>
      <vt:lpstr>0926</vt:lpstr>
      <vt:lpstr>0926(18度C)</vt:lpstr>
      <vt:lpstr>0926(4度C)</vt:lpstr>
      <vt:lpstr>0925</vt:lpstr>
      <vt:lpstr>0925(18度C)</vt:lpstr>
      <vt:lpstr>0925(4度C)</vt:lpstr>
      <vt:lpstr>0924</vt:lpstr>
      <vt:lpstr>0924(18度C)</vt:lpstr>
      <vt:lpstr>0924(4度C)</vt:lpstr>
      <vt:lpstr>0923</vt:lpstr>
      <vt:lpstr>0923(18度C)</vt:lpstr>
      <vt:lpstr>0923(4度C)</vt:lpstr>
      <vt:lpstr>0922</vt:lpstr>
      <vt:lpstr>0922(18度C)</vt:lpstr>
      <vt:lpstr>0922(4度C)</vt:lpstr>
      <vt:lpstr>0921</vt:lpstr>
      <vt:lpstr>0921(18度C)</vt:lpstr>
      <vt:lpstr>0921(4度C)</vt:lpstr>
      <vt:lpstr>0920</vt:lpstr>
      <vt:lpstr>0920(18度C)</vt:lpstr>
      <vt:lpstr>0920(4度C)</vt:lpstr>
      <vt:lpstr>0919</vt:lpstr>
      <vt:lpstr>0919(18度C)</vt:lpstr>
      <vt:lpstr>0919(4度C)</vt:lpstr>
      <vt:lpstr>0918</vt:lpstr>
      <vt:lpstr>0918(18度C)</vt:lpstr>
      <vt:lpstr>0918(4度C)</vt:lpstr>
      <vt:lpstr>0917</vt:lpstr>
      <vt:lpstr>0917(18度C)</vt:lpstr>
      <vt:lpstr>0917(4度C)</vt:lpstr>
      <vt:lpstr>0916</vt:lpstr>
      <vt:lpstr>0916(18度C)</vt:lpstr>
      <vt:lpstr>0916(4度C)</vt:lpstr>
      <vt:lpstr>0915</vt:lpstr>
      <vt:lpstr>0915(18度C)</vt:lpstr>
      <vt:lpstr>0915(4度C)</vt:lpstr>
      <vt:lpstr>0914</vt:lpstr>
      <vt:lpstr>0914(18度C)</vt:lpstr>
      <vt:lpstr>0914(4度C)</vt:lpstr>
      <vt:lpstr>0913</vt:lpstr>
      <vt:lpstr>0913(18度C)</vt:lpstr>
      <vt:lpstr>0913(4度C)</vt:lpstr>
      <vt:lpstr>0912</vt:lpstr>
      <vt:lpstr>0912(18度C)</vt:lpstr>
      <vt:lpstr>0912(4度C)</vt:lpstr>
      <vt:lpstr>0911</vt:lpstr>
      <vt:lpstr>0911(18度C)</vt:lpstr>
      <vt:lpstr>0911(4度C)</vt:lpstr>
      <vt:lpstr>0910</vt:lpstr>
      <vt:lpstr>0910(18度C)</vt:lpstr>
      <vt:lpstr>0910(4度C)</vt:lpstr>
      <vt:lpstr>0909</vt:lpstr>
      <vt:lpstr>0909(18度C)</vt:lpstr>
      <vt:lpstr>0909(4度C)</vt:lpstr>
      <vt:lpstr>0908</vt:lpstr>
      <vt:lpstr>0908(18度C)</vt:lpstr>
      <vt:lpstr>0908(4度C)</vt:lpstr>
      <vt:lpstr>0907</vt:lpstr>
      <vt:lpstr>0907(18度C)</vt:lpstr>
      <vt:lpstr>0907(4度C)</vt:lpstr>
      <vt:lpstr>0906</vt:lpstr>
      <vt:lpstr>0906(18度C)</vt:lpstr>
      <vt:lpstr>0906(4度C)</vt:lpstr>
      <vt:lpstr>0905</vt:lpstr>
      <vt:lpstr>0905(18度C)</vt:lpstr>
      <vt:lpstr>0905(4度C)</vt:lpstr>
      <vt:lpstr>0904</vt:lpstr>
      <vt:lpstr>0904(18度C)</vt:lpstr>
      <vt:lpstr>0904(4度C)</vt:lpstr>
      <vt:lpstr>0903</vt:lpstr>
      <vt:lpstr>0903(18度C)</vt:lpstr>
      <vt:lpstr>0903(4度C)</vt:lpstr>
      <vt:lpstr>0902</vt:lpstr>
      <vt:lpstr>0902(18度C)</vt:lpstr>
      <vt:lpstr>0902(4度C)</vt:lpstr>
      <vt:lpstr>0901</vt:lpstr>
      <vt:lpstr>0901(18度C)</vt:lpstr>
      <vt:lpstr>0901(4度C)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鄭雅嬪</dc:creator>
  <cp:lastModifiedBy>雅嬪 鄭</cp:lastModifiedBy>
  <dcterms:created xsi:type="dcterms:W3CDTF">2025-05-02T09:29:46Z</dcterms:created>
  <dcterms:modified xsi:type="dcterms:W3CDTF">2025-10-02T03:49:27Z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